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, ZTI, ..." sheetId="2" r:id="rId2"/>
    <sheet name="02 - Silnoproudá elektrot..." sheetId="3" r:id="rId3"/>
    <sheet name="03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Stavební část, ZTI, ...'!$C$145:$K$375</definedName>
    <definedName name="_xlnm.Print_Area" localSheetId="1">'01 - Stavební část, ZTI, ...'!$C$4:$J$76,'01 - Stavební část, ZTI, ...'!$C$82:$J$127,'01 - Stavební část, ZTI, ...'!$C$133:$J$375</definedName>
    <definedName name="_xlnm.Print_Titles" localSheetId="1">'01 - Stavební část, ZTI, ...'!$145:$145</definedName>
    <definedName name="_xlnm._FilterDatabase" localSheetId="2" hidden="1">'02 - Silnoproudá elektrot...'!$C$129:$K$209</definedName>
    <definedName name="_xlnm.Print_Area" localSheetId="2">'02 - Silnoproudá elektrot...'!$C$4:$J$76,'02 - Silnoproudá elektrot...'!$C$82:$J$111,'02 - Silnoproudá elektrot...'!$C$117:$J$209</definedName>
    <definedName name="_xlnm.Print_Titles" localSheetId="2">'02 - Silnoproudá elektrot...'!$129:$129</definedName>
    <definedName name="_xlnm._FilterDatabase" localSheetId="3" hidden="1">'03 - VRN'!$C$124:$K$136</definedName>
    <definedName name="_xlnm.Print_Area" localSheetId="3">'03 - VRN'!$C$4:$J$76,'03 - VRN'!$C$82:$J$106,'03 - VRN'!$C$112:$J$136</definedName>
    <definedName name="_xlnm.Print_Titles" localSheetId="3">'03 - VRN'!$124:$124</definedName>
  </definedNames>
  <calcPr/>
</workbook>
</file>

<file path=xl/calcChain.xml><?xml version="1.0" encoding="utf-8"?>
<calcChain xmlns="http://schemas.openxmlformats.org/spreadsheetml/2006/main">
  <c i="4" l="1" r="J39"/>
  <c r="J38"/>
  <c i="1" r="AY97"/>
  <c i="4" r="J37"/>
  <c i="1" r="AX97"/>
  <c i="4" r="BI136"/>
  <c r="BH136"/>
  <c r="BG136"/>
  <c r="BF136"/>
  <c r="T136"/>
  <c r="T135"/>
  <c r="R136"/>
  <c r="R135"/>
  <c r="P136"/>
  <c r="P135"/>
  <c r="BI134"/>
  <c r="BH134"/>
  <c r="BG134"/>
  <c r="BF134"/>
  <c r="T134"/>
  <c r="T133"/>
  <c r="R134"/>
  <c r="R133"/>
  <c r="P134"/>
  <c r="P133"/>
  <c r="BI132"/>
  <c r="BH132"/>
  <c r="BG132"/>
  <c r="BF132"/>
  <c r="T132"/>
  <c r="T131"/>
  <c r="R132"/>
  <c r="R131"/>
  <c r="P132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31"/>
  <c r="J92"/>
  <c r="J91"/>
  <c r="F91"/>
  <c r="F89"/>
  <c r="E87"/>
  <c r="J18"/>
  <c r="E18"/>
  <c r="F92"/>
  <c r="J17"/>
  <c r="J12"/>
  <c r="J119"/>
  <c r="E7"/>
  <c r="E85"/>
  <c i="3" r="J39"/>
  <c r="J38"/>
  <c i="1" r="AY96"/>
  <c i="3" r="J37"/>
  <c i="1" r="AX96"/>
  <c i="3"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7"/>
  <c r="J126"/>
  <c r="F126"/>
  <c r="F124"/>
  <c r="E122"/>
  <c r="J31"/>
  <c r="J92"/>
  <c r="J91"/>
  <c r="F91"/>
  <c r="F89"/>
  <c r="E87"/>
  <c r="J18"/>
  <c r="E18"/>
  <c r="F127"/>
  <c r="J17"/>
  <c r="J12"/>
  <c r="J124"/>
  <c r="E7"/>
  <c r="E120"/>
  <c i="2" r="J39"/>
  <c r="J38"/>
  <c i="1" r="AY95"/>
  <c i="2" r="J37"/>
  <c i="1" r="AX95"/>
  <c i="2"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T281"/>
  <c r="R282"/>
  <c r="R281"/>
  <c r="P282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T249"/>
  <c r="R250"/>
  <c r="R249"/>
  <c r="P250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T192"/>
  <c r="R193"/>
  <c r="R192"/>
  <c r="P193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J143"/>
  <c r="J142"/>
  <c r="F142"/>
  <c r="F140"/>
  <c r="E138"/>
  <c r="J31"/>
  <c r="J92"/>
  <c r="J91"/>
  <c r="F91"/>
  <c r="F89"/>
  <c r="E87"/>
  <c r="J18"/>
  <c r="E18"/>
  <c r="F92"/>
  <c r="J17"/>
  <c r="J12"/>
  <c r="J140"/>
  <c r="E7"/>
  <c r="E85"/>
  <c i="1" r="L90"/>
  <c r="AM90"/>
  <c r="AM89"/>
  <c r="L89"/>
  <c r="AM87"/>
  <c r="L87"/>
  <c r="L85"/>
  <c r="L84"/>
  <c i="2" r="J372"/>
  <c r="J369"/>
  <c r="J362"/>
  <c r="BK353"/>
  <c r="J343"/>
  <c r="BK338"/>
  <c r="BK336"/>
  <c r="BK325"/>
  <c r="J312"/>
  <c r="J307"/>
  <c r="BK299"/>
  <c r="BK284"/>
  <c r="BK274"/>
  <c r="J265"/>
  <c r="J252"/>
  <c r="J239"/>
  <c r="J232"/>
  <c r="BK226"/>
  <c r="BK214"/>
  <c r="J209"/>
  <c r="J203"/>
  <c r="J187"/>
  <c r="J181"/>
  <c r="BK174"/>
  <c r="J166"/>
  <c r="BK153"/>
  <c r="BK369"/>
  <c r="BK356"/>
  <c r="BK347"/>
  <c r="J332"/>
  <c r="J311"/>
  <c r="BK300"/>
  <c r="J295"/>
  <c r="BK289"/>
  <c r="J279"/>
  <c r="J274"/>
  <c r="BK268"/>
  <c r="J262"/>
  <c r="BK248"/>
  <c r="BK240"/>
  <c r="J227"/>
  <c r="J200"/>
  <c r="J196"/>
  <c r="J184"/>
  <c r="J171"/>
  <c r="J165"/>
  <c r="BK157"/>
  <c r="J150"/>
  <c r="BK358"/>
  <c r="BK342"/>
  <c r="J338"/>
  <c r="BK331"/>
  <c r="BK327"/>
  <c r="J316"/>
  <c r="J305"/>
  <c r="J300"/>
  <c r="BK288"/>
  <c r="BK280"/>
  <c r="J271"/>
  <c r="J263"/>
  <c r="BK257"/>
  <c r="J248"/>
  <c r="J243"/>
  <c r="J238"/>
  <c r="BK231"/>
  <c r="J224"/>
  <c r="BK219"/>
  <c r="BK208"/>
  <c r="J202"/>
  <c r="BK198"/>
  <c r="J180"/>
  <c r="J174"/>
  <c r="J162"/>
  <c r="BK150"/>
  <c r="BK374"/>
  <c r="BK366"/>
  <c r="BK352"/>
  <c r="J347"/>
  <c r="BK341"/>
  <c r="J334"/>
  <c r="BK326"/>
  <c r="J322"/>
  <c r="J314"/>
  <c r="J306"/>
  <c r="J297"/>
  <c r="BK294"/>
  <c r="J289"/>
  <c r="J276"/>
  <c r="J266"/>
  <c r="BK259"/>
  <c r="BK237"/>
  <c r="BK232"/>
  <c r="BK224"/>
  <c r="BK216"/>
  <c r="BK206"/>
  <c r="J199"/>
  <c r="J182"/>
  <c r="J164"/>
  <c r="J161"/>
  <c r="BK149"/>
  <c i="3" r="J208"/>
  <c r="BK202"/>
  <c r="J191"/>
  <c r="J185"/>
  <c r="BK177"/>
  <c r="J167"/>
  <c r="J158"/>
  <c r="J145"/>
  <c r="BK133"/>
  <c r="J196"/>
  <c r="J193"/>
  <c r="BK183"/>
  <c r="BK179"/>
  <c r="BK166"/>
  <c r="BK161"/>
  <c r="BK153"/>
  <c r="J139"/>
  <c r="BK208"/>
  <c r="BK206"/>
  <c r="J197"/>
  <c r="J176"/>
  <c r="BK167"/>
  <c r="BK150"/>
  <c r="BK145"/>
  <c r="J135"/>
  <c r="J205"/>
  <c r="BK199"/>
  <c r="BK193"/>
  <c r="J186"/>
  <c r="J177"/>
  <c r="BK163"/>
  <c r="BK154"/>
  <c r="BK147"/>
  <c i="4" r="BK132"/>
  <c r="J128"/>
  <c r="BK136"/>
  <c r="BK129"/>
  <c i="2" r="J371"/>
  <c r="BK364"/>
  <c r="BK359"/>
  <c r="J351"/>
  <c r="J340"/>
  <c r="J331"/>
  <c r="J327"/>
  <c r="BK313"/>
  <c r="BK306"/>
  <c r="BK297"/>
  <c r="BK282"/>
  <c r="BK277"/>
  <c r="BK267"/>
  <c r="BK256"/>
  <c r="J247"/>
  <c r="J237"/>
  <c r="J231"/>
  <c r="BK225"/>
  <c r="J213"/>
  <c r="J207"/>
  <c r="J197"/>
  <c r="J189"/>
  <c r="BK177"/>
  <c r="BK170"/>
  <c r="BK165"/>
  <c r="J159"/>
  <c r="BK371"/>
  <c r="J361"/>
  <c r="J354"/>
  <c r="BK324"/>
  <c r="J310"/>
  <c r="BK304"/>
  <c r="BK296"/>
  <c r="J287"/>
  <c r="J284"/>
  <c r="BK276"/>
  <c r="J269"/>
  <c r="BK263"/>
  <c r="J254"/>
  <c r="J245"/>
  <c r="BK229"/>
  <c r="BK213"/>
  <c r="J206"/>
  <c r="J185"/>
  <c r="BK178"/>
  <c r="BK167"/>
  <c r="BK160"/>
  <c r="BK154"/>
  <c r="J363"/>
  <c r="BK354"/>
  <c r="J345"/>
  <c r="BK340"/>
  <c r="J329"/>
  <c r="J321"/>
  <c r="J319"/>
  <c r="J313"/>
  <c r="BK303"/>
  <c r="BK298"/>
  <c r="J285"/>
  <c r="BK273"/>
  <c r="J267"/>
  <c r="BK260"/>
  <c r="J253"/>
  <c r="BK244"/>
  <c r="BK239"/>
  <c r="J234"/>
  <c r="J228"/>
  <c r="BK220"/>
  <c r="J216"/>
  <c r="BK209"/>
  <c r="BK203"/>
  <c r="BK199"/>
  <c r="BK183"/>
  <c r="J178"/>
  <c r="J170"/>
  <c r="J160"/>
  <c r="J153"/>
  <c r="J375"/>
  <c r="J367"/>
  <c r="J356"/>
  <c r="BK351"/>
  <c r="BK343"/>
  <c r="J336"/>
  <c r="J330"/>
  <c r="J324"/>
  <c r="BK316"/>
  <c r="J309"/>
  <c r="J302"/>
  <c r="J291"/>
  <c r="J280"/>
  <c r="BK269"/>
  <c r="BK255"/>
  <c r="J246"/>
  <c r="J236"/>
  <c r="J226"/>
  <c r="J218"/>
  <c r="J214"/>
  <c r="BK202"/>
  <c r="BK189"/>
  <c r="BK179"/>
  <c r="BK162"/>
  <c r="J155"/>
  <c i="3" r="BK207"/>
  <c r="J200"/>
  <c r="J189"/>
  <c r="BK180"/>
  <c r="J175"/>
  <c r="J171"/>
  <c r="BK160"/>
  <c r="J153"/>
  <c r="J147"/>
  <c r="BK141"/>
  <c r="J206"/>
  <c r="J199"/>
  <c r="J194"/>
  <c r="BK184"/>
  <c r="J180"/>
  <c r="J172"/>
  <c r="J165"/>
  <c r="BK162"/>
  <c r="BK155"/>
  <c r="J142"/>
  <c r="J137"/>
  <c r="BK205"/>
  <c r="BK194"/>
  <c r="J183"/>
  <c r="BK170"/>
  <c r="J164"/>
  <c r="J159"/>
  <c r="BK148"/>
  <c r="BK209"/>
  <c r="J202"/>
  <c r="J195"/>
  <c r="BK188"/>
  <c r="J182"/>
  <c r="BK176"/>
  <c r="BK159"/>
  <c r="BK156"/>
  <c r="J148"/>
  <c r="J134"/>
  <c i="4" r="BK134"/>
  <c r="J136"/>
  <c r="J130"/>
  <c i="2" r="J373"/>
  <c r="BK367"/>
  <c r="BK361"/>
  <c r="J352"/>
  <c r="J342"/>
  <c r="J337"/>
  <c r="BK328"/>
  <c r="BK319"/>
  <c r="J308"/>
  <c r="BK301"/>
  <c r="BK287"/>
  <c r="BK279"/>
  <c r="J273"/>
  <c r="BK262"/>
  <c r="J250"/>
  <c r="J242"/>
  <c r="J229"/>
  <c r="BK221"/>
  <c r="J212"/>
  <c r="J198"/>
  <c r="BK191"/>
  <c r="BK184"/>
  <c r="J175"/>
  <c r="J168"/>
  <c r="BK164"/>
  <c r="J151"/>
  <c r="BK368"/>
  <c r="BK355"/>
  <c r="J346"/>
  <c r="J328"/>
  <c r="BK321"/>
  <c r="BK309"/>
  <c r="J298"/>
  <c r="BK290"/>
  <c r="J278"/>
  <c r="J275"/>
  <c r="BK265"/>
  <c r="J258"/>
  <c r="BK250"/>
  <c r="BK243"/>
  <c r="BK230"/>
  <c r="J217"/>
  <c r="J208"/>
  <c r="BK188"/>
  <c r="J177"/>
  <c r="BK166"/>
  <c r="BK159"/>
  <c r="BK151"/>
  <c r="BK362"/>
  <c r="BK357"/>
  <c r="BK346"/>
  <c r="J341"/>
  <c r="BK334"/>
  <c r="J326"/>
  <c r="J318"/>
  <c r="BK312"/>
  <c r="J301"/>
  <c r="J294"/>
  <c r="J282"/>
  <c r="J268"/>
  <c r="J259"/>
  <c r="J256"/>
  <c r="BK247"/>
  <c r="BK241"/>
  <c r="J235"/>
  <c r="J225"/>
  <c r="BK223"/>
  <c r="BK217"/>
  <c r="BK210"/>
  <c r="BK204"/>
  <c r="BK187"/>
  <c r="BK182"/>
  <c r="BK176"/>
  <c r="BK171"/>
  <c r="J167"/>
  <c r="J154"/>
  <c r="BK375"/>
  <c r="BK373"/>
  <c r="J357"/>
  <c r="J355"/>
  <c r="J349"/>
  <c r="BK339"/>
  <c r="J335"/>
  <c r="J325"/>
  <c r="BK318"/>
  <c r="BK311"/>
  <c r="J303"/>
  <c r="BK295"/>
  <c r="J290"/>
  <c r="BK275"/>
  <c r="J260"/>
  <c r="BK252"/>
  <c r="J241"/>
  <c r="BK235"/>
  <c r="J221"/>
  <c r="J210"/>
  <c r="BK200"/>
  <c r="BK185"/>
  <c r="J176"/>
  <c r="J157"/>
  <c i="1" r="AS94"/>
  <c i="3" r="BK182"/>
  <c r="BK172"/>
  <c r="J166"/>
  <c r="J155"/>
  <c r="J150"/>
  <c r="BK142"/>
  <c r="BK137"/>
  <c r="BK198"/>
  <c r="J190"/>
  <c r="J178"/>
  <c r="BK171"/>
  <c r="BK164"/>
  <c r="J160"/>
  <c r="BK152"/>
  <c r="BK138"/>
  <c r="BK134"/>
  <c r="BK190"/>
  <c r="J181"/>
  <c r="J169"/>
  <c r="J162"/>
  <c r="J149"/>
  <c r="BK140"/>
  <c r="J207"/>
  <c r="BK203"/>
  <c r="BK196"/>
  <c r="BK189"/>
  <c r="J179"/>
  <c r="J170"/>
  <c r="J161"/>
  <c r="J151"/>
  <c r="J144"/>
  <c i="4" r="J134"/>
  <c r="BK130"/>
  <c r="J132"/>
  <c i="2" r="J374"/>
  <c r="J370"/>
  <c r="BK363"/>
  <c r="J358"/>
  <c r="BK349"/>
  <c r="J339"/>
  <c r="BK329"/>
  <c r="J323"/>
  <c r="BK310"/>
  <c r="BK305"/>
  <c r="BK291"/>
  <c r="BK278"/>
  <c r="BK266"/>
  <c r="BK253"/>
  <c r="J244"/>
  <c r="BK234"/>
  <c r="BK228"/>
  <c r="J220"/>
  <c r="J205"/>
  <c r="BK193"/>
  <c r="J188"/>
  <c r="J183"/>
  <c r="BK169"/>
  <c r="BK161"/>
  <c r="BK372"/>
  <c r="J366"/>
  <c r="J350"/>
  <c r="BK345"/>
  <c r="J315"/>
  <c r="BK307"/>
  <c r="J299"/>
  <c r="BK293"/>
  <c r="J288"/>
  <c r="BK285"/>
  <c r="J277"/>
  <c r="BK272"/>
  <c r="J264"/>
  <c r="J257"/>
  <c r="BK246"/>
  <c r="BK238"/>
  <c r="BK218"/>
  <c r="BK212"/>
  <c r="J204"/>
  <c r="BK197"/>
  <c r="J193"/>
  <c r="J179"/>
  <c r="J169"/>
  <c r="BK163"/>
  <c r="BK156"/>
  <c r="J368"/>
  <c r="J359"/>
  <c r="J353"/>
  <c r="J344"/>
  <c r="BK335"/>
  <c r="BK330"/>
  <c r="BK322"/>
  <c r="BK314"/>
  <c r="J304"/>
  <c r="BK302"/>
  <c r="BK286"/>
  <c r="J272"/>
  <c r="BK264"/>
  <c r="BK258"/>
  <c r="J255"/>
  <c r="BK245"/>
  <c r="J240"/>
  <c r="BK236"/>
  <c r="J230"/>
  <c r="J223"/>
  <c r="J215"/>
  <c r="BK207"/>
  <c r="J191"/>
  <c r="BK181"/>
  <c r="BK175"/>
  <c r="BK168"/>
  <c r="BK155"/>
  <c r="J149"/>
  <c r="BK370"/>
  <c r="J364"/>
  <c r="BK350"/>
  <c r="BK344"/>
  <c r="BK337"/>
  <c r="BK332"/>
  <c r="BK323"/>
  <c r="BK315"/>
  <c r="BK308"/>
  <c r="J296"/>
  <c r="J293"/>
  <c r="J286"/>
  <c r="BK271"/>
  <c r="BK254"/>
  <c r="BK242"/>
  <c r="BK227"/>
  <c r="J219"/>
  <c r="BK215"/>
  <c r="BK205"/>
  <c r="BK196"/>
  <c r="BK180"/>
  <c r="J163"/>
  <c r="J156"/>
  <c i="3" r="J209"/>
  <c r="BK204"/>
  <c r="J198"/>
  <c r="BK186"/>
  <c r="BK178"/>
  <c r="BK173"/>
  <c r="BK168"/>
  <c r="J156"/>
  <c r="J152"/>
  <c r="BK144"/>
  <c r="J138"/>
  <c r="BK200"/>
  <c r="BK195"/>
  <c r="BK185"/>
  <c r="BK181"/>
  <c r="J173"/>
  <c r="BK169"/>
  <c r="J163"/>
  <c r="J154"/>
  <c r="J140"/>
  <c r="BK135"/>
  <c r="J203"/>
  <c r="J188"/>
  <c r="BK175"/>
  <c r="J168"/>
  <c r="BK151"/>
  <c r="J141"/>
  <c r="J133"/>
  <c r="J204"/>
  <c r="BK197"/>
  <c r="BK191"/>
  <c r="J184"/>
  <c r="BK165"/>
  <c r="BK158"/>
  <c r="BK149"/>
  <c r="BK139"/>
  <c i="4" r="BK128"/>
  <c r="J129"/>
  <c i="2" l="1" r="BK148"/>
  <c r="J148"/>
  <c r="J98"/>
  <c r="T148"/>
  <c r="BK158"/>
  <c r="J158"/>
  <c r="J100"/>
  <c r="T158"/>
  <c r="P173"/>
  <c r="BK186"/>
  <c r="J186"/>
  <c r="J102"/>
  <c r="T186"/>
  <c r="R195"/>
  <c r="P201"/>
  <c r="R211"/>
  <c r="BK222"/>
  <c r="J222"/>
  <c r="J108"/>
  <c r="P233"/>
  <c r="BK251"/>
  <c r="J251"/>
  <c r="J111"/>
  <c r="R261"/>
  <c r="P270"/>
  <c r="R283"/>
  <c r="R292"/>
  <c r="R317"/>
  <c r="P320"/>
  <c r="BK333"/>
  <c r="J333"/>
  <c r="J119"/>
  <c r="BK348"/>
  <c r="J348"/>
  <c r="J120"/>
  <c r="BK360"/>
  <c r="J360"/>
  <c r="J121"/>
  <c r="T360"/>
  <c r="T365"/>
  <c i="3" r="BK132"/>
  <c r="J132"/>
  <c r="J98"/>
  <c r="BK136"/>
  <c r="J136"/>
  <c r="J99"/>
  <c r="P143"/>
  <c r="BK146"/>
  <c r="J146"/>
  <c r="J101"/>
  <c r="BK157"/>
  <c r="J157"/>
  <c r="J102"/>
  <c r="P174"/>
  <c r="R187"/>
  <c r="BK192"/>
  <c r="J192"/>
  <c r="J105"/>
  <c r="T201"/>
  <c i="2" r="R148"/>
  <c r="P152"/>
  <c r="T152"/>
  <c r="R158"/>
  <c r="BK173"/>
  <c r="J173"/>
  <c r="J101"/>
  <c r="R173"/>
  <c r="R201"/>
  <c r="P211"/>
  <c r="P222"/>
  <c r="BK233"/>
  <c r="J233"/>
  <c r="J109"/>
  <c r="P251"/>
  <c r="P261"/>
  <c r="BK270"/>
  <c r="J270"/>
  <c r="J113"/>
  <c r="BK283"/>
  <c r="J283"/>
  <c r="J115"/>
  <c r="BK292"/>
  <c r="J292"/>
  <c r="J116"/>
  <c r="BK317"/>
  <c r="J317"/>
  <c r="J117"/>
  <c r="BK320"/>
  <c r="J320"/>
  <c r="J118"/>
  <c r="T333"/>
  <c r="P348"/>
  <c r="BK365"/>
  <c r="J365"/>
  <c r="J122"/>
  <c i="3" r="P132"/>
  <c r="P136"/>
  <c r="BK143"/>
  <c r="J143"/>
  <c r="J100"/>
  <c r="P146"/>
  <c r="T157"/>
  <c r="T174"/>
  <c r="T187"/>
  <c r="R192"/>
  <c r="R201"/>
  <c i="2" r="R186"/>
  <c r="P195"/>
  <c r="BK201"/>
  <c r="J201"/>
  <c r="J106"/>
  <c r="BK211"/>
  <c r="J211"/>
  <c r="J107"/>
  <c r="R222"/>
  <c r="R233"/>
  <c r="T251"/>
  <c r="T261"/>
  <c r="T270"/>
  <c r="T283"/>
  <c r="T292"/>
  <c r="P317"/>
  <c r="R320"/>
  <c r="P333"/>
  <c r="T348"/>
  <c r="R360"/>
  <c r="P365"/>
  <c i="3" r="T132"/>
  <c r="T136"/>
  <c r="T143"/>
  <c r="R146"/>
  <c r="P157"/>
  <c r="R174"/>
  <c r="P187"/>
  <c r="P192"/>
  <c r="P201"/>
  <c i="4" r="P127"/>
  <c r="P126"/>
  <c r="P125"/>
  <c i="1" r="AU97"/>
  <c i="2" r="P148"/>
  <c r="BK152"/>
  <c r="J152"/>
  <c r="J99"/>
  <c r="R152"/>
  <c r="P158"/>
  <c r="T173"/>
  <c r="P186"/>
  <c r="BK195"/>
  <c r="J195"/>
  <c r="J105"/>
  <c r="T195"/>
  <c r="T201"/>
  <c r="T211"/>
  <c r="T222"/>
  <c r="T233"/>
  <c r="R251"/>
  <c r="BK261"/>
  <c r="J261"/>
  <c r="J112"/>
  <c r="R270"/>
  <c r="P283"/>
  <c r="P292"/>
  <c r="T317"/>
  <c r="T320"/>
  <c r="R333"/>
  <c r="R348"/>
  <c r="P360"/>
  <c r="R365"/>
  <c i="3" r="R132"/>
  <c r="R136"/>
  <c r="R143"/>
  <c r="T146"/>
  <c r="R157"/>
  <c r="BK174"/>
  <c r="J174"/>
  <c r="J103"/>
  <c r="BK187"/>
  <c r="J187"/>
  <c r="J104"/>
  <c r="T192"/>
  <c r="BK201"/>
  <c r="J201"/>
  <c r="J106"/>
  <c i="4" r="BK127"/>
  <c r="J127"/>
  <c r="J98"/>
  <c r="R127"/>
  <c r="R126"/>
  <c r="R125"/>
  <c r="T127"/>
  <c r="T126"/>
  <c r="T125"/>
  <c i="2" r="BK249"/>
  <c r="J249"/>
  <c r="J110"/>
  <c r="BK281"/>
  <c r="J281"/>
  <c r="J114"/>
  <c r="BK192"/>
  <c r="J192"/>
  <c r="J103"/>
  <c i="4" r="BK131"/>
  <c r="J131"/>
  <c r="J99"/>
  <c r="BK133"/>
  <c r="J133"/>
  <c r="J100"/>
  <c r="BK135"/>
  <c r="J135"/>
  <c r="J101"/>
  <c r="E115"/>
  <c r="BE134"/>
  <c r="J89"/>
  <c r="F122"/>
  <c r="BE132"/>
  <c r="BE136"/>
  <c r="BE130"/>
  <c r="BE128"/>
  <c r="BE129"/>
  <c i="3" r="F92"/>
  <c r="BE134"/>
  <c r="BE135"/>
  <c r="BE141"/>
  <c r="BE150"/>
  <c r="BE152"/>
  <c r="BE160"/>
  <c r="BE162"/>
  <c r="BE172"/>
  <c r="BE178"/>
  <c r="BE179"/>
  <c r="BE182"/>
  <c r="BE183"/>
  <c r="BE194"/>
  <c r="BE137"/>
  <c r="BE138"/>
  <c r="BE142"/>
  <c r="BE154"/>
  <c r="BE155"/>
  <c r="BE158"/>
  <c r="BE161"/>
  <c r="BE165"/>
  <c r="BE173"/>
  <c r="BE176"/>
  <c r="BE177"/>
  <c r="BE180"/>
  <c r="BE184"/>
  <c r="BE185"/>
  <c r="BE188"/>
  <c r="BE198"/>
  <c r="BE199"/>
  <c r="BE200"/>
  <c r="BE206"/>
  <c r="BE208"/>
  <c r="BE209"/>
  <c r="E85"/>
  <c r="BE140"/>
  <c r="BE144"/>
  <c r="BE145"/>
  <c r="BE147"/>
  <c r="BE148"/>
  <c r="BE149"/>
  <c r="BE156"/>
  <c r="BE159"/>
  <c r="BE167"/>
  <c r="BE168"/>
  <c r="BE169"/>
  <c r="BE175"/>
  <c r="BE181"/>
  <c r="BE186"/>
  <c r="BE189"/>
  <c r="BE197"/>
  <c r="BE202"/>
  <c r="BE204"/>
  <c r="BE207"/>
  <c r="J89"/>
  <c r="BE133"/>
  <c r="BE139"/>
  <c r="BE151"/>
  <c r="BE153"/>
  <c r="BE163"/>
  <c r="BE164"/>
  <c r="BE166"/>
  <c r="BE170"/>
  <c r="BE171"/>
  <c r="BE190"/>
  <c r="BE191"/>
  <c r="BE193"/>
  <c r="BE195"/>
  <c r="BE196"/>
  <c r="BE203"/>
  <c r="BE205"/>
  <c i="2" r="J89"/>
  <c r="E136"/>
  <c r="F143"/>
  <c r="BE150"/>
  <c r="BE151"/>
  <c r="BE153"/>
  <c r="BE159"/>
  <c r="BE165"/>
  <c r="BE167"/>
  <c r="BE170"/>
  <c r="BE171"/>
  <c r="BE175"/>
  <c r="BE177"/>
  <c r="BE183"/>
  <c r="BE187"/>
  <c r="BE188"/>
  <c r="BE191"/>
  <c r="BE197"/>
  <c r="BE207"/>
  <c r="BE208"/>
  <c r="BE213"/>
  <c r="BE217"/>
  <c r="BE219"/>
  <c r="BE228"/>
  <c r="BE230"/>
  <c r="BE238"/>
  <c r="BE247"/>
  <c r="BE248"/>
  <c r="BE256"/>
  <c r="BE258"/>
  <c r="BE262"/>
  <c r="BE264"/>
  <c r="BE267"/>
  <c r="BE268"/>
  <c r="BE272"/>
  <c r="BE279"/>
  <c r="BE282"/>
  <c r="BE285"/>
  <c r="BE286"/>
  <c r="BE287"/>
  <c r="BE300"/>
  <c r="BE301"/>
  <c r="BE304"/>
  <c r="BE307"/>
  <c r="BE319"/>
  <c r="BE327"/>
  <c r="BE328"/>
  <c r="BE337"/>
  <c r="BE338"/>
  <c r="BE340"/>
  <c r="BE345"/>
  <c r="BE353"/>
  <c r="BE361"/>
  <c r="BE362"/>
  <c r="BE373"/>
  <c r="BE374"/>
  <c r="BE375"/>
  <c r="BE157"/>
  <c r="BE163"/>
  <c r="BE164"/>
  <c r="BE166"/>
  <c r="BE169"/>
  <c r="BE184"/>
  <c r="BE185"/>
  <c r="BE193"/>
  <c r="BE212"/>
  <c r="BE223"/>
  <c r="BE226"/>
  <c r="BE227"/>
  <c r="BE232"/>
  <c r="BE236"/>
  <c r="BE242"/>
  <c r="BE250"/>
  <c r="BE254"/>
  <c r="BE265"/>
  <c r="BE274"/>
  <c r="BE275"/>
  <c r="BE276"/>
  <c r="BE277"/>
  <c r="BE278"/>
  <c r="BE284"/>
  <c r="BE289"/>
  <c r="BE291"/>
  <c r="BE294"/>
  <c r="BE295"/>
  <c r="BE299"/>
  <c r="BE306"/>
  <c r="BE309"/>
  <c r="BE310"/>
  <c r="BE323"/>
  <c r="BE336"/>
  <c r="BE342"/>
  <c r="BE347"/>
  <c r="BE351"/>
  <c r="BE355"/>
  <c r="BE359"/>
  <c r="BE363"/>
  <c r="BE364"/>
  <c r="BE367"/>
  <c r="BE369"/>
  <c r="BE372"/>
  <c r="BE161"/>
  <c r="BE168"/>
  <c r="BE174"/>
  <c r="BE179"/>
  <c r="BE180"/>
  <c r="BE182"/>
  <c r="BE189"/>
  <c r="BE198"/>
  <c r="BE203"/>
  <c r="BE204"/>
  <c r="BE205"/>
  <c r="BE209"/>
  <c r="BE210"/>
  <c r="BE214"/>
  <c r="BE216"/>
  <c r="BE220"/>
  <c r="BE221"/>
  <c r="BE224"/>
  <c r="BE225"/>
  <c r="BE231"/>
  <c r="BE234"/>
  <c r="BE239"/>
  <c r="BE241"/>
  <c r="BE244"/>
  <c r="BE252"/>
  <c r="BE253"/>
  <c r="BE255"/>
  <c r="BE260"/>
  <c r="BE266"/>
  <c r="BE271"/>
  <c r="BE273"/>
  <c r="BE297"/>
  <c r="BE302"/>
  <c r="BE305"/>
  <c r="BE308"/>
  <c r="BE312"/>
  <c r="BE313"/>
  <c r="BE316"/>
  <c r="BE318"/>
  <c r="BE322"/>
  <c r="BE325"/>
  <c r="BE326"/>
  <c r="BE329"/>
  <c r="BE331"/>
  <c r="BE334"/>
  <c r="BE339"/>
  <c r="BE343"/>
  <c r="BE349"/>
  <c r="BE352"/>
  <c r="BE357"/>
  <c r="BE358"/>
  <c r="BE366"/>
  <c r="BE370"/>
  <c r="BE149"/>
  <c r="BE154"/>
  <c r="BE155"/>
  <c r="BE156"/>
  <c r="BE160"/>
  <c r="BE162"/>
  <c r="BE176"/>
  <c r="BE178"/>
  <c r="BE181"/>
  <c r="BE196"/>
  <c r="BE199"/>
  <c r="BE200"/>
  <c r="BE202"/>
  <c r="BE206"/>
  <c r="BE215"/>
  <c r="BE218"/>
  <c r="BE229"/>
  <c r="BE235"/>
  <c r="BE237"/>
  <c r="BE240"/>
  <c r="BE243"/>
  <c r="BE245"/>
  <c r="BE246"/>
  <c r="BE257"/>
  <c r="BE259"/>
  <c r="BE263"/>
  <c r="BE269"/>
  <c r="BE280"/>
  <c r="BE288"/>
  <c r="BE290"/>
  <c r="BE293"/>
  <c r="BE296"/>
  <c r="BE298"/>
  <c r="BE303"/>
  <c r="BE311"/>
  <c r="BE314"/>
  <c r="BE315"/>
  <c r="BE321"/>
  <c r="BE324"/>
  <c r="BE330"/>
  <c r="BE332"/>
  <c r="BE335"/>
  <c r="BE341"/>
  <c r="BE344"/>
  <c r="BE346"/>
  <c r="BE350"/>
  <c r="BE354"/>
  <c r="BE356"/>
  <c r="BE368"/>
  <c r="BE371"/>
  <c r="F38"/>
  <c i="1" r="BC95"/>
  <c i="3" r="J36"/>
  <c i="1" r="AW96"/>
  <c i="3" r="F38"/>
  <c i="1" r="BC96"/>
  <c i="2" r="J36"/>
  <c i="1" r="AW95"/>
  <c i="3" r="F36"/>
  <c i="1" r="BA96"/>
  <c i="4" r="F38"/>
  <c i="1" r="BC97"/>
  <c i="4" r="F39"/>
  <c i="1" r="BD97"/>
  <c i="2" r="F39"/>
  <c i="1" r="BD95"/>
  <c i="3" r="F39"/>
  <c i="1" r="BD96"/>
  <c i="4" r="J36"/>
  <c i="1" r="AW97"/>
  <c i="4" r="F37"/>
  <c i="1" r="BB97"/>
  <c i="2" r="F37"/>
  <c i="1" r="BB95"/>
  <c i="2" r="F36"/>
  <c i="1" r="BA95"/>
  <c i="3" r="F37"/>
  <c i="1" r="BB96"/>
  <c i="4" r="F36"/>
  <c i="1" r="BA97"/>
  <c i="2" l="1" r="P194"/>
  <c r="T194"/>
  <c i="3" r="T131"/>
  <c r="T130"/>
  <c r="P131"/>
  <c r="P130"/>
  <c i="1" r="AU96"/>
  <c i="2" r="P147"/>
  <c r="P146"/>
  <c i="1" r="AU95"/>
  <c i="2" r="R147"/>
  <c r="T147"/>
  <c r="T146"/>
  <c i="3" r="R131"/>
  <c r="R130"/>
  <c i="2" r="R194"/>
  <c r="BK147"/>
  <c r="J147"/>
  <c r="J97"/>
  <c i="3" r="BK131"/>
  <c r="J131"/>
  <c r="J97"/>
  <c i="2" r="BK194"/>
  <c r="J194"/>
  <c r="J104"/>
  <c i="4" r="BK126"/>
  <c r="J126"/>
  <c r="J97"/>
  <c i="2" r="F35"/>
  <c i="1" r="AZ95"/>
  <c i="3" r="J35"/>
  <c i="1" r="AV96"/>
  <c r="AT96"/>
  <c r="BB94"/>
  <c r="W31"/>
  <c r="BD94"/>
  <c r="W33"/>
  <c r="BC94"/>
  <c r="AY94"/>
  <c r="BA94"/>
  <c r="W30"/>
  <c i="2" r="J35"/>
  <c i="1" r="AV95"/>
  <c r="AT95"/>
  <c i="3" r="F35"/>
  <c i="1" r="AZ96"/>
  <c i="4" r="J35"/>
  <c i="1" r="AV97"/>
  <c r="AT97"/>
  <c i="4" r="F35"/>
  <c i="1" r="AZ97"/>
  <c i="2" l="1" r="R146"/>
  <c i="4" r="BK125"/>
  <c r="J125"/>
  <c r="J96"/>
  <c i="2" r="BK146"/>
  <c r="J146"/>
  <c r="J96"/>
  <c i="3" r="BK130"/>
  <c r="J130"/>
  <c r="J96"/>
  <c r="J30"/>
  <c i="1" r="AU94"/>
  <c i="4" r="J106"/>
  <c i="3" r="J32"/>
  <c i="1" r="AG96"/>
  <c r="AX94"/>
  <c r="AW94"/>
  <c r="AK30"/>
  <c r="W32"/>
  <c i="2" r="J127"/>
  <c i="1" r="AZ94"/>
  <c r="W29"/>
  <c i="3" l="1" r="J41"/>
  <c i="2" r="J30"/>
  <c i="4" r="J30"/>
  <c i="1" r="AN96"/>
  <c i="2" r="J32"/>
  <c i="1" r="AG95"/>
  <c i="3" r="J111"/>
  <c i="1" r="AV94"/>
  <c r="AK29"/>
  <c i="4" r="J32"/>
  <c i="1" r="AG97"/>
  <c i="2" l="1" r="J41"/>
  <c i="4" r="J41"/>
  <c i="1" r="AN95"/>
  <c r="AN97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<sst xmlns="http://schemas.openxmlformats.org/spreadsheetml/2006/main">
  <si>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</si>
  <si>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</si>
  <si>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</si>
  <si>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</si>
  <si>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</si>
  <si>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{68ee570c-8040-48b1-951c-d184512c45c8}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</si>
  <si>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</si>
  <si>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</si>
  <si>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</si>
  <si>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</si>
  <si>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</si>
  <si>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0,001</t>
  </si>
  <si>
    <t>Kód:</t>
  </si>
  <si>
    <t>2023/141_1</t>
  </si>
  <si>
    <t>Stavba:</t>
  </si>
  <si>
    <t>Stavební úpravy a změna užívání části objektu - Základní škola, ul. Školní 556/1</t>
  </si>
  <si>
    <t>KSO:</t>
  </si>
  <si>
    <t>CC-CZ:</t>
  </si>
  <si>
    <t>Místo:</t>
  </si>
  <si>
    <t>p. . st. 1597, k.ú. Poděbrady [723495]</t>
  </si>
  <si>
    <t>Datum:</t>
  </si>
  <si>
    <t>18. 12. 2023</t>
  </si>
  <si>
    <t>Zadavatel:</t>
  </si>
  <si>
    <t>IČ:</t>
  </si>
  <si>
    <t>Základní škola T. G. Masaryka Poděbrady</t>
  </si>
  <si>
    <t>DIČ:</t>
  </si>
  <si>
    <t>Zhotovitel:</t>
  </si>
  <si>
    <t xml:space="preserve"> </t>
  </si>
  <si>
    <t>Projektant:</t>
  </si>
  <si>
    <t>KFJ project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</si>
  <si>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</si>
  <si>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</si>
  <si>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</si>
  <si>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</si>
  <si>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</si>
  <si>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</si>
  <si>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</si>
  <si>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</si>
  <si>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</si>
  <si>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</si>
  <si>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</si>
  <si>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</si>
  <si>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</si>
  <si>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</si>
  <si>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</si>
  <si>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</si>
  <si>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</si>
  <si>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</si>
  <si>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</si>
  <si>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</si>
  <si>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</si>
  <si>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</si>
  <si>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</si>
  <si>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</si>
  <si>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</si>
  <si>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</si>
  <si>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</si>
  <si>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</si>
  <si>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</si>
  <si>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</si>
  <si>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</si>
  <si>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</si>
  <si>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</si>
  <si>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</si>
  <si>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</si>
  <si>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</si>
  <si>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</si>
  <si>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</si>
  <si>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</si>
  <si>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</si>
  <si>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</si>
  <si>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</si>
  <si>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</si>
  <si>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</si>
  <si>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</si>
  <si>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</si>
  <si>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</si>
  <si>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</si>
  <si>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</si>
  <si>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část, ZTI, Vytápění</t>
  </si>
  <si>
    <t>STA</t>
  </si>
  <si>
    <t>1</t>
  </si>
  <si>
    <t>{ab92f3c3-9dae-4a96-84e5-da5447a7e021}</t>
  </si>
  <si>
    <t>2</t>
  </si>
  <si>
    <t>02</t>
  </si>
  <si>
    <t>Silnoproudá elektrotechnika</t>
  </si>
  <si>
    <t>{43d2e325-ada0-44df-83cb-ace544c2f9cd}</t>
  </si>
  <si>
    <t>03</t>
  </si>
  <si>
    <t>VRN</t>
  </si>
  <si>
    <t>{d2661b33-8db8-431f-9c34-3bf7b5503385}</t>
  </si>
  <si>
    <t>KRYCÍ LIST SOUPISU PRACÍ</t>
  </si>
  <si>
    <t>Objekt:</t>
  </si>
  <si>
    <t>01 - Stavební část, ZTI, Vytápění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</si>
  <si>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</si>
  <si>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</si>
  <si>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</si>
  <si>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</si>
  <si>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</si>
  <si>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</si>
  <si>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</si>
  <si>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</si>
  <si>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</si>
  <si>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</si>
  <si>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</si>
  <si>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</si>
  <si>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</si>
  <si>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</si>
  <si>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</si>
  <si>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</si>
  <si>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</si>
  <si>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</si>
  <si>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</si>
  <si>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</si>
  <si>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</si>
  <si>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</si>
  <si>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</si>
  <si>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</si>
  <si>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</si>
  <si>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</si>
  <si>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</si>
  <si>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</si>
  <si>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</si>
  <si>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</si>
  <si>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</si>
  <si>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</si>
  <si>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</si>
  <si>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2) Ostatní náklady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</si>
  <si>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</si>
  <si>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</si>
  <si>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</si>
  <si>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</si>
  <si>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</si>
  <si>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</si>
  <si>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</si>
  <si>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</si>
  <si>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</si>
  <si>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</si>
  <si>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</si>
  <si>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</si>
  <si>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</si>
  <si>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</si>
  <si>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</si>
  <si>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</si>
  <si>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</si>
  <si>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</si>
  <si>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</si>
  <si>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</si>
  <si>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Vykopávky v uzavřených prostorech v hornině třídy těžitelnosti I skupiny 1 až 3 ručně</t>
  </si>
  <si>
    <t>m3</t>
  </si>
  <si>
    <t>4</t>
  </si>
  <si>
    <t>-1459680720</t>
  </si>
  <si>
    <t>175111101</t>
  </si>
  <si>
    <t>Obsypání potrubí ručně sypaninou bez prohození, uloženou do 3 m</t>
  </si>
  <si>
    <t>1714121124</t>
  </si>
  <si>
    <t>3</t>
  </si>
  <si>
    <t>M</t>
  </si>
  <si>
    <t>58337310</t>
  </si>
  <si>
    <t>štěrkopísek frakce 0/4</t>
  </si>
  <si>
    <t>t</t>
  </si>
  <si>
    <t>8</t>
  </si>
  <si>
    <t>-1653964268</t>
  </si>
  <si>
    <t>Svislé a kompletní konstrukce</t>
  </si>
  <si>
    <t>317142422</t>
  </si>
  <si>
    <t>Překlad nenosný pórobetonový š 100 mm v do 250 mm na tenkovrstvou maltu dl přes 1000 do 1250 mm</t>
  </si>
  <si>
    <t>kus</t>
  </si>
  <si>
    <t>-2031849766</t>
  </si>
  <si>
    <t>5</t>
  </si>
  <si>
    <t>317944321</t>
  </si>
  <si>
    <t>Válcované nosníky do č.12 dodatečně osazované do připravených otvorů</t>
  </si>
  <si>
    <t>-728415981</t>
  </si>
  <si>
    <t>6</t>
  </si>
  <si>
    <t>340271021</t>
  </si>
  <si>
    <t>Zazdívka otvorů v příčkách nebo stěnách pl přes 0,25 do 1 m2 tvárnicemi pórobetonovými tl 100 mm</t>
  </si>
  <si>
    <t>m2</t>
  </si>
  <si>
    <t>1039548434</t>
  </si>
  <si>
    <t>7</t>
  </si>
  <si>
    <t>340271025</t>
  </si>
  <si>
    <t>Zazdívka otvorů v příčkách nebo stěnách pl přes 1 do 4 m2 tvárnicemi pórobetonovými tl 100 mm</t>
  </si>
  <si>
    <t>-2029513854</t>
  </si>
  <si>
    <t>342272225</t>
  </si>
  <si>
    <t>Příčka z pórobetonových hladkých tvárnic na tenkovrstvou maltu tl 100 mm</t>
  </si>
  <si>
    <t>1260917066</t>
  </si>
  <si>
    <t>Úpravy povrchů, podlahy a osazování výplní</t>
  </si>
  <si>
    <t>9</t>
  </si>
  <si>
    <t>612131121</t>
  </si>
  <si>
    <t>Penetrační disperzní nátěr vnitřních stěn nanášený ručně</t>
  </si>
  <si>
    <t>-1830437734</t>
  </si>
  <si>
    <t>10</t>
  </si>
  <si>
    <t>612135101</t>
  </si>
  <si>
    <t>Hrubá výplň rýh ve stěnách maltou jakékoli šířky rýhy</t>
  </si>
  <si>
    <t>619720459</t>
  </si>
  <si>
    <t>11</t>
  </si>
  <si>
    <t>612142001</t>
  </si>
  <si>
    <t>Potažení vnitřních stěn sklovláknitým pletivem vtlačeným do tenkovrstvé hmoty</t>
  </si>
  <si>
    <t>748581646</t>
  </si>
  <si>
    <t>12</t>
  </si>
  <si>
    <t>612321131</t>
  </si>
  <si>
    <t>Potažení vnitřních stěn vápenocementovým štukem tloušťky do 3 mm</t>
  </si>
  <si>
    <t>-1175370251</t>
  </si>
  <si>
    <t>13</t>
  </si>
  <si>
    <t>619995001</t>
  </si>
  <si>
    <t>Začištění omítek kolem oken, dveří, podlah nebo obkladů</t>
  </si>
  <si>
    <t>m</t>
  </si>
  <si>
    <t>-1185689890</t>
  </si>
  <si>
    <t>14</t>
  </si>
  <si>
    <t>629991011</t>
  </si>
  <si>
    <t>Zakrytí výplní otvorů a svislých ploch fólií přilepenou lepící páskou</t>
  </si>
  <si>
    <t>-1784901245</t>
  </si>
  <si>
    <t>631312141</t>
  </si>
  <si>
    <t>Doplnění rýh v dosavadních mazaninách betonem prostým</t>
  </si>
  <si>
    <t>-1197731497</t>
  </si>
  <si>
    <t>16</t>
  </si>
  <si>
    <t>642942611</t>
  </si>
  <si>
    <t>Osazování zárubní nebo rámů dveřních kovových do 2,5 m2 na montážní pěnu</t>
  </si>
  <si>
    <t>-540440445</t>
  </si>
  <si>
    <t>17</t>
  </si>
  <si>
    <t>55331480</t>
  </si>
  <si>
    <t>zárubeň jednokřídlá ocelová pro zdění tl stěny 75-100mm rozměru 600/1970, 2100mm</t>
  </si>
  <si>
    <t>466323814</t>
  </si>
  <si>
    <t>18</t>
  </si>
  <si>
    <t>55331482</t>
  </si>
  <si>
    <t>zárubeň jednokřídlá ocelová pro zdění tl stěny 75-100mm rozměru 800/1970, 2100mm</t>
  </si>
  <si>
    <t>-1341937488</t>
  </si>
  <si>
    <t>19</t>
  </si>
  <si>
    <t>55331483</t>
  </si>
  <si>
    <t>zárubeň jednokřídlá ocelová pro zdění tl stěny 75-100mm rozměru 900/1970, 2100mm</t>
  </si>
  <si>
    <t>-803668808</t>
  </si>
  <si>
    <t>20</t>
  </si>
  <si>
    <t>642945111</t>
  </si>
  <si>
    <t>Osazování protipožárních nebo protiplynových zárubní dveří jednokřídlových do 2,5 m2</t>
  </si>
  <si>
    <t>1788750564</t>
  </si>
  <si>
    <t>55331557</t>
  </si>
  <si>
    <t>zárubeň jednokřídlá ocelová pro zdění s protipožární úpravou tl stěny 75-100mm rozměru 800/1970, 2100mm</t>
  </si>
  <si>
    <t>-479558234</t>
  </si>
  <si>
    <t>P</t>
  </si>
  <si>
    <t>Poznámka k položce:_x000d_
YZP s PP ochranou</t>
  </si>
  <si>
    <t>Ostatní konstrukce a práce, bourání</t>
  </si>
  <si>
    <t>22</t>
  </si>
  <si>
    <t>949101111</t>
  </si>
  <si>
    <t>Lešení pomocné pro objekty pozemních staveb s lešeňovou podlahou v do 1,9 m zatížení do 150 kg/m2</t>
  </si>
  <si>
    <t>1416687001</t>
  </si>
  <si>
    <t>23</t>
  </si>
  <si>
    <t>952901111</t>
  </si>
  <si>
    <t>Vyčištění budov bytové a občanské výstavby při výšce podlaží do 4 m</t>
  </si>
  <si>
    <t>1818077898</t>
  </si>
  <si>
    <t>24</t>
  </si>
  <si>
    <t>953943211</t>
  </si>
  <si>
    <t>Osazování hasicího přístroje</t>
  </si>
  <si>
    <t>-1368953017</t>
  </si>
  <si>
    <t>25</t>
  </si>
  <si>
    <t>44932311</t>
  </si>
  <si>
    <t>přístroj hasicí ruční vodní V 9 LE</t>
  </si>
  <si>
    <t>-1722135015</t>
  </si>
  <si>
    <t>26</t>
  </si>
  <si>
    <t>44932114</t>
  </si>
  <si>
    <t>přístroj hasicí ruční práškový PG 6 LE</t>
  </si>
  <si>
    <t>-613708313</t>
  </si>
  <si>
    <t>27</t>
  </si>
  <si>
    <t>962031132</t>
  </si>
  <si>
    <t>Bourání příček z cihel pálených na MVC tl do 100 mm</t>
  </si>
  <si>
    <t>-1216046079</t>
  </si>
  <si>
    <t>28</t>
  </si>
  <si>
    <t>965042241</t>
  </si>
  <si>
    <t>Bourání podkladů pod dlažby nebo mazanin betonových nebo z litého asfaltu tl přes 100 mm pl přes 4 m2</t>
  </si>
  <si>
    <t>-969900255</t>
  </si>
  <si>
    <t>29</t>
  </si>
  <si>
    <t>968072455</t>
  </si>
  <si>
    <t>Vybourání kovových dveřních zárubní pl do 2 m2</t>
  </si>
  <si>
    <t>-1691640682</t>
  </si>
  <si>
    <t>30</t>
  </si>
  <si>
    <t>971033131</t>
  </si>
  <si>
    <t>Vybourání otvorů ve zdivu cihelném D do 60 mm na MVC nebo MV tl do 150 mm</t>
  </si>
  <si>
    <t>-795556126</t>
  </si>
  <si>
    <t>31</t>
  </si>
  <si>
    <t>971033371</t>
  </si>
  <si>
    <t>Vybourání otvorů ve zdivu cihelném pl do 0,09 m2 na MVC nebo MV tl do 750 mm</t>
  </si>
  <si>
    <t>-596718419</t>
  </si>
  <si>
    <t>32</t>
  </si>
  <si>
    <t>971033471</t>
  </si>
  <si>
    <t>Vybourání otvorů ve zdivu cihelném pl do 0,25 m2 na MVC nebo MV tl do 750 mm</t>
  </si>
  <si>
    <t>-1622962413</t>
  </si>
  <si>
    <t>33</t>
  </si>
  <si>
    <t>971033651</t>
  </si>
  <si>
    <t>Vybourání otvorů ve zdivu cihelném pl do 4 m2 na MVC nebo MV tl do 600 mm</t>
  </si>
  <si>
    <t>1999062948</t>
  </si>
  <si>
    <t>997</t>
  </si>
  <si>
    <t>Přesun sutě</t>
  </si>
  <si>
    <t>34</t>
  </si>
  <si>
    <t>997013211</t>
  </si>
  <si>
    <t>Vnitrostaveništní doprava suti a vybouraných hmot pro budovy v do 6 m ručně</t>
  </si>
  <si>
    <t>2011369663</t>
  </si>
  <si>
    <t>35</t>
  </si>
  <si>
    <t>997013501</t>
  </si>
  <si>
    <t>Odvoz suti a vybouraných hmot na skládku nebo meziskládku do 1 km se složením</t>
  </si>
  <si>
    <t>850396749</t>
  </si>
  <si>
    <t>36</t>
  </si>
  <si>
    <t>997013509</t>
  </si>
  <si>
    <t>Příplatek k odvozu suti a vybouraných hmot na skládku ZKD 1 km přes 1 km</t>
  </si>
  <si>
    <t>1574573541</t>
  </si>
  <si>
    <t>Poznámka k položce:_x000d_
příplatek k odvozu suti za dalších 29 km</t>
  </si>
  <si>
    <t>37</t>
  </si>
  <si>
    <t>997013609</t>
  </si>
  <si>
    <t>Poplatek za uložení na skládce (skládkovné) stavebního odpadu ze směsí nebo oddělených frakcí betonu, cihel a keramických výrobků kód odpadu 17 01 07</t>
  </si>
  <si>
    <t>2082864810</t>
  </si>
  <si>
    <t>998</t>
  </si>
  <si>
    <t>Přesun hmot</t>
  </si>
  <si>
    <t>38</t>
  </si>
  <si>
    <t>998018001</t>
  </si>
  <si>
    <t>Přesun hmot ruční pro budovy v do 6 m</t>
  </si>
  <si>
    <t>310228538</t>
  </si>
  <si>
    <t>PSV</t>
  </si>
  <si>
    <t>Práce a dodávky PSV</t>
  </si>
  <si>
    <t>711</t>
  </si>
  <si>
    <t>Izolace proti vodě, vlhkosti a plynům</t>
  </si>
  <si>
    <t>39</t>
  </si>
  <si>
    <t>711141559</t>
  </si>
  <si>
    <t>Provedení izolace proti zemní vlhkosti pásy přitavením vodorovné NAIP</t>
  </si>
  <si>
    <t>559144433</t>
  </si>
  <si>
    <t>40</t>
  </si>
  <si>
    <t>62836110</t>
  </si>
  <si>
    <t>pás asfaltový natavitelný oxidovaný s vložkou z hliníkové fólie / hliníkové fólie s textilií, se spalitelnou PE folií nebo jemnozrnným minerálním posypem tl 4,0mm</t>
  </si>
  <si>
    <t>-1336090274</t>
  </si>
  <si>
    <t>41</t>
  </si>
  <si>
    <t>998711101</t>
  </si>
  <si>
    <t>Přesun hmot tonážní pro izolace proti vodě, vlhkosti a plynům v objektech v do 6 m</t>
  </si>
  <si>
    <t>660536027</t>
  </si>
  <si>
    <t>42</t>
  </si>
  <si>
    <t>998711181</t>
  </si>
  <si>
    <t>Příplatek k přesunu hmot tonážní 711 prováděný bez použití mechanizace</t>
  </si>
  <si>
    <t>729584187</t>
  </si>
  <si>
    <t>43</t>
  </si>
  <si>
    <t>998711192</t>
  </si>
  <si>
    <t>Příplatek k přesunu hmot tonážní 711 za zvětšený přesun do 100 m</t>
  </si>
  <si>
    <t>-2102882418</t>
  </si>
  <si>
    <t>714</t>
  </si>
  <si>
    <t>Akustická a protiotřesová opatření</t>
  </si>
  <si>
    <t>44</t>
  </si>
  <si>
    <t>714121002</t>
  </si>
  <si>
    <t>Montáž podstropních nárazuvzdorných akustických panelů třídy 1A zavěšených na viditelný rošt</t>
  </si>
  <si>
    <t>654524410</t>
  </si>
  <si>
    <t>45</t>
  </si>
  <si>
    <t>63126344</t>
  </si>
  <si>
    <t>panel akustický povrch porézní skelná tkanina hrana nezatřená rovná αw=0,30 viditelný rastr bílý tl 15mm</t>
  </si>
  <si>
    <t>-1298087716</t>
  </si>
  <si>
    <t>46</t>
  </si>
  <si>
    <t>-229585298</t>
  </si>
  <si>
    <t>47</t>
  </si>
  <si>
    <t>63126305</t>
  </si>
  <si>
    <t>panel akustický povrch velice porézní skelná tkanina hrana zatřená rovná αw=1,00 viditelný rastr š 15mm bílý tl 20mm</t>
  </si>
  <si>
    <t>607260975</t>
  </si>
  <si>
    <t>48</t>
  </si>
  <si>
    <t>714123002</t>
  </si>
  <si>
    <t>Montáž akustických stěnových obkladů z demontovatelných panelů na skrytý rošt</t>
  </si>
  <si>
    <t>-410747341</t>
  </si>
  <si>
    <t>49</t>
  </si>
  <si>
    <t>63126369R00</t>
  </si>
  <si>
    <t>Sádrokartonová perforovaná deska, ref. prvek Gyptone BIG Quattro 47 Activ‘Air</t>
  </si>
  <si>
    <t>821282785</t>
  </si>
  <si>
    <t>50</t>
  </si>
  <si>
    <t>998714101</t>
  </si>
  <si>
    <t>Přesun hmot tonážní pro akustická a protiotřesová opatření v objektech v do 6 m</t>
  </si>
  <si>
    <t>-281684350</t>
  </si>
  <si>
    <t>51</t>
  </si>
  <si>
    <t>998714181</t>
  </si>
  <si>
    <t>Příplatek k přesunu hmot tonážní 714 prováděný bez použití mechanizace</t>
  </si>
  <si>
    <t>703686173</t>
  </si>
  <si>
    <t>52</t>
  </si>
  <si>
    <t>998714192</t>
  </si>
  <si>
    <t>Příplatek k přesunu hmot tonážní 714 za zvětšený přesun do 100 m</t>
  </si>
  <si>
    <t>577149880</t>
  </si>
  <si>
    <t>721</t>
  </si>
  <si>
    <t>Zdravotechnika - vnitřní kanalizace</t>
  </si>
  <si>
    <t>53</t>
  </si>
  <si>
    <t>721174005</t>
  </si>
  <si>
    <t>Potrubí kanalizační z PP svodné DN 110</t>
  </si>
  <si>
    <t>242425102</t>
  </si>
  <si>
    <t>54</t>
  </si>
  <si>
    <t>721174024</t>
  </si>
  <si>
    <t>Potrubí kanalizační z PP odpadní DN 75</t>
  </si>
  <si>
    <t>-1571217112</t>
  </si>
  <si>
    <t>55</t>
  </si>
  <si>
    <t>721174026</t>
  </si>
  <si>
    <t>Potrubí kanalizační z PP odpadní DN 125</t>
  </si>
  <si>
    <t>2081317612</t>
  </si>
  <si>
    <t>56</t>
  </si>
  <si>
    <t>721174042</t>
  </si>
  <si>
    <t>Potrubí kanalizační z PP připojovací DN 40</t>
  </si>
  <si>
    <t>-1539573645</t>
  </si>
  <si>
    <t>57</t>
  </si>
  <si>
    <t>721210812VL01</t>
  </si>
  <si>
    <t>Demontáž vpustí podlahových</t>
  </si>
  <si>
    <t>1227831376</t>
  </si>
  <si>
    <t>58</t>
  </si>
  <si>
    <t>721226521</t>
  </si>
  <si>
    <t>Zápachová uzávěrka nástěnná pro pračku a myčku DN 40</t>
  </si>
  <si>
    <t>689013048</t>
  </si>
  <si>
    <t>59</t>
  </si>
  <si>
    <t>721290111</t>
  </si>
  <si>
    <t>Zkouška těsnosti potrubí kanalizace vodou DN do 125</t>
  </si>
  <si>
    <t>1973350745</t>
  </si>
  <si>
    <t>60</t>
  </si>
  <si>
    <t>998721101</t>
  </si>
  <si>
    <t>Přesun hmot tonážní pro vnitřní kanalizace v objektech v do 6 m</t>
  </si>
  <si>
    <t>-1666778945</t>
  </si>
  <si>
    <t>61</t>
  </si>
  <si>
    <t>998721181</t>
  </si>
  <si>
    <t>Příplatek k přesunu hmot tonážní 721 prováděný bez použití mechanizace</t>
  </si>
  <si>
    <t>77718641</t>
  </si>
  <si>
    <t>62</t>
  </si>
  <si>
    <t>998721192</t>
  </si>
  <si>
    <t>Příplatek k přesunu hmot tonážní 721 za zvětšený přesun do 100 m</t>
  </si>
  <si>
    <t>-2126718494</t>
  </si>
  <si>
    <t>722</t>
  </si>
  <si>
    <t>Zdravotechnika - vnitřní vodovod</t>
  </si>
  <si>
    <t>63</t>
  </si>
  <si>
    <t>722174001</t>
  </si>
  <si>
    <t>Potrubí vodovodní plastové PPR svar polyfúze PN 16 D 16x2,2 mm</t>
  </si>
  <si>
    <t>-418591463</t>
  </si>
  <si>
    <t>64</t>
  </si>
  <si>
    <t>722174003</t>
  </si>
  <si>
    <t>Potrubí vodovodní plastové PPR svar polyfúze PN 16 D 25x3,5 mm</t>
  </si>
  <si>
    <t>1227887359</t>
  </si>
  <si>
    <t>65</t>
  </si>
  <si>
    <t>722174004</t>
  </si>
  <si>
    <t>Potrubí vodovodní plastové PPR svar polyfúze PN 16 D 32x4,4 mm</t>
  </si>
  <si>
    <t>789046481</t>
  </si>
  <si>
    <t>66</t>
  </si>
  <si>
    <t>722181231</t>
  </si>
  <si>
    <t>Ochrana vodovodního potrubí přilepenými termoizolačními trubicemi z PE tl přes 9 do 13 mm DN do 22 mm</t>
  </si>
  <si>
    <t>-1424538641</t>
  </si>
  <si>
    <t>67</t>
  </si>
  <si>
    <t>722181232</t>
  </si>
  <si>
    <t>Ochrana vodovodního potrubí přilepenými termoizolačními trubicemi z PE tl přes 9 do 13 mm DN přes 22 do 45 mm</t>
  </si>
  <si>
    <t>581632704</t>
  </si>
  <si>
    <t>68</t>
  </si>
  <si>
    <t>722230113</t>
  </si>
  <si>
    <t>Ventil přímý G 1" s odvodněním a dvěma závity</t>
  </si>
  <si>
    <t>605094026</t>
  </si>
  <si>
    <t>69</t>
  </si>
  <si>
    <t>722290246</t>
  </si>
  <si>
    <t>Zkouška těsnosti vodovodního potrubí plastového DN do 40</t>
  </si>
  <si>
    <t>1131862481</t>
  </si>
  <si>
    <t>70</t>
  </si>
  <si>
    <t>998722101</t>
  </si>
  <si>
    <t>Přesun hmot tonážní pro vnitřní vodovod v objektech v do 6 m</t>
  </si>
  <si>
    <t>1226279376</t>
  </si>
  <si>
    <t>71</t>
  </si>
  <si>
    <t>998722181</t>
  </si>
  <si>
    <t>Příplatek k přesunu hmot tonážní 722 prováděný bez použití mechanizace</t>
  </si>
  <si>
    <t>318534925</t>
  </si>
  <si>
    <t>72</t>
  </si>
  <si>
    <t>998722192</t>
  </si>
  <si>
    <t>Příplatek k přesunu hmot tonážní 722 za zvětšený přesun do 100 m</t>
  </si>
  <si>
    <t>-247358563</t>
  </si>
  <si>
    <t>725</t>
  </si>
  <si>
    <t>Zdravotechnika - zařizovací předměty</t>
  </si>
  <si>
    <t>73</t>
  </si>
  <si>
    <t>725110814</t>
  </si>
  <si>
    <t>Demontáž klozetu Kombi</t>
  </si>
  <si>
    <t>soubor</t>
  </si>
  <si>
    <t>1894817544</t>
  </si>
  <si>
    <t>74</t>
  </si>
  <si>
    <t>725112182</t>
  </si>
  <si>
    <t>Kombi klozet s úspornou armaturou odpad svislý</t>
  </si>
  <si>
    <t>1340755801</t>
  </si>
  <si>
    <t>75</t>
  </si>
  <si>
    <t>725210821</t>
  </si>
  <si>
    <t>Demontáž umyvadel bez výtokových armatur</t>
  </si>
  <si>
    <t>301845883</t>
  </si>
  <si>
    <t>76</t>
  </si>
  <si>
    <t>725211701</t>
  </si>
  <si>
    <t>Umývátko keramické bílé stěnové šířky 400 mm připevněné na stěnu šrouby</t>
  </si>
  <si>
    <t>1219562595</t>
  </si>
  <si>
    <t>77</t>
  </si>
  <si>
    <t>725220842</t>
  </si>
  <si>
    <t>Demontáž van ocelových volně stojících</t>
  </si>
  <si>
    <t>-1019697431</t>
  </si>
  <si>
    <t>78</t>
  </si>
  <si>
    <t>725240811</t>
  </si>
  <si>
    <t>Demontáž kabin sprchových bez výtokových armatur - zástěny</t>
  </si>
  <si>
    <t>1791796196</t>
  </si>
  <si>
    <t>79</t>
  </si>
  <si>
    <t>725310823</t>
  </si>
  <si>
    <t>Demontáž dřez jednoduchý vestavěný v kuchyňských sestavách bez výtokových armatur</t>
  </si>
  <si>
    <t>398306494</t>
  </si>
  <si>
    <t>80</t>
  </si>
  <si>
    <t>725662800</t>
  </si>
  <si>
    <t>Demontáž infrazářičů plynových</t>
  </si>
  <si>
    <t>1853361360</t>
  </si>
  <si>
    <t>81</t>
  </si>
  <si>
    <t>725813112</t>
  </si>
  <si>
    <t>Ventil rohový pračkový G 3/4"</t>
  </si>
  <si>
    <t>-286817324</t>
  </si>
  <si>
    <t>82</t>
  </si>
  <si>
    <t>725820801</t>
  </si>
  <si>
    <t>Demontáž baterie nástěnné do G 3 / 4</t>
  </si>
  <si>
    <t>-1745753761</t>
  </si>
  <si>
    <t>83</t>
  </si>
  <si>
    <t>725822611</t>
  </si>
  <si>
    <t>Baterie umyvadlová stojánková páková bez výpusti</t>
  </si>
  <si>
    <t>-598829693</t>
  </si>
  <si>
    <t>84</t>
  </si>
  <si>
    <t>725860811</t>
  </si>
  <si>
    <t>Demontáž uzávěrů zápachu jednoduchých</t>
  </si>
  <si>
    <t>1968786136</t>
  </si>
  <si>
    <t>85</t>
  </si>
  <si>
    <t>998725101</t>
  </si>
  <si>
    <t>Přesun hmot tonážní pro zařizovací předměty v objektech v do 6 m</t>
  </si>
  <si>
    <t>899765743</t>
  </si>
  <si>
    <t>86</t>
  </si>
  <si>
    <t>998725181</t>
  </si>
  <si>
    <t>Příplatek k přesunu hmot tonážní 725 prováděný bez použití mechanizace</t>
  </si>
  <si>
    <t>-1742391783</t>
  </si>
  <si>
    <t>87</t>
  </si>
  <si>
    <t>998725192</t>
  </si>
  <si>
    <t>Příplatek k přesunu hmot tonážní 725 za zvětšený přesun do 100 m</t>
  </si>
  <si>
    <t>736722186</t>
  </si>
  <si>
    <t>731</t>
  </si>
  <si>
    <t>Ústřední vytápění - kotelny</t>
  </si>
  <si>
    <t>88</t>
  </si>
  <si>
    <t>731200823</t>
  </si>
  <si>
    <t>Demontáž kotle ocelového na plynná nebo kapalná paliva výkon do 25 kW</t>
  </si>
  <si>
    <t>-298599798</t>
  </si>
  <si>
    <t>733</t>
  </si>
  <si>
    <t>Ústřední vytápění - rozvodné potrubí</t>
  </si>
  <si>
    <t>89</t>
  </si>
  <si>
    <t>733120815</t>
  </si>
  <si>
    <t>Demontáž potrubí ocelového hladkého D do 38</t>
  </si>
  <si>
    <t>-647893789</t>
  </si>
  <si>
    <t>90</t>
  </si>
  <si>
    <t>733120819</t>
  </si>
  <si>
    <t>Demontáž potrubí ocelového hladkého D přes 38 do 60,3</t>
  </si>
  <si>
    <t>-1618792748</t>
  </si>
  <si>
    <t>91</t>
  </si>
  <si>
    <t>733223103</t>
  </si>
  <si>
    <t>Potrubí měděné tvrdé spojované měkkým pájením D 18x1 mm</t>
  </si>
  <si>
    <t>526374532</t>
  </si>
  <si>
    <t>92</t>
  </si>
  <si>
    <t>733223104</t>
  </si>
  <si>
    <t>Potrubí měděné tvrdé spojované měkkým pájením D 22x1 mm</t>
  </si>
  <si>
    <t>-1690611279</t>
  </si>
  <si>
    <t>93</t>
  </si>
  <si>
    <t>733291101</t>
  </si>
  <si>
    <t>Zkouška těsnosti potrubí měděné D do 35x1,5</t>
  </si>
  <si>
    <t>614455951</t>
  </si>
  <si>
    <t>94</t>
  </si>
  <si>
    <t>733811241</t>
  </si>
  <si>
    <t>Ochrana potrubí ústředního vytápění termoizolačními trubicemi z PE tl přes 13 do 20 mm DN do 22 mm</t>
  </si>
  <si>
    <t>-648031972</t>
  </si>
  <si>
    <t>95</t>
  </si>
  <si>
    <t>998733101</t>
  </si>
  <si>
    <t>Přesun hmot tonážní pro rozvody potrubí v objektech v do 6 m</t>
  </si>
  <si>
    <t>-1427248996</t>
  </si>
  <si>
    <t>96</t>
  </si>
  <si>
    <t>998733181</t>
  </si>
  <si>
    <t>Příplatek k přesunu hmot tonážní 733 prováděný bez použití mechanizace</t>
  </si>
  <si>
    <t>-311381424</t>
  </si>
  <si>
    <t>97</t>
  </si>
  <si>
    <t>998733193</t>
  </si>
  <si>
    <t>Příplatek k přesunu hmot tonážní 733 za zvětšený přesun do 500 m</t>
  </si>
  <si>
    <t>729840274</t>
  </si>
  <si>
    <t>734</t>
  </si>
  <si>
    <t>Ústřední vytápění - armatury</t>
  </si>
  <si>
    <t>98</t>
  </si>
  <si>
    <t>734200821</t>
  </si>
  <si>
    <t>Demontáž armatury závitové se dvěma závity přes G 1/2 do G 1/2</t>
  </si>
  <si>
    <t>44605297</t>
  </si>
  <si>
    <t>99</t>
  </si>
  <si>
    <t>734221682</t>
  </si>
  <si>
    <t>Termostatická hlavice kapalinová PN 10 do 110°C otopných těles VK</t>
  </si>
  <si>
    <t>-153066601</t>
  </si>
  <si>
    <t>100</t>
  </si>
  <si>
    <t>734261403</t>
  </si>
  <si>
    <t>Armatura připojovací rohová G 3/4x18 PN 10 do 110°C radiátorů typu VK</t>
  </si>
  <si>
    <t>549752665</t>
  </si>
  <si>
    <t>101</t>
  </si>
  <si>
    <t>734261717</t>
  </si>
  <si>
    <t>Šroubení regulační radiátorové přímé G 1/2 s vypouštěním</t>
  </si>
  <si>
    <t>1146039096</t>
  </si>
  <si>
    <t>102</t>
  </si>
  <si>
    <t>734430821</t>
  </si>
  <si>
    <t>Demontáž termostatu kapilárového</t>
  </si>
  <si>
    <t>-2129514747</t>
  </si>
  <si>
    <t>103</t>
  </si>
  <si>
    <t>998734101</t>
  </si>
  <si>
    <t>Přesun hmot tonážní pro armatury v objektech v do 6 m</t>
  </si>
  <si>
    <t>1639145750</t>
  </si>
  <si>
    <t>104</t>
  </si>
  <si>
    <t>998734181</t>
  </si>
  <si>
    <t>Příplatek k přesunu hmot tonážní 734 prováděný bez použití mechanizace</t>
  </si>
  <si>
    <t>-1078173623</t>
  </si>
  <si>
    <t>105</t>
  </si>
  <si>
    <t>998734193</t>
  </si>
  <si>
    <t>Příplatek k přesunu hmot tonážní 734 za zvětšený přesun do 500 m</t>
  </si>
  <si>
    <t>1830029854</t>
  </si>
  <si>
    <t>735</t>
  </si>
  <si>
    <t>Ústřední vytápění - otopná tělesa</t>
  </si>
  <si>
    <t>106</t>
  </si>
  <si>
    <t>735111810</t>
  </si>
  <si>
    <t>Demontáž otopného tělesa litinového článkového</t>
  </si>
  <si>
    <t>-314974495</t>
  </si>
  <si>
    <t>107</t>
  </si>
  <si>
    <t>735151821</t>
  </si>
  <si>
    <t>Demontáž otopného tělesa panelového dvouřadého dl do 1500 mm</t>
  </si>
  <si>
    <t>-2139249579</t>
  </si>
  <si>
    <t>108</t>
  </si>
  <si>
    <t>735151822</t>
  </si>
  <si>
    <t>Demontáž otopného tělesa panelového dvouřadého dl přes 1500 do 2820 mm</t>
  </si>
  <si>
    <t>1674259544</t>
  </si>
  <si>
    <t>109</t>
  </si>
  <si>
    <t>735152460</t>
  </si>
  <si>
    <t>Otopné těleso panelové VK dvoudeskové 1 přídavná přestupní plocha výška/délka 500/1400 mm výkon 1564 W</t>
  </si>
  <si>
    <t>-1105178370</t>
  </si>
  <si>
    <t>110</t>
  </si>
  <si>
    <t>735152461</t>
  </si>
  <si>
    <t>Otopné těleso panelové VK dvoudeskové 1 přídavná přestupní plocha výška/délka 500/1600 mm výkon 1787 W</t>
  </si>
  <si>
    <t>831484582</t>
  </si>
  <si>
    <t>111</t>
  </si>
  <si>
    <t>735152479</t>
  </si>
  <si>
    <t>Otopné těleso panelové VK dvoudeskové 1 přídavná přestupní plocha výška/délka 600/1200 mm výkon 1546 W</t>
  </si>
  <si>
    <t>-789305700</t>
  </si>
  <si>
    <t>112</t>
  </si>
  <si>
    <t>735152585</t>
  </si>
  <si>
    <t>Otopné těleso panelové VK dvoudeskové 2 přídavné přestupní plochy výška/délka 600/2600 mm výkon 4365 W</t>
  </si>
  <si>
    <t>-1403484701</t>
  </si>
  <si>
    <t>113</t>
  </si>
  <si>
    <t>998735101</t>
  </si>
  <si>
    <t>Přesun hmot tonážní pro otopná tělesa v objektech v do 6 m</t>
  </si>
  <si>
    <t>1091856704</t>
  </si>
  <si>
    <t>114</t>
  </si>
  <si>
    <t>998735181</t>
  </si>
  <si>
    <t>Příplatek k přesunu hmot tonážní 735 prováděný bez použití mechanizace</t>
  </si>
  <si>
    <t>-520974201</t>
  </si>
  <si>
    <t>115</t>
  </si>
  <si>
    <t>998735193</t>
  </si>
  <si>
    <t>Příplatek k přesunu hmot tonážní 735 za zvětšený přesun do 500 m</t>
  </si>
  <si>
    <t>199421278</t>
  </si>
  <si>
    <t>762</t>
  </si>
  <si>
    <t>Konstrukce tesařské</t>
  </si>
  <si>
    <t>116</t>
  </si>
  <si>
    <t>762526811</t>
  </si>
  <si>
    <t>Demontáž podlah z dřevotřísky, překližky, sololitu tloušťky do 20 mm bez polštářů</t>
  </si>
  <si>
    <t>-744611048</t>
  </si>
  <si>
    <t>763</t>
  </si>
  <si>
    <t>Konstrukce suché výstavby</t>
  </si>
  <si>
    <t>117</t>
  </si>
  <si>
    <t>763131411</t>
  </si>
  <si>
    <t>SDK podhled desky 1xA 12,5 bez izolace dvouvrstvá spodní kce profil CD+UD</t>
  </si>
  <si>
    <t>717757807</t>
  </si>
  <si>
    <t>118</t>
  </si>
  <si>
    <t>763131451</t>
  </si>
  <si>
    <t>SDK podhled deska 1xH2 12,5 bez izolace dvouvrstvá spodní kce profil CD+UD</t>
  </si>
  <si>
    <t>-1357368451</t>
  </si>
  <si>
    <t>119</t>
  </si>
  <si>
    <t>763131714</t>
  </si>
  <si>
    <t>SDK podhled základní penetrační nátěr</t>
  </si>
  <si>
    <t>131445561</t>
  </si>
  <si>
    <t>120</t>
  </si>
  <si>
    <t>763131761</t>
  </si>
  <si>
    <t>Příplatek k SDK podhledu za plochu do 3 m2 jednotlivě</t>
  </si>
  <si>
    <t>-982093358</t>
  </si>
  <si>
    <t>121</t>
  </si>
  <si>
    <t>763164641</t>
  </si>
  <si>
    <t>SDK obklad kcí tvaru U š do 1,2 m desky 1xH2 12,5</t>
  </si>
  <si>
    <t>-1134037725</t>
  </si>
  <si>
    <t>122</t>
  </si>
  <si>
    <t>998763301</t>
  </si>
  <si>
    <t>Přesun hmot tonážní pro sádrokartonové konstrukce v objektech v do 6 m</t>
  </si>
  <si>
    <t>-482998056</t>
  </si>
  <si>
    <t>123</t>
  </si>
  <si>
    <t>998763381</t>
  </si>
  <si>
    <t>Příplatek k přesunu hmot tonážní 763 SDK prováděný bez použití mechanizace</t>
  </si>
  <si>
    <t>-1665818658</t>
  </si>
  <si>
    <t>124</t>
  </si>
  <si>
    <t>998763391</t>
  </si>
  <si>
    <t>Příplatek k přesunu hmot tonážní 763 SDK za zvětšený přesun do 100 m</t>
  </si>
  <si>
    <t>-1317585805</t>
  </si>
  <si>
    <t>766</t>
  </si>
  <si>
    <t>Konstrukce truhlářské</t>
  </si>
  <si>
    <t>125</t>
  </si>
  <si>
    <t>766660001</t>
  </si>
  <si>
    <t>Montáž dveřních křídel otvíravých jednokřídlových š do 0,8 m do ocelové zárubně</t>
  </si>
  <si>
    <t>-210491162</t>
  </si>
  <si>
    <t>126</t>
  </si>
  <si>
    <t>61162084</t>
  </si>
  <si>
    <t>dveře jednokřídlé dřevotřískové povrch laminátový plné 600x1970-2100mm</t>
  </si>
  <si>
    <t>406989880</t>
  </si>
  <si>
    <t>127</t>
  </si>
  <si>
    <t>61162086</t>
  </si>
  <si>
    <t>dveře jednokřídlé dřevotřískové povrch laminátový plné 800x1970-2100mm</t>
  </si>
  <si>
    <t>-1253068658</t>
  </si>
  <si>
    <t>128</t>
  </si>
  <si>
    <t>61162098</t>
  </si>
  <si>
    <t>dveře jednokřídlé dřevotřískové protipožární EI (EW) 30 D3 povrch laminátový plné 800x1970-2100mm</t>
  </si>
  <si>
    <t>-1908173981</t>
  </si>
  <si>
    <t>129</t>
  </si>
  <si>
    <t>61162092</t>
  </si>
  <si>
    <t>dveře jednokřídlé dřevotřískové povrch laminátový částečně prosklené 800x1970-2100mm</t>
  </si>
  <si>
    <t>-1982059387</t>
  </si>
  <si>
    <t>130</t>
  </si>
  <si>
    <t>766660002</t>
  </si>
  <si>
    <t>Montáž dveřních křídel otvíravých jednokřídlových š přes 0,8 m do ocelové zárubně</t>
  </si>
  <si>
    <t>1851628440</t>
  </si>
  <si>
    <t>131</t>
  </si>
  <si>
    <t>61162093</t>
  </si>
  <si>
    <t>dveře jednokřídlé dřevotřískové povrch laminátový částečně prosklené 900x1970-2100mm</t>
  </si>
  <si>
    <t>1102346620</t>
  </si>
  <si>
    <t>132</t>
  </si>
  <si>
    <t>766660720</t>
  </si>
  <si>
    <t>Osazení větrací mřížky s vyříznutím otvoru</t>
  </si>
  <si>
    <t>1787661758</t>
  </si>
  <si>
    <t>133</t>
  </si>
  <si>
    <t>RMAT0001</t>
  </si>
  <si>
    <t>Dvoudílná sada větracích mřížek 92 x 457 mm</t>
  </si>
  <si>
    <t>-528994600</t>
  </si>
  <si>
    <t>134</t>
  </si>
  <si>
    <t>766660728</t>
  </si>
  <si>
    <t>Montáž dveřního interiérového kování - zámku</t>
  </si>
  <si>
    <t>-537290609</t>
  </si>
  <si>
    <t>135</t>
  </si>
  <si>
    <t>54924015</t>
  </si>
  <si>
    <t>zámek zadlabací mezipokojový pravolevý rozteč 72x40mm</t>
  </si>
  <si>
    <t>259995758</t>
  </si>
  <si>
    <t>136</t>
  </si>
  <si>
    <t>54924012</t>
  </si>
  <si>
    <t>zámek zadlabací vložkový pravolevý rozteč 72x40mm</t>
  </si>
  <si>
    <t>-829513337</t>
  </si>
  <si>
    <t>137</t>
  </si>
  <si>
    <t>54964104</t>
  </si>
  <si>
    <t>vložka cylindrická 29+50</t>
  </si>
  <si>
    <t>1196201283</t>
  </si>
  <si>
    <t>138</t>
  </si>
  <si>
    <t>766660729</t>
  </si>
  <si>
    <t>Montáž dveřního interiérového kování - štítku s klikou</t>
  </si>
  <si>
    <t>453065437</t>
  </si>
  <si>
    <t>139</t>
  </si>
  <si>
    <t>54914123</t>
  </si>
  <si>
    <t>kování rozetové klika/klika</t>
  </si>
  <si>
    <t>609438830</t>
  </si>
  <si>
    <t>140</t>
  </si>
  <si>
    <t>766691914</t>
  </si>
  <si>
    <t>Vyvěšení nebo zavěšení dřevěných křídel dveří pl do 2 m2</t>
  </si>
  <si>
    <t>485861609</t>
  </si>
  <si>
    <t>141</t>
  </si>
  <si>
    <t>766694116</t>
  </si>
  <si>
    <t>Montáž parapetních desek dřevěných nebo plastových š do 30 cm</t>
  </si>
  <si>
    <t>135278180</t>
  </si>
  <si>
    <t>142</t>
  </si>
  <si>
    <t>60794102</t>
  </si>
  <si>
    <t>parapet dřevotřískový vnitřní povrch laminátový š 260mm</t>
  </si>
  <si>
    <t>2087666291</t>
  </si>
  <si>
    <t>143</t>
  </si>
  <si>
    <t>766694126</t>
  </si>
  <si>
    <t>Montáž parapetních desek dřevěných nebo plastových š přes 30 cm</t>
  </si>
  <si>
    <t>1171634245</t>
  </si>
  <si>
    <t>144</t>
  </si>
  <si>
    <t>60794107</t>
  </si>
  <si>
    <t>parapet dřevotřískový vnitřní povrch laminátový š 500mm</t>
  </si>
  <si>
    <t>-1634943165</t>
  </si>
  <si>
    <t>145</t>
  </si>
  <si>
    <t>766812840</t>
  </si>
  <si>
    <t>Demontáž kuchyňských linek dřevěných nebo kovových dl přes 1,8 do 2,1 m</t>
  </si>
  <si>
    <t>-1714418908</t>
  </si>
  <si>
    <t>146</t>
  </si>
  <si>
    <t>998766101</t>
  </si>
  <si>
    <t>Přesun hmot tonážní pro kce truhlářské v objektech v do 6 m</t>
  </si>
  <si>
    <t>-1563780994</t>
  </si>
  <si>
    <t>147</t>
  </si>
  <si>
    <t>998766181</t>
  </si>
  <si>
    <t>Příplatek k přesunu hmot tonážní 766 prováděný bez použití mechanizace</t>
  </si>
  <si>
    <t>-1123517594</t>
  </si>
  <si>
    <t>148</t>
  </si>
  <si>
    <t>998766192</t>
  </si>
  <si>
    <t>Příplatek k přesunu hmot tonážní 766 za zvětšený přesun do 100 m</t>
  </si>
  <si>
    <t>-180101671</t>
  </si>
  <si>
    <t>767</t>
  </si>
  <si>
    <t>Konstrukce zámečnické</t>
  </si>
  <si>
    <t>149</t>
  </si>
  <si>
    <t>767810112</t>
  </si>
  <si>
    <t>Montáž mřížek větracích čtyřhranných průřezu přes 0,01 do 0,04 m2</t>
  </si>
  <si>
    <t>1083898082</t>
  </si>
  <si>
    <t>150</t>
  </si>
  <si>
    <t>55341426</t>
  </si>
  <si>
    <t>mřížka větrací nerezová se síťovinou 200x200mm</t>
  </si>
  <si>
    <t>-778909697</t>
  </si>
  <si>
    <t>771</t>
  </si>
  <si>
    <t>Podlahy z dlaždic</t>
  </si>
  <si>
    <t>151</t>
  </si>
  <si>
    <t>771111011</t>
  </si>
  <si>
    <t>Vysátí podkladu před pokládkou dlažby</t>
  </si>
  <si>
    <t>1632910699</t>
  </si>
  <si>
    <t>152</t>
  </si>
  <si>
    <t>771121011</t>
  </si>
  <si>
    <t>Nátěr penetrační na podlahu</t>
  </si>
  <si>
    <t>1978658096</t>
  </si>
  <si>
    <t>153</t>
  </si>
  <si>
    <t>771151012</t>
  </si>
  <si>
    <t>Samonivelační stěrka podlah pevnosti 20 MPa tl přes 3 do 5 mm</t>
  </si>
  <si>
    <t>690413771</t>
  </si>
  <si>
    <t>154</t>
  </si>
  <si>
    <t>771474113</t>
  </si>
  <si>
    <t>Montáž soklů z dlaždic keramických rovných lepených cementovým flexibilním lepidlem v přes 90 do 120 mm</t>
  </si>
  <si>
    <t>-867966470</t>
  </si>
  <si>
    <t>155</t>
  </si>
  <si>
    <t>59761135</t>
  </si>
  <si>
    <t>dlažba keramická slinutá nemrazuvzdorná do interiéru povrch hladký/matný tl do 10mm přes 9 do 12ks/m2</t>
  </si>
  <si>
    <t>-1037052682</t>
  </si>
  <si>
    <t>156</t>
  </si>
  <si>
    <t>771571810</t>
  </si>
  <si>
    <t>Demontáž podlah z dlaždic keramických kladených do malty</t>
  </si>
  <si>
    <t>2116076203</t>
  </si>
  <si>
    <t>157</t>
  </si>
  <si>
    <t>771574416</t>
  </si>
  <si>
    <t>Montáž podlah keramických hladkých lepených cementovým flexibilním lepidlem přes 9 do 12 ks/m2</t>
  </si>
  <si>
    <t>1671507431</t>
  </si>
  <si>
    <t>158</t>
  </si>
  <si>
    <t>-1250007576</t>
  </si>
  <si>
    <t>159</t>
  </si>
  <si>
    <t>771592011</t>
  </si>
  <si>
    <t>Čištění vnitřních ploch podlah nebo schodišť po položení dlažby chemickými prostředky</t>
  </si>
  <si>
    <t>1285841417</t>
  </si>
  <si>
    <t>160</t>
  </si>
  <si>
    <t>998771101</t>
  </si>
  <si>
    <t>Přesun hmot tonážní pro podlahy z dlaždic v objektech v do 6 m</t>
  </si>
  <si>
    <t>119430060</t>
  </si>
  <si>
    <t>161</t>
  </si>
  <si>
    <t>998771181</t>
  </si>
  <si>
    <t>Příplatek k přesunu hmot tonážní 771 prováděný bez použití mechanizace</t>
  </si>
  <si>
    <t>-169398864</t>
  </si>
  <si>
    <t>162</t>
  </si>
  <si>
    <t>998771192</t>
  </si>
  <si>
    <t>Příplatek k přesunu hmot tonážní 771 za zvětšený přesun do 100 m</t>
  </si>
  <si>
    <t>-1913546976</t>
  </si>
  <si>
    <t>776</t>
  </si>
  <si>
    <t>Podlahy povlakové</t>
  </si>
  <si>
    <t>163</t>
  </si>
  <si>
    <t>776111311</t>
  </si>
  <si>
    <t>Vysátí podkladu povlakových podlah</t>
  </si>
  <si>
    <t>310670422</t>
  </si>
  <si>
    <t>164</t>
  </si>
  <si>
    <t>776121112</t>
  </si>
  <si>
    <t>Vodou ředitelná penetrace savého podkladu povlakových podlah</t>
  </si>
  <si>
    <t>1259720613</t>
  </si>
  <si>
    <t>165</t>
  </si>
  <si>
    <t>776141112</t>
  </si>
  <si>
    <t>Stěrka podlahová nivelační pro vyrovnání podkladu povlakových podlah pevnosti 20 MPa tl přes 3 do 5 mm</t>
  </si>
  <si>
    <t>270935564</t>
  </si>
  <si>
    <t>166</t>
  </si>
  <si>
    <t>776201811</t>
  </si>
  <si>
    <t>Demontáž lepených povlakových podlah bez podložky ručně</t>
  </si>
  <si>
    <t>1054945404</t>
  </si>
  <si>
    <t>167</t>
  </si>
  <si>
    <t>776221111</t>
  </si>
  <si>
    <t>Lepení pásů z PVC standardním lepidlem</t>
  </si>
  <si>
    <t>-1342632399</t>
  </si>
  <si>
    <t>168</t>
  </si>
  <si>
    <t>28411140</t>
  </si>
  <si>
    <t>PVC vinyl heterogenní protiskluzná se vsypem a výztuž. vrstvou tl 2,00mm nášlapná vrstva 0,9mm, hořlavost Bfl-s1, třída zátěže 34/43, útlum 4dB, bodová zátěž ≤ 0,10mm, protiskluznost R10</t>
  </si>
  <si>
    <t>1856883331</t>
  </si>
  <si>
    <t>169</t>
  </si>
  <si>
    <t>776411111</t>
  </si>
  <si>
    <t>Montáž obvodových soklíků výšky do 80 mm</t>
  </si>
  <si>
    <t>1421887361</t>
  </si>
  <si>
    <t>170</t>
  </si>
  <si>
    <t>28411003</t>
  </si>
  <si>
    <t>lišta soklová PVC 30x30mm</t>
  </si>
  <si>
    <t>1542660297</t>
  </si>
  <si>
    <t>171</t>
  </si>
  <si>
    <t>776421311</t>
  </si>
  <si>
    <t>Montáž přechodových samolepících lišt</t>
  </si>
  <si>
    <t>14745544</t>
  </si>
  <si>
    <t>172</t>
  </si>
  <si>
    <t>59054130</t>
  </si>
  <si>
    <t>profil přechodový nerezový samolepící 35mm</t>
  </si>
  <si>
    <t>690659572</t>
  </si>
  <si>
    <t>173</t>
  </si>
  <si>
    <t>776991121</t>
  </si>
  <si>
    <t>Základní čištění nově položených podlahovin vysátím a setřením vlhkým mopem</t>
  </si>
  <si>
    <t>-395216384</t>
  </si>
  <si>
    <t>174</t>
  </si>
  <si>
    <t>998776101</t>
  </si>
  <si>
    <t>Přesun hmot tonážní pro podlahy povlakové v objektech v do 6 m</t>
  </si>
  <si>
    <t>-1790939863</t>
  </si>
  <si>
    <t>175</t>
  </si>
  <si>
    <t>998776181</t>
  </si>
  <si>
    <t>Příplatek k přesunu hmot tonážní 776 prováděný bez použití mechanizace</t>
  </si>
  <si>
    <t>-1207967167</t>
  </si>
  <si>
    <t>176</t>
  </si>
  <si>
    <t>998776192</t>
  </si>
  <si>
    <t>Příplatek k přesunu hmot tonážní 776 za zvětšený přesun do 100 m</t>
  </si>
  <si>
    <t>930585434</t>
  </si>
  <si>
    <t>781</t>
  </si>
  <si>
    <t>Dokončovací práce - obklady</t>
  </si>
  <si>
    <t>177</t>
  </si>
  <si>
    <t>781111011</t>
  </si>
  <si>
    <t>Ometení (oprášení) stěny při přípravě podkladu</t>
  </si>
  <si>
    <t>-1196560668</t>
  </si>
  <si>
    <t>178</t>
  </si>
  <si>
    <t>781121011</t>
  </si>
  <si>
    <t>Nátěr penetrační na stěnu</t>
  </si>
  <si>
    <t>-1765612258</t>
  </si>
  <si>
    <t>179</t>
  </si>
  <si>
    <t>781473810</t>
  </si>
  <si>
    <t>Demontáž obkladů z obkladaček keramických lepených</t>
  </si>
  <si>
    <t>1771270890</t>
  </si>
  <si>
    <t>180</t>
  </si>
  <si>
    <t>781474114</t>
  </si>
  <si>
    <t>Montáž obkladů vnitřních keramických hladkých přes 19 do 22 ks/m2 lepených flexibilním lepidlem</t>
  </si>
  <si>
    <t>-1419034049</t>
  </si>
  <si>
    <t>181</t>
  </si>
  <si>
    <t>59761040</t>
  </si>
  <si>
    <t>obklad keramický hladký přes 19 do 22ks/m2</t>
  </si>
  <si>
    <t>-339586469</t>
  </si>
  <si>
    <t>182</t>
  </si>
  <si>
    <t>781492241</t>
  </si>
  <si>
    <t>Montáž profilů stupňových lepených flexibilním cementovým lepidlem</t>
  </si>
  <si>
    <t>-2006572826</t>
  </si>
  <si>
    <t>183</t>
  </si>
  <si>
    <t>19416014</t>
  </si>
  <si>
    <t>lišta ukončovací nerezová 8mm</t>
  </si>
  <si>
    <t>930919075</t>
  </si>
  <si>
    <t>184</t>
  </si>
  <si>
    <t>781495211</t>
  </si>
  <si>
    <t>Čištění vnitřních ploch stěn po provedení obkladu chemickými prostředky</t>
  </si>
  <si>
    <t>-681464738</t>
  </si>
  <si>
    <t>185</t>
  </si>
  <si>
    <t>998781101</t>
  </si>
  <si>
    <t>Přesun hmot tonážní pro obklady keramické v objektech v do 6 m</t>
  </si>
  <si>
    <t>1101857345</t>
  </si>
  <si>
    <t>186</t>
  </si>
  <si>
    <t>998781181</t>
  </si>
  <si>
    <t>Příplatek k přesunu hmot tonážní 781 prováděný bez použití mechanizace</t>
  </si>
  <si>
    <t>1129998003</t>
  </si>
  <si>
    <t>187</t>
  </si>
  <si>
    <t>998781192</t>
  </si>
  <si>
    <t>Příplatek k přesunu hmot tonážní 781 za zvětšený přesun do 100 m</t>
  </si>
  <si>
    <t>561674967</t>
  </si>
  <si>
    <t>783</t>
  </si>
  <si>
    <t>Dokončovací práce - nátěry</t>
  </si>
  <si>
    <t>188</t>
  </si>
  <si>
    <t>783301311</t>
  </si>
  <si>
    <t>Odmaštění zámečnických konstrukcí vodou ředitelným odmašťovačem</t>
  </si>
  <si>
    <t>1309527226</t>
  </si>
  <si>
    <t>189</t>
  </si>
  <si>
    <t>783315101</t>
  </si>
  <si>
    <t>Mezinátěr jednonásobný syntetický standardní zámečnických konstrukcí</t>
  </si>
  <si>
    <t>1610620659</t>
  </si>
  <si>
    <t>190</t>
  </si>
  <si>
    <t>783317101</t>
  </si>
  <si>
    <t>Krycí jednonásobný syntetický standardní nátěr zámečnických konstrukcí</t>
  </si>
  <si>
    <t>-1389201640</t>
  </si>
  <si>
    <t>191</t>
  </si>
  <si>
    <t>783906863</t>
  </si>
  <si>
    <t>Odstranění nátěrů z betonových podlah frézováním</t>
  </si>
  <si>
    <t>-2053500162</t>
  </si>
  <si>
    <t>784</t>
  </si>
  <si>
    <t>Dokončovací práce - malby a tapety</t>
  </si>
  <si>
    <t>192</t>
  </si>
  <si>
    <t>784111001</t>
  </si>
  <si>
    <t>Oprášení (ometení ) podkladu v místnostech v do 3,80 m</t>
  </si>
  <si>
    <t>1599632370</t>
  </si>
  <si>
    <t>193</t>
  </si>
  <si>
    <t>784121001</t>
  </si>
  <si>
    <t>Oškrabání malby v místnostech v do 3,80 m</t>
  </si>
  <si>
    <t>-1024466823</t>
  </si>
  <si>
    <t>194</t>
  </si>
  <si>
    <t>784121011</t>
  </si>
  <si>
    <t>Rozmývání podkladu po oškrabání malby v místnostech v do 3,80 m</t>
  </si>
  <si>
    <t>-1908468725</t>
  </si>
  <si>
    <t>195</t>
  </si>
  <si>
    <t>784161001</t>
  </si>
  <si>
    <t>Tmelení spar a rohů šířky do 3 mm akrylátovým tmelem v místnostech v do 3,80 m</t>
  </si>
  <si>
    <t>506959166</t>
  </si>
  <si>
    <t>196</t>
  </si>
  <si>
    <t>784171101</t>
  </si>
  <si>
    <t>Zakrytí vnitřních podlah včetně pozdějšího odkrytí</t>
  </si>
  <si>
    <t>-2048727210</t>
  </si>
  <si>
    <t>197</t>
  </si>
  <si>
    <t>58124844</t>
  </si>
  <si>
    <t>fólie pro malířské potřeby zakrývací tl 25µ 4x5m</t>
  </si>
  <si>
    <t>1418211259</t>
  </si>
  <si>
    <t>198</t>
  </si>
  <si>
    <t>784171111</t>
  </si>
  <si>
    <t>Zakrytí vnitřních ploch stěn v místnostech v do 3,80 m</t>
  </si>
  <si>
    <t>-190191505</t>
  </si>
  <si>
    <t>199</t>
  </si>
  <si>
    <t>1341719775</t>
  </si>
  <si>
    <t>200</t>
  </si>
  <si>
    <t>784181101</t>
  </si>
  <si>
    <t>Základní akrylátová jednonásobná bezbarvá penetrace podkladu v místnostech v do 3,80 m</t>
  </si>
  <si>
    <t>-817375662</t>
  </si>
  <si>
    <t>201</t>
  </si>
  <si>
    <t>784221101</t>
  </si>
  <si>
    <t>Dvojnásobné bílé malby ze směsí za sucha dobře otěruvzdorných v místnostech do 3,80 m</t>
  </si>
  <si>
    <t>-296306800</t>
  </si>
  <si>
    <t>02 - Silnoproudá elektrotechnika</t>
  </si>
  <si>
    <t>p. . st. 1597, k.ú. Pod brady [723495]</t>
  </si>
  <si>
    <t>Základní škola T. G. Masaryka Pod brady</t>
  </si>
  <si>
    <t>Ateliér Ja-Han s.r.o.</t>
  </si>
  <si>
    <t>D1 - Silnoproudá elektrotechnika</t>
  </si>
  <si>
    <t xml:space="preserve">    D2 - stávající rozvodnice jištění-napojovací bod NN</t>
  </si>
  <si>
    <t xml:space="preserve">    D3 - napájecí kabelová trasa</t>
  </si>
  <si>
    <t xml:space="preserve">    D4 - rozvodnice jištění R1</t>
  </si>
  <si>
    <t xml:space="preserve">    D5 - kabeláž </t>
  </si>
  <si>
    <t xml:space="preserve">    D6 - spínací přístroje kompletní -navržené Tango bílá</t>
  </si>
  <si>
    <t xml:space="preserve">    D7 - kabelové trasy žlaby,ochran. trubky</t>
  </si>
  <si>
    <t xml:space="preserve">    D8 - osvětlení svítidla včetně rec. poplatků</t>
  </si>
  <si>
    <t xml:space="preserve">    D9 - elektronické komunikace</t>
  </si>
  <si>
    <t xml:space="preserve">    D1 - Silnoproudá elektrotechnika</t>
  </si>
  <si>
    <t>D1</t>
  </si>
  <si>
    <t>D2</t>
  </si>
  <si>
    <t>stávající rozvodnice jištění-napojovací bod NN</t>
  </si>
  <si>
    <t>Pol1</t>
  </si>
  <si>
    <t>úprava napájecího místa</t>
  </si>
  <si>
    <t>hod</t>
  </si>
  <si>
    <t>Pol2</t>
  </si>
  <si>
    <t>doplnění jištění 80/3/B 10 kA</t>
  </si>
  <si>
    <t>ks</t>
  </si>
  <si>
    <t>Pol3</t>
  </si>
  <si>
    <t>kompletační materiál</t>
  </si>
  <si>
    <t>kpl</t>
  </si>
  <si>
    <t>D3</t>
  </si>
  <si>
    <t>napájecí kabelová trasa</t>
  </si>
  <si>
    <t>Pol4</t>
  </si>
  <si>
    <t>CYKY 4Jx16 mm2</t>
  </si>
  <si>
    <t>Pol5</t>
  </si>
  <si>
    <t>montáž</t>
  </si>
  <si>
    <t>Pol6</t>
  </si>
  <si>
    <t>CY 16 mm2 žluto-zelený</t>
  </si>
  <si>
    <t>Pol7</t>
  </si>
  <si>
    <t>Pol8</t>
  </si>
  <si>
    <t>LHD 40x40HF</t>
  </si>
  <si>
    <t>Pol9</t>
  </si>
  <si>
    <t>D4</t>
  </si>
  <si>
    <t>rozvodnice jištění R1</t>
  </si>
  <si>
    <t>Pol10</t>
  </si>
  <si>
    <t xml:space="preserve">náplň dle schéma zapojení D.1.4.2-03   přístroje  6 kA</t>
  </si>
  <si>
    <t>Pol11</t>
  </si>
  <si>
    <t>montáž včetně ukončení vodičů</t>
  </si>
  <si>
    <t>D5</t>
  </si>
  <si>
    <t xml:space="preserve">kabeláž </t>
  </si>
  <si>
    <t>Pol12</t>
  </si>
  <si>
    <t>CYKY 3Jx1,5</t>
  </si>
  <si>
    <t>Pol13</t>
  </si>
  <si>
    <t>Pol14</t>
  </si>
  <si>
    <t>CYKY 3Jx2,5</t>
  </si>
  <si>
    <t>Pol15</t>
  </si>
  <si>
    <t>Pol16</t>
  </si>
  <si>
    <t>CYKY 5Jx1,5</t>
  </si>
  <si>
    <t>Pol17</t>
  </si>
  <si>
    <t>CYKY 5Jx2,5</t>
  </si>
  <si>
    <t>Pol18</t>
  </si>
  <si>
    <t>Pol19</t>
  </si>
  <si>
    <t>HO5RR-F5x2,5</t>
  </si>
  <si>
    <t>Pol20</t>
  </si>
  <si>
    <t>D6</t>
  </si>
  <si>
    <t>spínací přístroje kompletní -navržené Tango bílá</t>
  </si>
  <si>
    <t>Pol21</t>
  </si>
  <si>
    <t>vyp. Č. 1 IP20</t>
  </si>
  <si>
    <t>Pol22</t>
  </si>
  <si>
    <t>Pol23</t>
  </si>
  <si>
    <t>vyp. Č. 5 IP20</t>
  </si>
  <si>
    <t>Pol24</t>
  </si>
  <si>
    <t>Pol25</t>
  </si>
  <si>
    <t>vyp. Č. 6 IP20</t>
  </si>
  <si>
    <t>Pol26</t>
  </si>
  <si>
    <t>vyp. Č. 7 IP20</t>
  </si>
  <si>
    <t>Pol27</t>
  </si>
  <si>
    <t>Pol28</t>
  </si>
  <si>
    <t>vyp. Třípolový 16A</t>
  </si>
  <si>
    <t>Pol29</t>
  </si>
  <si>
    <t>Pol30</t>
  </si>
  <si>
    <t>zás. 230 V IP20</t>
  </si>
  <si>
    <t>Pol31</t>
  </si>
  <si>
    <t>Pol32</t>
  </si>
  <si>
    <t>zás. 230 V IP20 s přepět. Ochranou</t>
  </si>
  <si>
    <t>Pol33</t>
  </si>
  <si>
    <t>Pol34</t>
  </si>
  <si>
    <t>zás. 230 V IP44 s přepět. Ochranou zapuštěná</t>
  </si>
  <si>
    <t>Pol35</t>
  </si>
  <si>
    <t>D7</t>
  </si>
  <si>
    <t>kabelové trasy žlaby,ochran. trubky</t>
  </si>
  <si>
    <t>Pol36</t>
  </si>
  <si>
    <t>trubka ochran. 1225</t>
  </si>
  <si>
    <t>Pol37</t>
  </si>
  <si>
    <t>montáž trubky pod omítku</t>
  </si>
  <si>
    <t>Pol38</t>
  </si>
  <si>
    <t>lišta LHD 24x22HF</t>
  </si>
  <si>
    <t>Pol39</t>
  </si>
  <si>
    <t>krabice KSK100</t>
  </si>
  <si>
    <t>Pol40</t>
  </si>
  <si>
    <t>Pol41</t>
  </si>
  <si>
    <t>přístrojová krabice KP68</t>
  </si>
  <si>
    <t>Pol42</t>
  </si>
  <si>
    <t>Pol43</t>
  </si>
  <si>
    <t>HOP + svorkovnice</t>
  </si>
  <si>
    <t>Pol44</t>
  </si>
  <si>
    <t>Pol45</t>
  </si>
  <si>
    <t>protahovací krabice KP 68 + víčko</t>
  </si>
  <si>
    <t>Pol46</t>
  </si>
  <si>
    <t>D8</t>
  </si>
  <si>
    <t>osvětlení svítidla včetně rec. poplatků</t>
  </si>
  <si>
    <t>Pol47</t>
  </si>
  <si>
    <t>svítidla dle dodavatele</t>
  </si>
  <si>
    <t>Pol48</t>
  </si>
  <si>
    <t>Pol49</t>
  </si>
  <si>
    <t>svítidlo nouzové</t>
  </si>
  <si>
    <t>Pol50</t>
  </si>
  <si>
    <t>D9</t>
  </si>
  <si>
    <t>elektronické komunikace</t>
  </si>
  <si>
    <t>Pol51</t>
  </si>
  <si>
    <t>datová zás. 2xRJ 45</t>
  </si>
  <si>
    <t>Pol52</t>
  </si>
  <si>
    <t>Pol53</t>
  </si>
  <si>
    <t>utp cat 5e</t>
  </si>
  <si>
    <t>Pol54</t>
  </si>
  <si>
    <t>Pol55</t>
  </si>
  <si>
    <t>switch 8 P</t>
  </si>
  <si>
    <t>Pol56</t>
  </si>
  <si>
    <t>úprava ve stávajícím datovém rozvaděči</t>
  </si>
  <si>
    <t>Pol57</t>
  </si>
  <si>
    <t>proměření datové kabeláže</t>
  </si>
  <si>
    <t>Pol58</t>
  </si>
  <si>
    <t>demontáž stávající instalace</t>
  </si>
  <si>
    <t>Pol59</t>
  </si>
  <si>
    <t>výchozí revize</t>
  </si>
  <si>
    <t>Pol60</t>
  </si>
  <si>
    <t>stavební přípomoce-drážky-prostupy-otvory</t>
  </si>
  <si>
    <t>Pol61</t>
  </si>
  <si>
    <t>komplet. Materiál</t>
  </si>
  <si>
    <t>Pol62</t>
  </si>
  <si>
    <t>doprava materiálu</t>
  </si>
  <si>
    <t>Pol63</t>
  </si>
  <si>
    <t>koordinace kabel. vedení s dodavatelem nábytku</t>
  </si>
  <si>
    <t>Pol64</t>
  </si>
  <si>
    <t>odvoz sutě ekolog. Likvidace</t>
  </si>
  <si>
    <t>Pol65</t>
  </si>
  <si>
    <t>zapravení drážek</t>
  </si>
  <si>
    <t>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</si>
  <si>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</si>
  <si>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</si>
  <si>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</si>
  <si>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</si>
  <si>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</si>
  <si>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Vedlejší rozpočtové náklady</t>
  </si>
  <si>
    <t>VRN1</t>
  </si>
  <si>
    <t>Průzkumné, geodetické a projektové práce</t>
  </si>
  <si>
    <t>013124000R01</t>
  </si>
  <si>
    <t>Měření parametrů denního a umělého osvětlení v chráněných prostorech stavby</t>
  </si>
  <si>
    <t>komplet</t>
  </si>
  <si>
    <t>1024</t>
  </si>
  <si>
    <t>-1330317615</t>
  </si>
  <si>
    <t>013124000R02</t>
  </si>
  <si>
    <t>Měření parametrů doby dozvuku v chráněném vnitřním prostoru stavby</t>
  </si>
  <si>
    <t>1893227912</t>
  </si>
  <si>
    <t>013124000R03</t>
  </si>
  <si>
    <t>Kontrola pitné vody vodohospodářskou laboratoří</t>
  </si>
  <si>
    <t>-620753193</t>
  </si>
  <si>
    <t>VRN3</t>
  </si>
  <si>
    <t>Zařízení staveniště</t>
  </si>
  <si>
    <t>030001000</t>
  </si>
  <si>
    <t>1526828887</t>
  </si>
  <si>
    <t>VRN6</t>
  </si>
  <si>
    <t>Územní vlivy</t>
  </si>
  <si>
    <t>065002000</t>
  </si>
  <si>
    <t>Mimostaveništní doprava materiálů</t>
  </si>
  <si>
    <t>311551596</t>
  </si>
  <si>
    <t>VRN9</t>
  </si>
  <si>
    <t>090001000</t>
  </si>
  <si>
    <t>-513878854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</si>
</sst>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3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right" vertical="center"/>
    </xf>
    <xf numFmtId="0" fontId="17" fillId="3" borderId="8" xfId="0" applyFont="1" applyFill="1" applyBorder="1" applyAlignment="1" applyProtection="1">
      <alignment horizontal="left" vertical="center"/>
    </xf>
    <xf numFmtId="0" fontId="17" fillId="3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7" fillId="0" borderId="0" xfId="0" applyNumberFormat="1" applyFont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3" borderId="0" xfId="0" applyFont="1" applyFill="1" applyAlignment="1" applyProtection="1">
      <alignment horizontal="left" vertical="center"/>
    </xf>
    <xf numFmtId="4" fontId="19" fillId="3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8" fillId="0" borderId="19" xfId="0" applyFont="1" applyBorder="1" applyAlignment="1" applyProtection="1">
      <alignment horizontal="left" vertical="center"/>
    </xf>
    <xf numFmtId="0" fontId="18" fillId="0" borderId="20" xfId="0" applyFont="1" applyBorder="1" applyAlignment="1" applyProtection="1">
      <alignment horizontal="center" vertical="center"/>
    </xf>
    <xf numFmtId="166" fontId="18" fillId="0" borderId="20" xfId="0" applyNumberFormat="1" applyFont="1" applyBorder="1" applyAlignment="1" applyProtection="1">
      <alignment vertical="center"/>
    </xf>
    <xf numFmtId="166" fontId="18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S4" s="14" t="s">
        <v>11</v>
      </c>
    </row>
    <row r="5" s="1" customFormat="1" ht="12" customHeight="1">
      <c r="B5" s="18"/>
      <c r="C5" s="19"/>
      <c r="D5" s="22" t="s">
        <v>12</v>
      </c>
      <c r="E5" s="19"/>
      <c r="F5" s="19"/>
      <c r="G5" s="19"/>
      <c r="H5" s="19"/>
      <c r="I5" s="19"/>
      <c r="J5" s="19"/>
      <c r="K5" s="23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S5" s="14" t="s">
        <v>6</v>
      </c>
    </row>
    <row r="6" s="1" customFormat="1" ht="36.96" customHeight="1">
      <c r="B6" s="18"/>
      <c r="C6" s="19"/>
      <c r="D6" s="24" t="s">
        <v>14</v>
      </c>
      <c r="E6" s="19"/>
      <c r="F6" s="19"/>
      <c r="G6" s="19"/>
      <c r="H6" s="19"/>
      <c r="I6" s="19"/>
      <c r="J6" s="19"/>
      <c r="K6" s="25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S6" s="14" t="s">
        <v>6</v>
      </c>
    </row>
    <row r="7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3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3" t="s">
        <v>21</v>
      </c>
      <c r="AO8" s="19"/>
      <c r="AP8" s="19"/>
      <c r="AQ8" s="19"/>
      <c r="AR8" s="17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3" t="s">
        <v>1</v>
      </c>
      <c r="AO10" s="19"/>
      <c r="AP10" s="19"/>
      <c r="AQ10" s="19"/>
      <c r="AR10" s="17"/>
      <c r="BS10" s="14" t="s">
        <v>6</v>
      </c>
    </row>
    <row r="11" s="1" customFormat="1" ht="18.48" customHeight="1">
      <c r="B11" s="18"/>
      <c r="C11" s="19"/>
      <c r="D11" s="19"/>
      <c r="E11" s="23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6</v>
      </c>
    </row>
    <row r="14">
      <c r="B14" s="18"/>
      <c r="C14" s="19"/>
      <c r="D14" s="19"/>
      <c r="E14" s="23" t="s">
        <v>27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6" t="s">
        <v>25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3" t="s">
        <v>1</v>
      </c>
      <c r="AO16" s="19"/>
      <c r="AP16" s="19"/>
      <c r="AQ16" s="19"/>
      <c r="AR16" s="17"/>
      <c r="BS16" s="14" t="s">
        <v>4</v>
      </c>
    </row>
    <row r="17" s="1" customFormat="1" ht="18.48" customHeight="1">
      <c r="B17" s="18"/>
      <c r="C17" s="19"/>
      <c r="D17" s="19"/>
      <c r="E17" s="23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6</v>
      </c>
    </row>
    <row r="19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6</v>
      </c>
    </row>
    <row r="20" s="1" customFormat="1" ht="18.48" customHeight="1">
      <c r="B20" s="18"/>
      <c r="C20" s="19"/>
      <c r="D20" s="19"/>
      <c r="E20" s="23" t="s">
        <v>29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="1" customFormat="1" ht="16.5" customHeight="1">
      <c r="B23" s="18"/>
      <c r="C23" s="19"/>
      <c r="D23" s="19"/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9"/>
      <c r="AP23" s="19"/>
      <c r="AQ23" s="19"/>
      <c r="AR23" s="17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="1" customFormat="1" ht="6.96" customHeight="1">
      <c r="B25" s="18"/>
      <c r="C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9"/>
      <c r="AQ25" s="19"/>
      <c r="AR25" s="17"/>
    </row>
    <row r="26" s="2" customFormat="1" ht="25.92" customHeight="1">
      <c r="A26" s="29"/>
      <c r="B26" s="30"/>
      <c r="C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>
        <f>ROUND(AG94,2)</f>
        <v>1666686.75</v>
      </c>
      <c r="AL26" s="33"/>
      <c r="AM26" s="33"/>
      <c r="AN26" s="33"/>
      <c r="AO26" s="33"/>
      <c r="AP26" s="31"/>
      <c r="AQ26" s="31"/>
      <c r="AR26" s="35"/>
      <c r="BE26" s="29"/>
    </row>
    <row r="27" s="2" customFormat="1" ht="6.96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  <c r="BE27" s="29"/>
    </row>
    <row r="28" s="2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34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35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36</v>
      </c>
      <c r="AL28" s="36"/>
      <c r="AM28" s="36"/>
      <c r="AN28" s="36"/>
      <c r="AO28" s="36"/>
      <c r="AP28" s="31"/>
      <c r="AQ28" s="31"/>
      <c r="AR28" s="35"/>
      <c r="BE28" s="29"/>
    </row>
    <row r="29" s="3" customFormat="1" ht="14.4" customHeight="1">
      <c r="A29" s="3"/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39">
        <v>0.20999999999999999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40">
        <f>ROUND(AZ94, 2)</f>
        <v>1666686.75</v>
      </c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40">
        <f>ROUND(AV94, 2)</f>
        <v>350004.21999999997</v>
      </c>
      <c r="AL29" s="38"/>
      <c r="AM29" s="38"/>
      <c r="AN29" s="38"/>
      <c r="AO29" s="38"/>
      <c r="AP29" s="38"/>
      <c r="AQ29" s="38"/>
      <c r="AR29" s="41"/>
      <c r="BE29" s="3"/>
    </row>
    <row r="30" s="3" customFormat="1" ht="14.4" customHeight="1">
      <c r="A30" s="3"/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39">
        <v>0.14999999999999999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0">
        <f>ROUND(BA94, 2)</f>
        <v>0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0">
        <f>ROUND(AW94, 2)</f>
        <v>0</v>
      </c>
      <c r="AL30" s="38"/>
      <c r="AM30" s="38"/>
      <c r="AN30" s="38"/>
      <c r="AO30" s="38"/>
      <c r="AP30" s="38"/>
      <c r="AQ30" s="38"/>
      <c r="AR30" s="41"/>
      <c r="BE30" s="3"/>
    </row>
    <row r="31" hidden="1" s="3" customFormat="1" ht="14.4" customHeight="1">
      <c r="A31" s="3"/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39">
        <v>0.20999999999999999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0">
        <f>ROUND(BB94, 2)</f>
        <v>0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0">
        <v>0</v>
      </c>
      <c r="AL31" s="38"/>
      <c r="AM31" s="38"/>
      <c r="AN31" s="38"/>
      <c r="AO31" s="38"/>
      <c r="AP31" s="38"/>
      <c r="AQ31" s="38"/>
      <c r="AR31" s="41"/>
      <c r="BE31" s="3"/>
    </row>
    <row r="32" hidden="1" s="3" customFormat="1" ht="14.4" customHeight="1">
      <c r="A32" s="3"/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39">
        <v>0.14999999999999999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0">
        <f>ROUND(BC94, 2)</f>
        <v>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0">
        <v>0</v>
      </c>
      <c r="AL32" s="38"/>
      <c r="AM32" s="38"/>
      <c r="AN32" s="38"/>
      <c r="AO32" s="38"/>
      <c r="AP32" s="38"/>
      <c r="AQ32" s="38"/>
      <c r="AR32" s="41"/>
      <c r="BE32" s="3"/>
    </row>
    <row r="33" hidden="1" s="3" customFormat="1" ht="14.4" customHeight="1">
      <c r="A33" s="3"/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39"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0">
        <f>ROUND(BD94, 2)</f>
        <v>0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40">
        <v>0</v>
      </c>
      <c r="AL33" s="38"/>
      <c r="AM33" s="38"/>
      <c r="AN33" s="38"/>
      <c r="AO33" s="38"/>
      <c r="AP33" s="38"/>
      <c r="AQ33" s="38"/>
      <c r="AR33" s="41"/>
      <c r="BE33" s="3"/>
    </row>
    <row r="34" s="2" customFormat="1" ht="6.96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  <c r="BE34" s="29"/>
    </row>
    <row r="35" s="2" customFormat="1" ht="25.92" customHeight="1">
      <c r="A35" s="29"/>
      <c r="B35" s="30"/>
      <c r="C35" s="42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44</v>
      </c>
      <c r="U35" s="44"/>
      <c r="V35" s="44"/>
      <c r="W35" s="44"/>
      <c r="X35" s="46" t="s">
        <v>45</v>
      </c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7">
        <f>SUM(AK26:AK33)</f>
        <v>2016690.97</v>
      </c>
      <c r="AL35" s="44"/>
      <c r="AM35" s="44"/>
      <c r="AN35" s="44"/>
      <c r="AO35" s="48"/>
      <c r="AP35" s="42"/>
      <c r="AQ35" s="42"/>
      <c r="AR35" s="35"/>
      <c r="BE35" s="29"/>
    </row>
    <row r="36" s="2" customFormat="1" ht="6.96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  <c r="BE36" s="29"/>
    </row>
    <row r="37" s="2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  <c r="BE37" s="29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49"/>
      <c r="C49" s="50"/>
      <c r="D49" s="51" t="s">
        <v>46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47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29"/>
      <c r="B60" s="30"/>
      <c r="C60" s="31"/>
      <c r="D60" s="54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54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54" t="s">
        <v>48</v>
      </c>
      <c r="AI60" s="33"/>
      <c r="AJ60" s="33"/>
      <c r="AK60" s="33"/>
      <c r="AL60" s="33"/>
      <c r="AM60" s="54" t="s">
        <v>49</v>
      </c>
      <c r="AN60" s="33"/>
      <c r="AO60" s="33"/>
      <c r="AP60" s="31"/>
      <c r="AQ60" s="31"/>
      <c r="AR60" s="35"/>
      <c r="BE60" s="29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29"/>
      <c r="B64" s="30"/>
      <c r="C64" s="31"/>
      <c r="D64" s="51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51</v>
      </c>
      <c r="AI64" s="55"/>
      <c r="AJ64" s="55"/>
      <c r="AK64" s="55"/>
      <c r="AL64" s="55"/>
      <c r="AM64" s="55"/>
      <c r="AN64" s="55"/>
      <c r="AO64" s="55"/>
      <c r="AP64" s="31"/>
      <c r="AQ64" s="31"/>
      <c r="AR64" s="35"/>
      <c r="BE64" s="29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29"/>
      <c r="B75" s="30"/>
      <c r="C75" s="31"/>
      <c r="D75" s="54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54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54" t="s">
        <v>48</v>
      </c>
      <c r="AI75" s="33"/>
      <c r="AJ75" s="33"/>
      <c r="AK75" s="33"/>
      <c r="AL75" s="33"/>
      <c r="AM75" s="54" t="s">
        <v>49</v>
      </c>
      <c r="AN75" s="33"/>
      <c r="AO75" s="33"/>
      <c r="AP75" s="31"/>
      <c r="AQ75" s="31"/>
      <c r="AR75" s="35"/>
      <c r="BE75" s="29"/>
    </row>
    <row r="76" s="2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5"/>
      <c r="BE76" s="29"/>
    </row>
    <row r="77" s="2" customFormat="1" ht="6.96" customHeight="1">
      <c r="A77" s="29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29"/>
    </row>
    <row r="81" s="2" customFormat="1" ht="6.96" customHeight="1">
      <c r="A81" s="2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29"/>
    </row>
    <row r="82" s="2" customFormat="1" ht="24.96" customHeight="1">
      <c r="A82" s="29"/>
      <c r="B82" s="30"/>
      <c r="C82" s="20" t="s">
        <v>52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5"/>
      <c r="B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5"/>
      <c r="BE83" s="29"/>
    </row>
    <row r="84" s="4" customFormat="1" ht="12" customHeight="1">
      <c r="A84" s="4"/>
      <c r="B84" s="60"/>
      <c r="C84" s="26" t="s">
        <v>12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2023/141_1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  <c r="BE84" s="4"/>
    </row>
    <row r="85" s="5" customFormat="1" ht="36.96" customHeight="1">
      <c r="A85" s="5"/>
      <c r="B85" s="63"/>
      <c r="C85" s="64" t="s">
        <v>14</v>
      </c>
      <c r="D85" s="65"/>
      <c r="E85" s="65"/>
      <c r="F85" s="65"/>
      <c r="G85" s="65"/>
      <c r="H85" s="65"/>
      <c r="I85" s="65"/>
      <c r="J85" s="65"/>
      <c r="K85" s="65"/>
      <c r="L85" s="66" t="str">
        <f>K6</f>
        <v>Stavební úpravy a změna užívání části objektu - Základní škola, ul. Školní 556/1</v>
      </c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7"/>
      <c r="BE85" s="5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5"/>
      <c r="BE86" s="29"/>
    </row>
    <row r="87" s="2" customFormat="1" ht="12" customHeight="1">
      <c r="A87" s="29"/>
      <c r="B87" s="30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68" t="str">
        <f>IF(K8="","",K8)</f>
        <v>p. . st. 1597, k.ú. Poděbrady [723495]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69" t="str">
        <f>IF(AN8= "","",AN8)</f>
        <v>18. 12. 2023</v>
      </c>
      <c r="AN87" s="69"/>
      <c r="AO87" s="31"/>
      <c r="AP87" s="31"/>
      <c r="AQ87" s="31"/>
      <c r="AR87" s="35"/>
      <c r="B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5"/>
      <c r="BE88" s="29"/>
    </row>
    <row r="89" s="2" customFormat="1" ht="15.15" customHeight="1">
      <c r="A89" s="29"/>
      <c r="B89" s="30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61" t="str">
        <f>IF(E11= "","",E11)</f>
        <v>Základní škola T. G. Masaryka Poděbrady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28</v>
      </c>
      <c r="AJ89" s="31"/>
      <c r="AK89" s="31"/>
      <c r="AL89" s="31"/>
      <c r="AM89" s="70" t="str">
        <f>IF(E17="","",E17)</f>
        <v>KFJ project s.r.o.</v>
      </c>
      <c r="AN89" s="61"/>
      <c r="AO89" s="61"/>
      <c r="AP89" s="61"/>
      <c r="AQ89" s="31"/>
      <c r="AR89" s="35"/>
      <c r="AS89" s="71" t="s">
        <v>53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29"/>
    </row>
    <row r="90" s="2" customFormat="1" ht="15.15" customHeight="1">
      <c r="A90" s="29"/>
      <c r="B90" s="30"/>
      <c r="C90" s="26" t="s">
        <v>26</v>
      </c>
      <c r="D90" s="31"/>
      <c r="E90" s="31"/>
      <c r="F90" s="31"/>
      <c r="G90" s="31"/>
      <c r="H90" s="31"/>
      <c r="I90" s="31"/>
      <c r="J90" s="31"/>
      <c r="K90" s="31"/>
      <c r="L90" s="61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31</v>
      </c>
      <c r="AJ90" s="31"/>
      <c r="AK90" s="31"/>
      <c r="AL90" s="31"/>
      <c r="AM90" s="70" t="str">
        <f>IF(E20="","",E20)</f>
        <v>KFJ project s.r.o.</v>
      </c>
      <c r="AN90" s="61"/>
      <c r="AO90" s="61"/>
      <c r="AP90" s="61"/>
      <c r="AQ90" s="31"/>
      <c r="AR90" s="35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29"/>
    </row>
    <row r="91" s="2" customFormat="1" ht="10.8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5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29"/>
    </row>
    <row r="92" s="2" customFormat="1" ht="29.28" customHeight="1">
      <c r="A92" s="29"/>
      <c r="B92" s="30"/>
      <c r="C92" s="83" t="s">
        <v>54</v>
      </c>
      <c r="D92" s="84"/>
      <c r="E92" s="84"/>
      <c r="F92" s="84"/>
      <c r="G92" s="84"/>
      <c r="H92" s="85"/>
      <c r="I92" s="86" t="s">
        <v>55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56</v>
      </c>
      <c r="AH92" s="84"/>
      <c r="AI92" s="84"/>
      <c r="AJ92" s="84"/>
      <c r="AK92" s="84"/>
      <c r="AL92" s="84"/>
      <c r="AM92" s="84"/>
      <c r="AN92" s="86" t="s">
        <v>57</v>
      </c>
      <c r="AO92" s="84"/>
      <c r="AP92" s="88"/>
      <c r="AQ92" s="89" t="s">
        <v>58</v>
      </c>
      <c r="AR92" s="35"/>
      <c r="AS92" s="90" t="s">
        <v>59</v>
      </c>
      <c r="AT92" s="91" t="s">
        <v>60</v>
      </c>
      <c r="AU92" s="91" t="s">
        <v>61</v>
      </c>
      <c r="AV92" s="91" t="s">
        <v>62</v>
      </c>
      <c r="AW92" s="91" t="s">
        <v>63</v>
      </c>
      <c r="AX92" s="91" t="s">
        <v>64</v>
      </c>
      <c r="AY92" s="91" t="s">
        <v>65</v>
      </c>
      <c r="AZ92" s="91" t="s">
        <v>66</v>
      </c>
      <c r="BA92" s="91" t="s">
        <v>67</v>
      </c>
      <c r="BB92" s="91" t="s">
        <v>68</v>
      </c>
      <c r="BC92" s="91" t="s">
        <v>69</v>
      </c>
      <c r="BD92" s="92" t="s">
        <v>70</v>
      </c>
      <c r="BE92" s="29"/>
    </row>
    <row r="93" s="2" customFormat="1" ht="10.8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5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29"/>
    </row>
    <row r="94" s="6" customFormat="1" ht="32.4" customHeight="1">
      <c r="A94" s="6"/>
      <c r="B94" s="96"/>
      <c r="C94" s="97" t="s">
        <v>71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ROUND(SUM(AG95:AG97),2)</f>
        <v>1666686.75</v>
      </c>
      <c r="AH94" s="99"/>
      <c r="AI94" s="99"/>
      <c r="AJ94" s="99"/>
      <c r="AK94" s="99"/>
      <c r="AL94" s="99"/>
      <c r="AM94" s="99"/>
      <c r="AN94" s="100">
        <f>SUM(AG94,AT94)</f>
        <v>2016690.97</v>
      </c>
      <c r="AO94" s="100"/>
      <c r="AP94" s="100"/>
      <c r="AQ94" s="101" t="s">
        <v>1</v>
      </c>
      <c r="AR94" s="102"/>
      <c r="AS94" s="103">
        <f>ROUND(SUM(AS95:AS97),2)</f>
        <v>0</v>
      </c>
      <c r="AT94" s="104">
        <f>ROUND(SUM(AV94:AW94),2)</f>
        <v>350004.21999999997</v>
      </c>
      <c r="AU94" s="105">
        <f>ROUND(SUM(AU95:AU97),5)</f>
        <v>1114.28514</v>
      </c>
      <c r="AV94" s="104">
        <f>ROUND(AZ94*L29,2)</f>
        <v>350004.21999999997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ROUND(SUM(AZ95:AZ97),2)</f>
        <v>1666686.75</v>
      </c>
      <c r="BA94" s="104">
        <f>ROUND(SUM(BA95:BA97),2)</f>
        <v>0</v>
      </c>
      <c r="BB94" s="104">
        <f>ROUND(SUM(BB95:BB97),2)</f>
        <v>0</v>
      </c>
      <c r="BC94" s="104">
        <f>ROUND(SUM(BC95:BC97),2)</f>
        <v>0</v>
      </c>
      <c r="BD94" s="106">
        <f>ROUND(SUM(BD95:BD97),2)</f>
        <v>0</v>
      </c>
      <c r="BE94" s="6"/>
      <c r="BS94" s="107" t="s">
        <v>72</v>
      </c>
      <c r="BT94" s="107" t="s">
        <v>73</v>
      </c>
      <c r="BU94" s="108" t="s">
        <v>74</v>
      </c>
      <c r="BV94" s="107" t="s">
        <v>75</v>
      </c>
      <c r="BW94" s="107" t="s">
        <v>5</v>
      </c>
      <c r="BX94" s="107" t="s">
        <v>76</v>
      </c>
      <c r="CL94" s="107" t="s">
        <v>1</v>
      </c>
    </row>
    <row r="95" s="7" customFormat="1" ht="16.5" customHeight="1">
      <c r="A95" s="109" t="s">
        <v>77</v>
      </c>
      <c r="B95" s="110"/>
      <c r="C95" s="111"/>
      <c r="D95" s="112" t="s">
        <v>78</v>
      </c>
      <c r="E95" s="112"/>
      <c r="F95" s="112"/>
      <c r="G95" s="112"/>
      <c r="H95" s="112"/>
      <c r="I95" s="113"/>
      <c r="J95" s="112" t="s">
        <v>79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'01 - Stavební část, ZTI, ...'!J32</f>
        <v>1189246.0500000001</v>
      </c>
      <c r="AH95" s="113"/>
      <c r="AI95" s="113"/>
      <c r="AJ95" s="113"/>
      <c r="AK95" s="113"/>
      <c r="AL95" s="113"/>
      <c r="AM95" s="113"/>
      <c r="AN95" s="114">
        <f>SUM(AG95,AT95)</f>
        <v>1438987.72</v>
      </c>
      <c r="AO95" s="113"/>
      <c r="AP95" s="113"/>
      <c r="AQ95" s="115" t="s">
        <v>80</v>
      </c>
      <c r="AR95" s="116"/>
      <c r="AS95" s="117">
        <v>0</v>
      </c>
      <c r="AT95" s="118">
        <f>ROUND(SUM(AV95:AW95),2)</f>
        <v>249741.67000000001</v>
      </c>
      <c r="AU95" s="119">
        <f>'01 - Stavební část, ZTI, ...'!P146</f>
        <v>1114.285136</v>
      </c>
      <c r="AV95" s="118">
        <f>'01 - Stavební část, ZTI, ...'!J35</f>
        <v>249741.67000000001</v>
      </c>
      <c r="AW95" s="118">
        <f>'01 - Stavební část, ZTI, ...'!J36</f>
        <v>0</v>
      </c>
      <c r="AX95" s="118">
        <f>'01 - Stavební část, ZTI, ...'!J37</f>
        <v>0</v>
      </c>
      <c r="AY95" s="118">
        <f>'01 - Stavební část, ZTI, ...'!J38</f>
        <v>0</v>
      </c>
      <c r="AZ95" s="118">
        <f>'01 - Stavební část, ZTI, ...'!F35</f>
        <v>1189246.0500000001</v>
      </c>
      <c r="BA95" s="118">
        <f>'01 - Stavební část, ZTI, ...'!F36</f>
        <v>0</v>
      </c>
      <c r="BB95" s="118">
        <f>'01 - Stavební část, ZTI, ...'!F37</f>
        <v>0</v>
      </c>
      <c r="BC95" s="118">
        <f>'01 - Stavební část, ZTI, ...'!F38</f>
        <v>0</v>
      </c>
      <c r="BD95" s="120">
        <f>'01 - Stavební část, ZTI, ...'!F39</f>
        <v>0</v>
      </c>
      <c r="BE95" s="7"/>
      <c r="BT95" s="121" t="s">
        <v>81</v>
      </c>
      <c r="BV95" s="121" t="s">
        <v>75</v>
      </c>
      <c r="BW95" s="121" t="s">
        <v>82</v>
      </c>
      <c r="BX95" s="121" t="s">
        <v>5</v>
      </c>
      <c r="CL95" s="121" t="s">
        <v>1</v>
      </c>
      <c r="CM95" s="121" t="s">
        <v>83</v>
      </c>
    </row>
    <row r="96" s="7" customFormat="1" ht="16.5" customHeight="1">
      <c r="A96" s="109" t="s">
        <v>77</v>
      </c>
      <c r="B96" s="110"/>
      <c r="C96" s="111"/>
      <c r="D96" s="112" t="s">
        <v>84</v>
      </c>
      <c r="E96" s="112"/>
      <c r="F96" s="112"/>
      <c r="G96" s="112"/>
      <c r="H96" s="112"/>
      <c r="I96" s="113"/>
      <c r="J96" s="112" t="s">
        <v>85</v>
      </c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4">
        <f>'02 - Silnoproudá elektrot...'!J32</f>
        <v>338440.70000000001</v>
      </c>
      <c r="AH96" s="113"/>
      <c r="AI96" s="113"/>
      <c r="AJ96" s="113"/>
      <c r="AK96" s="113"/>
      <c r="AL96" s="113"/>
      <c r="AM96" s="113"/>
      <c r="AN96" s="114">
        <f>SUM(AG96,AT96)</f>
        <v>409513.25</v>
      </c>
      <c r="AO96" s="113"/>
      <c r="AP96" s="113"/>
      <c r="AQ96" s="115" t="s">
        <v>80</v>
      </c>
      <c r="AR96" s="116"/>
      <c r="AS96" s="117">
        <v>0</v>
      </c>
      <c r="AT96" s="118">
        <f>ROUND(SUM(AV96:AW96),2)</f>
        <v>71072.550000000003</v>
      </c>
      <c r="AU96" s="119">
        <f>'02 - Silnoproudá elektrot...'!P130</f>
        <v>0</v>
      </c>
      <c r="AV96" s="118">
        <f>'02 - Silnoproudá elektrot...'!J35</f>
        <v>71072.550000000003</v>
      </c>
      <c r="AW96" s="118">
        <f>'02 - Silnoproudá elektrot...'!J36</f>
        <v>0</v>
      </c>
      <c r="AX96" s="118">
        <f>'02 - Silnoproudá elektrot...'!J37</f>
        <v>0</v>
      </c>
      <c r="AY96" s="118">
        <f>'02 - Silnoproudá elektrot...'!J38</f>
        <v>0</v>
      </c>
      <c r="AZ96" s="118">
        <f>'02 - Silnoproudá elektrot...'!F35</f>
        <v>338440.70000000001</v>
      </c>
      <c r="BA96" s="118">
        <f>'02 - Silnoproudá elektrot...'!F36</f>
        <v>0</v>
      </c>
      <c r="BB96" s="118">
        <f>'02 - Silnoproudá elektrot...'!F37</f>
        <v>0</v>
      </c>
      <c r="BC96" s="118">
        <f>'02 - Silnoproudá elektrot...'!F38</f>
        <v>0</v>
      </c>
      <c r="BD96" s="120">
        <f>'02 - Silnoproudá elektrot...'!F39</f>
        <v>0</v>
      </c>
      <c r="BE96" s="7"/>
      <c r="BT96" s="121" t="s">
        <v>81</v>
      </c>
      <c r="BV96" s="121" t="s">
        <v>75</v>
      </c>
      <c r="BW96" s="121" t="s">
        <v>86</v>
      </c>
      <c r="BX96" s="121" t="s">
        <v>5</v>
      </c>
      <c r="CL96" s="121" t="s">
        <v>1</v>
      </c>
      <c r="CM96" s="121" t="s">
        <v>83</v>
      </c>
    </row>
    <row r="97" s="7" customFormat="1" ht="16.5" customHeight="1">
      <c r="A97" s="109" t="s">
        <v>77</v>
      </c>
      <c r="B97" s="110"/>
      <c r="C97" s="111"/>
      <c r="D97" s="112" t="s">
        <v>87</v>
      </c>
      <c r="E97" s="112"/>
      <c r="F97" s="112"/>
      <c r="G97" s="112"/>
      <c r="H97" s="112"/>
      <c r="I97" s="113"/>
      <c r="J97" s="112" t="s">
        <v>88</v>
      </c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4">
        <f>'03 - VRN'!J32</f>
        <v>139000</v>
      </c>
      <c r="AH97" s="113"/>
      <c r="AI97" s="113"/>
      <c r="AJ97" s="113"/>
      <c r="AK97" s="113"/>
      <c r="AL97" s="113"/>
      <c r="AM97" s="113"/>
      <c r="AN97" s="114">
        <f>SUM(AG97,AT97)</f>
        <v>168190</v>
      </c>
      <c r="AO97" s="113"/>
      <c r="AP97" s="113"/>
      <c r="AQ97" s="115" t="s">
        <v>80</v>
      </c>
      <c r="AR97" s="116"/>
      <c r="AS97" s="122">
        <v>0</v>
      </c>
      <c r="AT97" s="123">
        <f>ROUND(SUM(AV97:AW97),2)</f>
        <v>29190</v>
      </c>
      <c r="AU97" s="124">
        <f>'03 - VRN'!P125</f>
        <v>0</v>
      </c>
      <c r="AV97" s="123">
        <f>'03 - VRN'!J35</f>
        <v>29190</v>
      </c>
      <c r="AW97" s="123">
        <f>'03 - VRN'!J36</f>
        <v>0</v>
      </c>
      <c r="AX97" s="123">
        <f>'03 - VRN'!J37</f>
        <v>0</v>
      </c>
      <c r="AY97" s="123">
        <f>'03 - VRN'!J38</f>
        <v>0</v>
      </c>
      <c r="AZ97" s="123">
        <f>'03 - VRN'!F35</f>
        <v>139000</v>
      </c>
      <c r="BA97" s="123">
        <f>'03 - VRN'!F36</f>
        <v>0</v>
      </c>
      <c r="BB97" s="123">
        <f>'03 - VRN'!F37</f>
        <v>0</v>
      </c>
      <c r="BC97" s="123">
        <f>'03 - VRN'!F38</f>
        <v>0</v>
      </c>
      <c r="BD97" s="125">
        <f>'03 - VRN'!F39</f>
        <v>0</v>
      </c>
      <c r="BE97" s="7"/>
      <c r="BT97" s="121" t="s">
        <v>81</v>
      </c>
      <c r="BV97" s="121" t="s">
        <v>75</v>
      </c>
      <c r="BW97" s="121" t="s">
        <v>89</v>
      </c>
      <c r="BX97" s="121" t="s">
        <v>5</v>
      </c>
      <c r="CL97" s="121" t="s">
        <v>1</v>
      </c>
      <c r="CM97" s="121" t="s">
        <v>83</v>
      </c>
    </row>
    <row r="98" s="2" customFormat="1" ht="30" customHeight="1">
      <c r="A98" s="29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5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="2" customFormat="1" ht="6.96" customHeight="1">
      <c r="A99" s="29"/>
      <c r="B99" s="56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35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sheetProtection sheet="1" formatColumns="0" formatRows="0" objects="1" scenarios="1" spinCount="100000" saltValue="jzIZJ+/O9juLXz7syiOUI4TtopchvTwFIGcpmJIkTWwhGmELDYavc9tNil+OHDgB63f2jVqbZjbjYT5WJ88p2g==" hashValue="OGOnpja7WfsCkMjdmFnGtrlSnAkl5tujzXBoHbkg0/7Ey93PGrVwVFPJxcRUVeUAUAS9dVbk2DRLt2EzVMsgXA==" algorithmName="SHA-512" password="CC35"/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tavební část, ZTI, ...'!C2" display="/"/>
    <hyperlink ref="A96" location="'02 - Silnoproudá elektrot...'!C2" display="/"/>
    <hyperlink ref="A97" location="'0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7"/>
      <c r="AT3" s="14" t="s">
        <v>83</v>
      </c>
    </row>
    <row r="4" s="1" customFormat="1" ht="24.96" customHeight="1">
      <c r="B4" s="17"/>
      <c r="D4" s="128" t="s">
        <v>90</v>
      </c>
      <c r="L4" s="17"/>
      <c r="M4" s="129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0" t="s">
        <v>14</v>
      </c>
      <c r="L6" s="17"/>
    </row>
    <row r="7" s="1" customFormat="1" ht="26.25" customHeight="1">
      <c r="B7" s="17"/>
      <c r="E7" s="131" t="str">
        <f>'Rekapitulace stavby'!K6</f>
        <v>Stavební úpravy a změna užívání části objektu - Základní škola, ul. Školní 556/1</v>
      </c>
      <c r="F7" s="130"/>
      <c r="G7" s="130"/>
      <c r="H7" s="130"/>
      <c r="L7" s="17"/>
    </row>
    <row r="8" s="2" customFormat="1" ht="12" customHeight="1">
      <c r="A8" s="29"/>
      <c r="B8" s="35"/>
      <c r="C8" s="29"/>
      <c r="D8" s="130" t="s">
        <v>91</v>
      </c>
      <c r="E8" s="29"/>
      <c r="F8" s="29"/>
      <c r="G8" s="29"/>
      <c r="H8" s="29"/>
      <c r="I8" s="29"/>
      <c r="J8" s="29"/>
      <c r="K8" s="29"/>
      <c r="L8" s="53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6.5" customHeight="1">
      <c r="A9" s="29"/>
      <c r="B9" s="35"/>
      <c r="C9" s="29"/>
      <c r="D9" s="29"/>
      <c r="E9" s="132" t="s">
        <v>92</v>
      </c>
      <c r="F9" s="29"/>
      <c r="G9" s="29"/>
      <c r="H9" s="29"/>
      <c r="I9" s="29"/>
      <c r="J9" s="29"/>
      <c r="K9" s="29"/>
      <c r="L9" s="53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3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0" t="s">
        <v>16</v>
      </c>
      <c r="E11" s="29"/>
      <c r="F11" s="133" t="s">
        <v>1</v>
      </c>
      <c r="G11" s="29"/>
      <c r="H11" s="29"/>
      <c r="I11" s="130" t="s">
        <v>17</v>
      </c>
      <c r="J11" s="133" t="s">
        <v>1</v>
      </c>
      <c r="K11" s="29"/>
      <c r="L11" s="53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0" t="s">
        <v>18</v>
      </c>
      <c r="E12" s="29"/>
      <c r="F12" s="133" t="s">
        <v>19</v>
      </c>
      <c r="G12" s="29"/>
      <c r="H12" s="29"/>
      <c r="I12" s="130" t="s">
        <v>20</v>
      </c>
      <c r="J12" s="134" t="str">
        <f>'Rekapitulace stavby'!AN8</f>
        <v>18. 12. 2023</v>
      </c>
      <c r="K12" s="29"/>
      <c r="L12" s="53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3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0" t="s">
        <v>22</v>
      </c>
      <c r="E14" s="29"/>
      <c r="F14" s="29"/>
      <c r="G14" s="29"/>
      <c r="H14" s="29"/>
      <c r="I14" s="130" t="s">
        <v>23</v>
      </c>
      <c r="J14" s="133" t="s">
        <v>1</v>
      </c>
      <c r="K14" s="29"/>
      <c r="L14" s="53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3" t="s">
        <v>24</v>
      </c>
      <c r="F15" s="29"/>
      <c r="G15" s="29"/>
      <c r="H15" s="29"/>
      <c r="I15" s="130" t="s">
        <v>25</v>
      </c>
      <c r="J15" s="133" t="s">
        <v>1</v>
      </c>
      <c r="K15" s="29"/>
      <c r="L15" s="53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3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0" t="s">
        <v>26</v>
      </c>
      <c r="E17" s="29"/>
      <c r="F17" s="29"/>
      <c r="G17" s="29"/>
      <c r="H17" s="29"/>
      <c r="I17" s="130" t="s">
        <v>23</v>
      </c>
      <c r="J17" s="133" t="str">
        <f>'Rekapitulace stavby'!AN13</f>
        <v/>
      </c>
      <c r="K17" s="29"/>
      <c r="L17" s="5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3" t="str">
        <f>'Rekapitulace stavby'!E14</f>
        <v xml:space="preserve"> </v>
      </c>
      <c r="F18" s="133"/>
      <c r="G18" s="133"/>
      <c r="H18" s="133"/>
      <c r="I18" s="130" t="s">
        <v>25</v>
      </c>
      <c r="J18" s="133" t="str">
        <f>'Rekapitulace stavby'!AN14</f>
        <v/>
      </c>
      <c r="K18" s="29"/>
      <c r="L18" s="53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3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0" t="s">
        <v>28</v>
      </c>
      <c r="E20" s="29"/>
      <c r="F20" s="29"/>
      <c r="G20" s="29"/>
      <c r="H20" s="29"/>
      <c r="I20" s="130" t="s">
        <v>23</v>
      </c>
      <c r="J20" s="133" t="s">
        <v>1</v>
      </c>
      <c r="K20" s="29"/>
      <c r="L20" s="53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3" t="s">
        <v>29</v>
      </c>
      <c r="F21" s="29"/>
      <c r="G21" s="29"/>
      <c r="H21" s="29"/>
      <c r="I21" s="130" t="s">
        <v>25</v>
      </c>
      <c r="J21" s="133" t="s">
        <v>1</v>
      </c>
      <c r="K21" s="29"/>
      <c r="L21" s="53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3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0" t="s">
        <v>31</v>
      </c>
      <c r="E23" s="29"/>
      <c r="F23" s="29"/>
      <c r="G23" s="29"/>
      <c r="H23" s="29"/>
      <c r="I23" s="130" t="s">
        <v>23</v>
      </c>
      <c r="J23" s="133" t="s">
        <v>1</v>
      </c>
      <c r="K23" s="29"/>
      <c r="L23" s="53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3" t="s">
        <v>29</v>
      </c>
      <c r="F24" s="29"/>
      <c r="G24" s="29"/>
      <c r="H24" s="29"/>
      <c r="I24" s="130" t="s">
        <v>25</v>
      </c>
      <c r="J24" s="133" t="s">
        <v>1</v>
      </c>
      <c r="K24" s="29"/>
      <c r="L24" s="53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3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0" t="s">
        <v>32</v>
      </c>
      <c r="E26" s="29"/>
      <c r="F26" s="29"/>
      <c r="G26" s="29"/>
      <c r="H26" s="29"/>
      <c r="I26" s="29"/>
      <c r="J26" s="29"/>
      <c r="K26" s="29"/>
      <c r="L26" s="53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3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39"/>
      <c r="E29" s="139"/>
      <c r="F29" s="139"/>
      <c r="G29" s="139"/>
      <c r="H29" s="139"/>
      <c r="I29" s="139"/>
      <c r="J29" s="139"/>
      <c r="K29" s="139"/>
      <c r="L29" s="53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14.4" customHeight="1">
      <c r="A30" s="29"/>
      <c r="B30" s="35"/>
      <c r="C30" s="29"/>
      <c r="D30" s="133" t="s">
        <v>93</v>
      </c>
      <c r="E30" s="29"/>
      <c r="F30" s="29"/>
      <c r="G30" s="29"/>
      <c r="H30" s="29"/>
      <c r="I30" s="29"/>
      <c r="J30" s="140">
        <f>J96</f>
        <v>1189246.0499999998</v>
      </c>
      <c r="K30" s="29"/>
      <c r="L30" s="53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14.4" customHeight="1">
      <c r="A31" s="29"/>
      <c r="B31" s="35"/>
      <c r="C31" s="29"/>
      <c r="D31" s="141" t="s">
        <v>94</v>
      </c>
      <c r="E31" s="29"/>
      <c r="F31" s="29"/>
      <c r="G31" s="29"/>
      <c r="H31" s="29"/>
      <c r="I31" s="29"/>
      <c r="J31" s="140">
        <f>J125</f>
        <v>0</v>
      </c>
      <c r="K31" s="29"/>
      <c r="L31" s="53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25.44" customHeight="1">
      <c r="A32" s="29"/>
      <c r="B32" s="35"/>
      <c r="C32" s="29"/>
      <c r="D32" s="142" t="s">
        <v>33</v>
      </c>
      <c r="E32" s="29"/>
      <c r="F32" s="29"/>
      <c r="G32" s="29"/>
      <c r="H32" s="29"/>
      <c r="I32" s="29"/>
      <c r="J32" s="143">
        <f>ROUND(J30 + J31, 2)</f>
        <v>1189246.0500000001</v>
      </c>
      <c r="K32" s="29"/>
      <c r="L32" s="53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6.96" customHeight="1">
      <c r="A33" s="29"/>
      <c r="B33" s="35"/>
      <c r="C33" s="29"/>
      <c r="D33" s="139"/>
      <c r="E33" s="139"/>
      <c r="F33" s="139"/>
      <c r="G33" s="139"/>
      <c r="H33" s="139"/>
      <c r="I33" s="139"/>
      <c r="J33" s="139"/>
      <c r="K33" s="139"/>
      <c r="L33" s="53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29"/>
      <c r="F34" s="144" t="s">
        <v>35</v>
      </c>
      <c r="G34" s="29"/>
      <c r="H34" s="29"/>
      <c r="I34" s="144" t="s">
        <v>34</v>
      </c>
      <c r="J34" s="144" t="s">
        <v>36</v>
      </c>
      <c r="K34" s="29"/>
      <c r="L34" s="53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="2" customFormat="1" ht="14.4" customHeight="1">
      <c r="A35" s="29"/>
      <c r="B35" s="35"/>
      <c r="C35" s="29"/>
      <c r="D35" s="145" t="s">
        <v>37</v>
      </c>
      <c r="E35" s="130" t="s">
        <v>38</v>
      </c>
      <c r="F35" s="146">
        <f>ROUND((SUM(BE125:BE126) + SUM(BE146:BE375)),  2)</f>
        <v>1189246.0500000001</v>
      </c>
      <c r="G35" s="29"/>
      <c r="H35" s="29"/>
      <c r="I35" s="147">
        <v>0.20999999999999999</v>
      </c>
      <c r="J35" s="146">
        <f>ROUND(((SUM(BE125:BE126) + SUM(BE146:BE375))*I35),  2)</f>
        <v>249741.67000000001</v>
      </c>
      <c r="K35" s="29"/>
      <c r="L35" s="53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="2" customFormat="1" ht="14.4" customHeight="1">
      <c r="A36" s="29"/>
      <c r="B36" s="35"/>
      <c r="C36" s="29"/>
      <c r="D36" s="29"/>
      <c r="E36" s="130" t="s">
        <v>39</v>
      </c>
      <c r="F36" s="146">
        <f>ROUND((SUM(BF125:BF126) + SUM(BF146:BF375)),  2)</f>
        <v>0</v>
      </c>
      <c r="G36" s="29"/>
      <c r="H36" s="29"/>
      <c r="I36" s="147">
        <v>0.14999999999999999</v>
      </c>
      <c r="J36" s="146">
        <f>ROUND(((SUM(BF125:BF126) + SUM(BF146:BF375))*I36),  2)</f>
        <v>0</v>
      </c>
      <c r="K36" s="29"/>
      <c r="L36" s="53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30" t="s">
        <v>40</v>
      </c>
      <c r="F37" s="146">
        <f>ROUND((SUM(BG125:BG126) + SUM(BG146:BG375)),  2)</f>
        <v>0</v>
      </c>
      <c r="G37" s="29"/>
      <c r="H37" s="29"/>
      <c r="I37" s="147">
        <v>0.20999999999999999</v>
      </c>
      <c r="J37" s="146">
        <f>0</f>
        <v>0</v>
      </c>
      <c r="K37" s="29"/>
      <c r="L37" s="5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hidden="1" s="2" customFormat="1" ht="14.4" customHeight="1">
      <c r="A38" s="29"/>
      <c r="B38" s="35"/>
      <c r="C38" s="29"/>
      <c r="D38" s="29"/>
      <c r="E38" s="130" t="s">
        <v>41</v>
      </c>
      <c r="F38" s="146">
        <f>ROUND((SUM(BH125:BH126) + SUM(BH146:BH375)),  2)</f>
        <v>0</v>
      </c>
      <c r="G38" s="29"/>
      <c r="H38" s="29"/>
      <c r="I38" s="147">
        <v>0.14999999999999999</v>
      </c>
      <c r="J38" s="146">
        <f>0</f>
        <v>0</v>
      </c>
      <c r="K38" s="29"/>
      <c r="L38" s="53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hidden="1" s="2" customFormat="1" ht="14.4" customHeight="1">
      <c r="A39" s="29"/>
      <c r="B39" s="35"/>
      <c r="C39" s="29"/>
      <c r="D39" s="29"/>
      <c r="E39" s="130" t="s">
        <v>42</v>
      </c>
      <c r="F39" s="146">
        <f>ROUND((SUM(BI125:BI126) + SUM(BI146:BI375)),  2)</f>
        <v>0</v>
      </c>
      <c r="G39" s="29"/>
      <c r="H39" s="29"/>
      <c r="I39" s="147">
        <v>0</v>
      </c>
      <c r="J39" s="146">
        <f>0</f>
        <v>0</v>
      </c>
      <c r="K39" s="29"/>
      <c r="L39" s="53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6.96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3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2" customFormat="1" ht="25.44" customHeight="1">
      <c r="A41" s="29"/>
      <c r="B41" s="35"/>
      <c r="C41" s="148"/>
      <c r="D41" s="149" t="s">
        <v>43</v>
      </c>
      <c r="E41" s="150"/>
      <c r="F41" s="150"/>
      <c r="G41" s="151" t="s">
        <v>44</v>
      </c>
      <c r="H41" s="152" t="s">
        <v>45</v>
      </c>
      <c r="I41" s="150"/>
      <c r="J41" s="153">
        <f>SUM(J32:J39)</f>
        <v>1438987.72</v>
      </c>
      <c r="K41" s="154"/>
      <c r="L41" s="53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="2" customFormat="1" ht="14.4" customHeight="1">
      <c r="A42" s="29"/>
      <c r="B42" s="35"/>
      <c r="C42" s="29"/>
      <c r="D42" s="29"/>
      <c r="E42" s="29"/>
      <c r="F42" s="29"/>
      <c r="G42" s="29"/>
      <c r="H42" s="29"/>
      <c r="I42" s="29"/>
      <c r="J42" s="29"/>
      <c r="K42" s="29"/>
      <c r="L42" s="53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3"/>
      <c r="D50" s="155" t="s">
        <v>46</v>
      </c>
      <c r="E50" s="156"/>
      <c r="F50" s="156"/>
      <c r="G50" s="155" t="s">
        <v>47</v>
      </c>
      <c r="H50" s="156"/>
      <c r="I50" s="156"/>
      <c r="J50" s="156"/>
      <c r="K50" s="156"/>
      <c r="L50" s="53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57" t="s">
        <v>48</v>
      </c>
      <c r="E61" s="158"/>
      <c r="F61" s="159" t="s">
        <v>49</v>
      </c>
      <c r="G61" s="157" t="s">
        <v>48</v>
      </c>
      <c r="H61" s="158"/>
      <c r="I61" s="158"/>
      <c r="J61" s="160" t="s">
        <v>49</v>
      </c>
      <c r="K61" s="158"/>
      <c r="L61" s="53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55" t="s">
        <v>50</v>
      </c>
      <c r="E65" s="161"/>
      <c r="F65" s="161"/>
      <c r="G65" s="155" t="s">
        <v>51</v>
      </c>
      <c r="H65" s="161"/>
      <c r="I65" s="161"/>
      <c r="J65" s="161"/>
      <c r="K65" s="161"/>
      <c r="L65" s="53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57" t="s">
        <v>48</v>
      </c>
      <c r="E76" s="158"/>
      <c r="F76" s="159" t="s">
        <v>49</v>
      </c>
      <c r="G76" s="157" t="s">
        <v>48</v>
      </c>
      <c r="H76" s="158"/>
      <c r="I76" s="158"/>
      <c r="J76" s="160" t="s">
        <v>49</v>
      </c>
      <c r="K76" s="158"/>
      <c r="L76" s="53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3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="2" customFormat="1" ht="6.96" customHeight="1">
      <c r="A81" s="29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3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3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3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="2" customFormat="1" ht="12" customHeight="1">
      <c r="A84" s="29"/>
      <c r="B84" s="30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53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="2" customFormat="1" ht="26.25" customHeight="1">
      <c r="A85" s="29"/>
      <c r="B85" s="30"/>
      <c r="C85" s="31"/>
      <c r="D85" s="31"/>
      <c r="E85" s="166" t="str">
        <f>E7</f>
        <v>Stavební úpravy a změna užívání části objektu - Základní škola, ul. Školní 556/1</v>
      </c>
      <c r="F85" s="26"/>
      <c r="G85" s="26"/>
      <c r="H85" s="26"/>
      <c r="I85" s="31"/>
      <c r="J85" s="31"/>
      <c r="K85" s="31"/>
      <c r="L85" s="53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="2" customFormat="1" ht="12" customHeight="1">
      <c r="A86" s="29"/>
      <c r="B86" s="30"/>
      <c r="C86" s="26" t="s">
        <v>91</v>
      </c>
      <c r="D86" s="31"/>
      <c r="E86" s="31"/>
      <c r="F86" s="31"/>
      <c r="G86" s="31"/>
      <c r="H86" s="31"/>
      <c r="I86" s="31"/>
      <c r="J86" s="31"/>
      <c r="K86" s="31"/>
      <c r="L86" s="53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="2" customFormat="1" ht="16.5" customHeight="1">
      <c r="A87" s="29"/>
      <c r="B87" s="30"/>
      <c r="C87" s="31"/>
      <c r="D87" s="31"/>
      <c r="E87" s="66" t="str">
        <f>E9</f>
        <v>01 - Stavební část, ZTI, Vytápění</v>
      </c>
      <c r="F87" s="31"/>
      <c r="G87" s="31"/>
      <c r="H87" s="31"/>
      <c r="I87" s="31"/>
      <c r="J87" s="31"/>
      <c r="K87" s="31"/>
      <c r="L87" s="53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3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="2" customFormat="1" ht="12" customHeight="1">
      <c r="A89" s="29"/>
      <c r="B89" s="30"/>
      <c r="C89" s="26" t="s">
        <v>18</v>
      </c>
      <c r="D89" s="31"/>
      <c r="E89" s="31"/>
      <c r="F89" s="23" t="str">
        <f>F12</f>
        <v>p. . st. 1597, k.ú. Poděbrady [723495]</v>
      </c>
      <c r="G89" s="31"/>
      <c r="H89" s="31"/>
      <c r="I89" s="26" t="s">
        <v>20</v>
      </c>
      <c r="J89" s="69" t="str">
        <f>IF(J12="","",J12)</f>
        <v>18. 12. 2023</v>
      </c>
      <c r="K89" s="31"/>
      <c r="L89" s="53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3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="2" customFormat="1" ht="15.15" customHeight="1">
      <c r="A91" s="29"/>
      <c r="B91" s="30"/>
      <c r="C91" s="26" t="s">
        <v>22</v>
      </c>
      <c r="D91" s="31"/>
      <c r="E91" s="31"/>
      <c r="F91" s="23" t="str">
        <f>E15</f>
        <v>Základní škola T. G. Masaryka Poděbrady</v>
      </c>
      <c r="G91" s="31"/>
      <c r="H91" s="31"/>
      <c r="I91" s="26" t="s">
        <v>28</v>
      </c>
      <c r="J91" s="27" t="str">
        <f>E21</f>
        <v>KFJ project s.r.o.</v>
      </c>
      <c r="K91" s="31"/>
      <c r="L91" s="53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="2" customFormat="1" ht="15.15" customHeight="1">
      <c r="A92" s="29"/>
      <c r="B92" s="30"/>
      <c r="C92" s="26" t="s">
        <v>26</v>
      </c>
      <c r="D92" s="31"/>
      <c r="E92" s="31"/>
      <c r="F92" s="23" t="str">
        <f>IF(E18="","",E18)</f>
        <v xml:space="preserve"> </v>
      </c>
      <c r="G92" s="31"/>
      <c r="H92" s="31"/>
      <c r="I92" s="26" t="s">
        <v>31</v>
      </c>
      <c r="J92" s="27" t="str">
        <f>E24</f>
        <v>KFJ project s.r.o.</v>
      </c>
      <c r="K92" s="31"/>
      <c r="L92" s="53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3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="2" customFormat="1" ht="29.28" customHeight="1">
      <c r="A94" s="29"/>
      <c r="B94" s="30"/>
      <c r="C94" s="167" t="s">
        <v>96</v>
      </c>
      <c r="D94" s="168"/>
      <c r="E94" s="168"/>
      <c r="F94" s="168"/>
      <c r="G94" s="168"/>
      <c r="H94" s="168"/>
      <c r="I94" s="168"/>
      <c r="J94" s="169" t="s">
        <v>97</v>
      </c>
      <c r="K94" s="168"/>
      <c r="L94" s="53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3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="2" customFormat="1" ht="22.8" customHeight="1">
      <c r="A96" s="29"/>
      <c r="B96" s="30"/>
      <c r="C96" s="170" t="s">
        <v>98</v>
      </c>
      <c r="D96" s="31"/>
      <c r="E96" s="31"/>
      <c r="F96" s="31"/>
      <c r="G96" s="31"/>
      <c r="H96" s="31"/>
      <c r="I96" s="31"/>
      <c r="J96" s="100">
        <f>J146</f>
        <v>1189246.0499999998</v>
      </c>
      <c r="K96" s="31"/>
      <c r="L96" s="53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s="9" customFormat="1" ht="24.96" customHeight="1">
      <c r="A97" s="9"/>
      <c r="B97" s="171"/>
      <c r="C97" s="172"/>
      <c r="D97" s="173" t="s">
        <v>100</v>
      </c>
      <c r="E97" s="174"/>
      <c r="F97" s="174"/>
      <c r="G97" s="174"/>
      <c r="H97" s="174"/>
      <c r="I97" s="174"/>
      <c r="J97" s="175">
        <f>J147</f>
        <v>360262.58999999997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7"/>
      <c r="C98" s="178"/>
      <c r="D98" s="179" t="s">
        <v>101</v>
      </c>
      <c r="E98" s="180"/>
      <c r="F98" s="180"/>
      <c r="G98" s="180"/>
      <c r="H98" s="180"/>
      <c r="I98" s="180"/>
      <c r="J98" s="181">
        <f>J148</f>
        <v>17740.560000000001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102</v>
      </c>
      <c r="E99" s="180"/>
      <c r="F99" s="180"/>
      <c r="G99" s="180"/>
      <c r="H99" s="180"/>
      <c r="I99" s="180"/>
      <c r="J99" s="181">
        <f>J152</f>
        <v>11534.240000000002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103</v>
      </c>
      <c r="E100" s="180"/>
      <c r="F100" s="180"/>
      <c r="G100" s="180"/>
      <c r="H100" s="180"/>
      <c r="I100" s="180"/>
      <c r="J100" s="181">
        <f>J158</f>
        <v>186274.34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104</v>
      </c>
      <c r="E101" s="180"/>
      <c r="F101" s="180"/>
      <c r="G101" s="180"/>
      <c r="H101" s="180"/>
      <c r="I101" s="180"/>
      <c r="J101" s="181">
        <f>J173</f>
        <v>49526.089999999997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105</v>
      </c>
      <c r="E102" s="180"/>
      <c r="F102" s="180"/>
      <c r="G102" s="180"/>
      <c r="H102" s="180"/>
      <c r="I102" s="180"/>
      <c r="J102" s="181">
        <f>J186</f>
        <v>64946.319999999992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106</v>
      </c>
      <c r="E103" s="180"/>
      <c r="F103" s="180"/>
      <c r="G103" s="180"/>
      <c r="H103" s="180"/>
      <c r="I103" s="180"/>
      <c r="J103" s="181">
        <f>J192</f>
        <v>30241.040000000001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1"/>
      <c r="C104" s="172"/>
      <c r="D104" s="173" t="s">
        <v>107</v>
      </c>
      <c r="E104" s="174"/>
      <c r="F104" s="174"/>
      <c r="G104" s="174"/>
      <c r="H104" s="174"/>
      <c r="I104" s="174"/>
      <c r="J104" s="175">
        <f>J194</f>
        <v>828983.45999999996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7"/>
      <c r="C105" s="178"/>
      <c r="D105" s="179" t="s">
        <v>108</v>
      </c>
      <c r="E105" s="180"/>
      <c r="F105" s="180"/>
      <c r="G105" s="180"/>
      <c r="H105" s="180"/>
      <c r="I105" s="180"/>
      <c r="J105" s="181">
        <f>J195</f>
        <v>6997.4300000000003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109</v>
      </c>
      <c r="E106" s="180"/>
      <c r="F106" s="180"/>
      <c r="G106" s="180"/>
      <c r="H106" s="180"/>
      <c r="I106" s="180"/>
      <c r="J106" s="181">
        <f>J201</f>
        <v>198864.98000000001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110</v>
      </c>
      <c r="E107" s="180"/>
      <c r="F107" s="180"/>
      <c r="G107" s="180"/>
      <c r="H107" s="180"/>
      <c r="I107" s="180"/>
      <c r="J107" s="181">
        <f>J211</f>
        <v>52830.770000000004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111</v>
      </c>
      <c r="E108" s="180"/>
      <c r="F108" s="180"/>
      <c r="G108" s="180"/>
      <c r="H108" s="180"/>
      <c r="I108" s="180"/>
      <c r="J108" s="181">
        <f>J222</f>
        <v>79861.790000000008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112</v>
      </c>
      <c r="E109" s="180"/>
      <c r="F109" s="180"/>
      <c r="G109" s="180"/>
      <c r="H109" s="180"/>
      <c r="I109" s="180"/>
      <c r="J109" s="181">
        <f>J233</f>
        <v>21041.720000000001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7"/>
      <c r="C110" s="178"/>
      <c r="D110" s="179" t="s">
        <v>113</v>
      </c>
      <c r="E110" s="180"/>
      <c r="F110" s="180"/>
      <c r="G110" s="180"/>
      <c r="H110" s="180"/>
      <c r="I110" s="180"/>
      <c r="J110" s="181">
        <f>J249</f>
        <v>930</v>
      </c>
      <c r="K110" s="178"/>
      <c r="L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7"/>
      <c r="C111" s="178"/>
      <c r="D111" s="179" t="s">
        <v>114</v>
      </c>
      <c r="E111" s="180"/>
      <c r="F111" s="180"/>
      <c r="G111" s="180"/>
      <c r="H111" s="180"/>
      <c r="I111" s="180"/>
      <c r="J111" s="181">
        <f>J251</f>
        <v>56780.220000000001</v>
      </c>
      <c r="K111" s="178"/>
      <c r="L111" s="18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7"/>
      <c r="C112" s="178"/>
      <c r="D112" s="179" t="s">
        <v>115</v>
      </c>
      <c r="E112" s="180"/>
      <c r="F112" s="180"/>
      <c r="G112" s="180"/>
      <c r="H112" s="180"/>
      <c r="I112" s="180"/>
      <c r="J112" s="181">
        <f>J261</f>
        <v>9325.619999999999</v>
      </c>
      <c r="K112" s="178"/>
      <c r="L112" s="18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7"/>
      <c r="C113" s="178"/>
      <c r="D113" s="179" t="s">
        <v>116</v>
      </c>
      <c r="E113" s="180"/>
      <c r="F113" s="180"/>
      <c r="G113" s="180"/>
      <c r="H113" s="180"/>
      <c r="I113" s="180"/>
      <c r="J113" s="181">
        <f>J270</f>
        <v>28262.459999999999</v>
      </c>
      <c r="K113" s="178"/>
      <c r="L113" s="18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7"/>
      <c r="C114" s="178"/>
      <c r="D114" s="179" t="s">
        <v>117</v>
      </c>
      <c r="E114" s="180"/>
      <c r="F114" s="180"/>
      <c r="G114" s="180"/>
      <c r="H114" s="180"/>
      <c r="I114" s="180"/>
      <c r="J114" s="181">
        <f>J281</f>
        <v>553.00999999999999</v>
      </c>
      <c r="K114" s="178"/>
      <c r="L114" s="18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7"/>
      <c r="C115" s="178"/>
      <c r="D115" s="179" t="s">
        <v>118</v>
      </c>
      <c r="E115" s="180"/>
      <c r="F115" s="180"/>
      <c r="G115" s="180"/>
      <c r="H115" s="180"/>
      <c r="I115" s="180"/>
      <c r="J115" s="181">
        <f>J283</f>
        <v>49241.589999999997</v>
      </c>
      <c r="K115" s="178"/>
      <c r="L115" s="18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7"/>
      <c r="C116" s="178"/>
      <c r="D116" s="179" t="s">
        <v>119</v>
      </c>
      <c r="E116" s="180"/>
      <c r="F116" s="180"/>
      <c r="G116" s="180"/>
      <c r="H116" s="180"/>
      <c r="I116" s="180"/>
      <c r="J116" s="181">
        <f>J292</f>
        <v>64899.129999999997</v>
      </c>
      <c r="K116" s="178"/>
      <c r="L116" s="18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7"/>
      <c r="C117" s="178"/>
      <c r="D117" s="179" t="s">
        <v>120</v>
      </c>
      <c r="E117" s="180"/>
      <c r="F117" s="180"/>
      <c r="G117" s="180"/>
      <c r="H117" s="180"/>
      <c r="I117" s="180"/>
      <c r="J117" s="181">
        <f>J317</f>
        <v>600</v>
      </c>
      <c r="K117" s="178"/>
      <c r="L117" s="18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7"/>
      <c r="C118" s="178"/>
      <c r="D118" s="179" t="s">
        <v>121</v>
      </c>
      <c r="E118" s="180"/>
      <c r="F118" s="180"/>
      <c r="G118" s="180"/>
      <c r="H118" s="180"/>
      <c r="I118" s="180"/>
      <c r="J118" s="181">
        <f>J320</f>
        <v>22197.760000000002</v>
      </c>
      <c r="K118" s="178"/>
      <c r="L118" s="18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77"/>
      <c r="C119" s="178"/>
      <c r="D119" s="179" t="s">
        <v>122</v>
      </c>
      <c r="E119" s="180"/>
      <c r="F119" s="180"/>
      <c r="G119" s="180"/>
      <c r="H119" s="180"/>
      <c r="I119" s="180"/>
      <c r="J119" s="181">
        <f>J333</f>
        <v>153029.11999999997</v>
      </c>
      <c r="K119" s="178"/>
      <c r="L119" s="18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77"/>
      <c r="C120" s="178"/>
      <c r="D120" s="179" t="s">
        <v>123</v>
      </c>
      <c r="E120" s="180"/>
      <c r="F120" s="180"/>
      <c r="G120" s="180"/>
      <c r="H120" s="180"/>
      <c r="I120" s="180"/>
      <c r="J120" s="181">
        <f>J348</f>
        <v>18019.279999999999</v>
      </c>
      <c r="K120" s="178"/>
      <c r="L120" s="18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77"/>
      <c r="C121" s="178"/>
      <c r="D121" s="179" t="s">
        <v>124</v>
      </c>
      <c r="E121" s="180"/>
      <c r="F121" s="180"/>
      <c r="G121" s="180"/>
      <c r="H121" s="180"/>
      <c r="I121" s="180"/>
      <c r="J121" s="181">
        <f>J360</f>
        <v>9913.6399999999994</v>
      </c>
      <c r="K121" s="178"/>
      <c r="L121" s="18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77"/>
      <c r="C122" s="178"/>
      <c r="D122" s="179" t="s">
        <v>125</v>
      </c>
      <c r="E122" s="180"/>
      <c r="F122" s="180"/>
      <c r="G122" s="180"/>
      <c r="H122" s="180"/>
      <c r="I122" s="180"/>
      <c r="J122" s="181">
        <f>J365</f>
        <v>55634.939999999995</v>
      </c>
      <c r="K122" s="178"/>
      <c r="L122" s="18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53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6.96" customHeight="1">
      <c r="A124" s="29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53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2" customFormat="1" ht="29.28" customHeight="1">
      <c r="A125" s="29"/>
      <c r="B125" s="30"/>
      <c r="C125" s="170" t="s">
        <v>126</v>
      </c>
      <c r="D125" s="31"/>
      <c r="E125" s="31"/>
      <c r="F125" s="31"/>
      <c r="G125" s="31"/>
      <c r="H125" s="31"/>
      <c r="I125" s="31"/>
      <c r="J125" s="183">
        <v>0</v>
      </c>
      <c r="K125" s="31"/>
      <c r="L125" s="53"/>
      <c r="N125" s="184" t="s">
        <v>37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="2" customFormat="1" ht="18" customHeight="1">
      <c r="A126" s="29"/>
      <c r="B126" s="30"/>
      <c r="C126" s="31"/>
      <c r="D126" s="31"/>
      <c r="E126" s="31"/>
      <c r="F126" s="31"/>
      <c r="G126" s="31"/>
      <c r="H126" s="31"/>
      <c r="I126" s="31"/>
      <c r="J126" s="31"/>
      <c r="K126" s="31"/>
      <c r="L126" s="53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="2" customFormat="1" ht="29.28" customHeight="1">
      <c r="A127" s="29"/>
      <c r="B127" s="30"/>
      <c r="C127" s="185" t="s">
        <v>127</v>
      </c>
      <c r="D127" s="168"/>
      <c r="E127" s="168"/>
      <c r="F127" s="168"/>
      <c r="G127" s="168"/>
      <c r="H127" s="168"/>
      <c r="I127" s="168"/>
      <c r="J127" s="186">
        <f>ROUND(J96+J125,2)</f>
        <v>1189246.0500000001</v>
      </c>
      <c r="K127" s="168"/>
      <c r="L127" s="53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="2" customFormat="1" ht="6.96" customHeight="1">
      <c r="A128" s="29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53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32" s="2" customFormat="1" ht="6.96" customHeight="1">
      <c r="A132" s="29"/>
      <c r="B132" s="58"/>
      <c r="C132" s="59"/>
      <c r="D132" s="59"/>
      <c r="E132" s="59"/>
      <c r="F132" s="59"/>
      <c r="G132" s="59"/>
      <c r="H132" s="59"/>
      <c r="I132" s="59"/>
      <c r="J132" s="59"/>
      <c r="K132" s="59"/>
      <c r="L132" s="53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="2" customFormat="1" ht="24.96" customHeight="1">
      <c r="A133" s="29"/>
      <c r="B133" s="30"/>
      <c r="C133" s="20" t="s">
        <v>128</v>
      </c>
      <c r="D133" s="31"/>
      <c r="E133" s="31"/>
      <c r="F133" s="31"/>
      <c r="G133" s="31"/>
      <c r="H133" s="31"/>
      <c r="I133" s="31"/>
      <c r="J133" s="31"/>
      <c r="K133" s="31"/>
      <c r="L133" s="53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="2" customFormat="1" ht="6.96" customHeight="1">
      <c r="A134" s="29"/>
      <c r="B134" s="30"/>
      <c r="C134" s="31"/>
      <c r="D134" s="31"/>
      <c r="E134" s="31"/>
      <c r="F134" s="31"/>
      <c r="G134" s="31"/>
      <c r="H134" s="31"/>
      <c r="I134" s="31"/>
      <c r="J134" s="31"/>
      <c r="K134" s="31"/>
      <c r="L134" s="53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="2" customFormat="1" ht="12" customHeight="1">
      <c r="A135" s="29"/>
      <c r="B135" s="30"/>
      <c r="C135" s="26" t="s">
        <v>14</v>
      </c>
      <c r="D135" s="31"/>
      <c r="E135" s="31"/>
      <c r="F135" s="31"/>
      <c r="G135" s="31"/>
      <c r="H135" s="31"/>
      <c r="I135" s="31"/>
      <c r="J135" s="31"/>
      <c r="K135" s="31"/>
      <c r="L135" s="53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="2" customFormat="1" ht="26.25" customHeight="1">
      <c r="A136" s="29"/>
      <c r="B136" s="30"/>
      <c r="C136" s="31"/>
      <c r="D136" s="31"/>
      <c r="E136" s="166" t="str">
        <f>E7</f>
        <v>Stavební úpravy a změna užívání části objektu - Základní škola, ul. Školní 556/1</v>
      </c>
      <c r="F136" s="26"/>
      <c r="G136" s="26"/>
      <c r="H136" s="26"/>
      <c r="I136" s="31"/>
      <c r="J136" s="31"/>
      <c r="K136" s="31"/>
      <c r="L136" s="53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="2" customFormat="1" ht="12" customHeight="1">
      <c r="A137" s="29"/>
      <c r="B137" s="30"/>
      <c r="C137" s="26" t="s">
        <v>91</v>
      </c>
      <c r="D137" s="31"/>
      <c r="E137" s="31"/>
      <c r="F137" s="31"/>
      <c r="G137" s="31"/>
      <c r="H137" s="31"/>
      <c r="I137" s="31"/>
      <c r="J137" s="31"/>
      <c r="K137" s="31"/>
      <c r="L137" s="53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="2" customFormat="1" ht="16.5" customHeight="1">
      <c r="A138" s="29"/>
      <c r="B138" s="30"/>
      <c r="C138" s="31"/>
      <c r="D138" s="31"/>
      <c r="E138" s="66" t="str">
        <f>E9</f>
        <v>01 - Stavební část, ZTI, Vytápění</v>
      </c>
      <c r="F138" s="31"/>
      <c r="G138" s="31"/>
      <c r="H138" s="31"/>
      <c r="I138" s="31"/>
      <c r="J138" s="31"/>
      <c r="K138" s="31"/>
      <c r="L138" s="53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="2" customFormat="1" ht="6.96" customHeight="1">
      <c r="A139" s="29"/>
      <c r="B139" s="30"/>
      <c r="C139" s="31"/>
      <c r="D139" s="31"/>
      <c r="E139" s="31"/>
      <c r="F139" s="31"/>
      <c r="G139" s="31"/>
      <c r="H139" s="31"/>
      <c r="I139" s="31"/>
      <c r="J139" s="31"/>
      <c r="K139" s="31"/>
      <c r="L139" s="53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="2" customFormat="1" ht="12" customHeight="1">
      <c r="A140" s="29"/>
      <c r="B140" s="30"/>
      <c r="C140" s="26" t="s">
        <v>18</v>
      </c>
      <c r="D140" s="31"/>
      <c r="E140" s="31"/>
      <c r="F140" s="23" t="str">
        <f>F12</f>
        <v>p. . st. 1597, k.ú. Poděbrady [723495]</v>
      </c>
      <c r="G140" s="31"/>
      <c r="H140" s="31"/>
      <c r="I140" s="26" t="s">
        <v>20</v>
      </c>
      <c r="J140" s="69" t="str">
        <f>IF(J12="","",J12)</f>
        <v>18. 12. 2023</v>
      </c>
      <c r="K140" s="31"/>
      <c r="L140" s="53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="2" customFormat="1" ht="6.96" customHeight="1">
      <c r="A141" s="29"/>
      <c r="B141" s="30"/>
      <c r="C141" s="31"/>
      <c r="D141" s="31"/>
      <c r="E141" s="31"/>
      <c r="F141" s="31"/>
      <c r="G141" s="31"/>
      <c r="H141" s="31"/>
      <c r="I141" s="31"/>
      <c r="J141" s="31"/>
      <c r="K141" s="31"/>
      <c r="L141" s="53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="2" customFormat="1" ht="15.15" customHeight="1">
      <c r="A142" s="29"/>
      <c r="B142" s="30"/>
      <c r="C142" s="26" t="s">
        <v>22</v>
      </c>
      <c r="D142" s="31"/>
      <c r="E142" s="31"/>
      <c r="F142" s="23" t="str">
        <f>E15</f>
        <v>Základní škola T. G. Masaryka Poděbrady</v>
      </c>
      <c r="G142" s="31"/>
      <c r="H142" s="31"/>
      <c r="I142" s="26" t="s">
        <v>28</v>
      </c>
      <c r="J142" s="27" t="str">
        <f>E21</f>
        <v>KFJ project s.r.o.</v>
      </c>
      <c r="K142" s="31"/>
      <c r="L142" s="53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="2" customFormat="1" ht="15.15" customHeight="1">
      <c r="A143" s="29"/>
      <c r="B143" s="30"/>
      <c r="C143" s="26" t="s">
        <v>26</v>
      </c>
      <c r="D143" s="31"/>
      <c r="E143" s="31"/>
      <c r="F143" s="23" t="str">
        <f>IF(E18="","",E18)</f>
        <v xml:space="preserve"> </v>
      </c>
      <c r="G143" s="31"/>
      <c r="H143" s="31"/>
      <c r="I143" s="26" t="s">
        <v>31</v>
      </c>
      <c r="J143" s="27" t="str">
        <f>E24</f>
        <v>KFJ project s.r.o.</v>
      </c>
      <c r="K143" s="31"/>
      <c r="L143" s="53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="2" customFormat="1" ht="10.32" customHeight="1">
      <c r="A144" s="29"/>
      <c r="B144" s="30"/>
      <c r="C144" s="31"/>
      <c r="D144" s="31"/>
      <c r="E144" s="31"/>
      <c r="F144" s="31"/>
      <c r="G144" s="31"/>
      <c r="H144" s="31"/>
      <c r="I144" s="31"/>
      <c r="J144" s="31"/>
      <c r="K144" s="31"/>
      <c r="L144" s="53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="11" customFormat="1" ht="29.28" customHeight="1">
      <c r="A145" s="187"/>
      <c r="B145" s="188"/>
      <c r="C145" s="189" t="s">
        <v>129</v>
      </c>
      <c r="D145" s="190" t="s">
        <v>58</v>
      </c>
      <c r="E145" s="190" t="s">
        <v>54</v>
      </c>
      <c r="F145" s="190" t="s">
        <v>55</v>
      </c>
      <c r="G145" s="190" t="s">
        <v>130</v>
      </c>
      <c r="H145" s="190" t="s">
        <v>131</v>
      </c>
      <c r="I145" s="190" t="s">
        <v>132</v>
      </c>
      <c r="J145" s="191" t="s">
        <v>97</v>
      </c>
      <c r="K145" s="192" t="s">
        <v>133</v>
      </c>
      <c r="L145" s="193"/>
      <c r="M145" s="90" t="s">
        <v>1</v>
      </c>
      <c r="N145" s="91" t="s">
        <v>37</v>
      </c>
      <c r="O145" s="91" t="s">
        <v>134</v>
      </c>
      <c r="P145" s="91" t="s">
        <v>135</v>
      </c>
      <c r="Q145" s="91" t="s">
        <v>136</v>
      </c>
      <c r="R145" s="91" t="s">
        <v>137</v>
      </c>
      <c r="S145" s="91" t="s">
        <v>138</v>
      </c>
      <c r="T145" s="92" t="s">
        <v>139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</row>
    <row r="146" s="2" customFormat="1" ht="22.8" customHeight="1">
      <c r="A146" s="29"/>
      <c r="B146" s="30"/>
      <c r="C146" s="97" t="s">
        <v>140</v>
      </c>
      <c r="D146" s="31"/>
      <c r="E146" s="31"/>
      <c r="F146" s="31"/>
      <c r="G146" s="31"/>
      <c r="H146" s="31"/>
      <c r="I146" s="31"/>
      <c r="J146" s="194">
        <f>BK146</f>
        <v>1189246.0499999998</v>
      </c>
      <c r="K146" s="31"/>
      <c r="L146" s="35"/>
      <c r="M146" s="93"/>
      <c r="N146" s="195"/>
      <c r="O146" s="94"/>
      <c r="P146" s="196">
        <f>P147+P194</f>
        <v>1114.285136</v>
      </c>
      <c r="Q146" s="94"/>
      <c r="R146" s="196">
        <f>R147+R194</f>
        <v>21.940282969999995</v>
      </c>
      <c r="S146" s="94"/>
      <c r="T146" s="197">
        <f>T147+T194</f>
        <v>18.87743957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72</v>
      </c>
      <c r="AU146" s="14" t="s">
        <v>99</v>
      </c>
      <c r="BK146" s="198">
        <f>BK147+BK194</f>
        <v>1189246.0499999998</v>
      </c>
    </row>
    <row r="147" s="12" customFormat="1" ht="25.92" customHeight="1">
      <c r="A147" s="12"/>
      <c r="B147" s="199"/>
      <c r="C147" s="200"/>
      <c r="D147" s="201" t="s">
        <v>72</v>
      </c>
      <c r="E147" s="202" t="s">
        <v>141</v>
      </c>
      <c r="F147" s="202" t="s">
        <v>142</v>
      </c>
      <c r="G147" s="200"/>
      <c r="H147" s="200"/>
      <c r="I147" s="200"/>
      <c r="J147" s="203">
        <f>BK147</f>
        <v>360262.58999999997</v>
      </c>
      <c r="K147" s="200"/>
      <c r="L147" s="204"/>
      <c r="M147" s="205"/>
      <c r="N147" s="206"/>
      <c r="O147" s="206"/>
      <c r="P147" s="207">
        <f>P148+P152+P158+P173+P186+P192</f>
        <v>507.45527699999991</v>
      </c>
      <c r="Q147" s="206"/>
      <c r="R147" s="207">
        <f>R148+R152+R158+R173+R186+R192</f>
        <v>17.581509059999995</v>
      </c>
      <c r="S147" s="206"/>
      <c r="T147" s="208">
        <f>T148+T152+T158+T173+T186+T192</f>
        <v>15.699876000000002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81</v>
      </c>
      <c r="AT147" s="210" t="s">
        <v>72</v>
      </c>
      <c r="AU147" s="210" t="s">
        <v>73</v>
      </c>
      <c r="AY147" s="209" t="s">
        <v>143</v>
      </c>
      <c r="BK147" s="211">
        <f>BK148+BK152+BK158+BK173+BK186+BK192</f>
        <v>360262.58999999997</v>
      </c>
    </row>
    <row r="148" s="12" customFormat="1" ht="22.8" customHeight="1">
      <c r="A148" s="12"/>
      <c r="B148" s="199"/>
      <c r="C148" s="200"/>
      <c r="D148" s="201" t="s">
        <v>72</v>
      </c>
      <c r="E148" s="212" t="s">
        <v>81</v>
      </c>
      <c r="F148" s="212" t="s">
        <v>144</v>
      </c>
      <c r="G148" s="200"/>
      <c r="H148" s="200"/>
      <c r="I148" s="200"/>
      <c r="J148" s="213">
        <f>BK148</f>
        <v>17740.560000000001</v>
      </c>
      <c r="K148" s="200"/>
      <c r="L148" s="204"/>
      <c r="M148" s="205"/>
      <c r="N148" s="206"/>
      <c r="O148" s="206"/>
      <c r="P148" s="207">
        <f>SUM(P149:P151)</f>
        <v>41.298911999999994</v>
      </c>
      <c r="Q148" s="206"/>
      <c r="R148" s="207">
        <f>SUM(R149:R151)</f>
        <v>9.2639999999999993</v>
      </c>
      <c r="S148" s="206"/>
      <c r="T148" s="208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72</v>
      </c>
      <c r="AU148" s="210" t="s">
        <v>81</v>
      </c>
      <c r="AY148" s="209" t="s">
        <v>143</v>
      </c>
      <c r="BK148" s="211">
        <f>SUM(BK149:BK151)</f>
        <v>17740.560000000001</v>
      </c>
    </row>
    <row r="149" s="2" customFormat="1" ht="24.15" customHeight="1">
      <c r="A149" s="29"/>
      <c r="B149" s="30"/>
      <c r="C149" s="214" t="s">
        <v>81</v>
      </c>
      <c r="D149" s="214" t="s">
        <v>145</v>
      </c>
      <c r="E149" s="215" t="s">
        <v>146</v>
      </c>
      <c r="F149" s="216" t="s">
        <v>147</v>
      </c>
      <c r="G149" s="217" t="s">
        <v>148</v>
      </c>
      <c r="H149" s="218">
        <v>4.6319999999999997</v>
      </c>
      <c r="I149" s="219">
        <v>2390</v>
      </c>
      <c r="J149" s="219">
        <f>ROUND(I149*H149,2)</f>
        <v>11070.48</v>
      </c>
      <c r="K149" s="220"/>
      <c r="L149" s="35"/>
      <c r="M149" s="221" t="s">
        <v>1</v>
      </c>
      <c r="N149" s="222" t="s">
        <v>38</v>
      </c>
      <c r="O149" s="223">
        <v>7.1269999999999998</v>
      </c>
      <c r="P149" s="223">
        <f>O149*H149</f>
        <v>33.012263999999995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25" t="s">
        <v>149</v>
      </c>
      <c r="AT149" s="225" t="s">
        <v>145</v>
      </c>
      <c r="AU149" s="225" t="s">
        <v>83</v>
      </c>
      <c r="AY149" s="14" t="s">
        <v>143</v>
      </c>
      <c r="BE149" s="226">
        <f>IF(N149="základní",J149,0)</f>
        <v>11070.48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4" t="s">
        <v>81</v>
      </c>
      <c r="BK149" s="226">
        <f>ROUND(I149*H149,2)</f>
        <v>11070.48</v>
      </c>
      <c r="BL149" s="14" t="s">
        <v>149</v>
      </c>
      <c r="BM149" s="225" t="s">
        <v>150</v>
      </c>
    </row>
    <row r="150" s="2" customFormat="1" ht="24.15" customHeight="1">
      <c r="A150" s="29"/>
      <c r="B150" s="30"/>
      <c r="C150" s="214" t="s">
        <v>83</v>
      </c>
      <c r="D150" s="214" t="s">
        <v>145</v>
      </c>
      <c r="E150" s="215" t="s">
        <v>151</v>
      </c>
      <c r="F150" s="216" t="s">
        <v>152</v>
      </c>
      <c r="G150" s="217" t="s">
        <v>148</v>
      </c>
      <c r="H150" s="218">
        <v>4.6319999999999997</v>
      </c>
      <c r="I150" s="219">
        <v>600</v>
      </c>
      <c r="J150" s="219">
        <f>ROUND(I150*H150,2)</f>
        <v>2779.1999999999998</v>
      </c>
      <c r="K150" s="220"/>
      <c r="L150" s="35"/>
      <c r="M150" s="221" t="s">
        <v>1</v>
      </c>
      <c r="N150" s="222" t="s">
        <v>38</v>
      </c>
      <c r="O150" s="223">
        <v>1.7889999999999999</v>
      </c>
      <c r="P150" s="223">
        <f>O150*H150</f>
        <v>8.2866479999999996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5" t="s">
        <v>149</v>
      </c>
      <c r="AT150" s="225" t="s">
        <v>145</v>
      </c>
      <c r="AU150" s="225" t="s">
        <v>83</v>
      </c>
      <c r="AY150" s="14" t="s">
        <v>143</v>
      </c>
      <c r="BE150" s="226">
        <f>IF(N150="základní",J150,0)</f>
        <v>2779.1999999999998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4" t="s">
        <v>81</v>
      </c>
      <c r="BK150" s="226">
        <f>ROUND(I150*H150,2)</f>
        <v>2779.1999999999998</v>
      </c>
      <c r="BL150" s="14" t="s">
        <v>149</v>
      </c>
      <c r="BM150" s="225" t="s">
        <v>153</v>
      </c>
    </row>
    <row r="151" s="2" customFormat="1" ht="16.5" customHeight="1">
      <c r="A151" s="29"/>
      <c r="B151" s="30"/>
      <c r="C151" s="227" t="s">
        <v>154</v>
      </c>
      <c r="D151" s="227" t="s">
        <v>155</v>
      </c>
      <c r="E151" s="228" t="s">
        <v>156</v>
      </c>
      <c r="F151" s="229" t="s">
        <v>157</v>
      </c>
      <c r="G151" s="230" t="s">
        <v>158</v>
      </c>
      <c r="H151" s="231">
        <v>9.2639999999999993</v>
      </c>
      <c r="I151" s="232">
        <v>420</v>
      </c>
      <c r="J151" s="232">
        <f>ROUND(I151*H151,2)</f>
        <v>3890.8800000000001</v>
      </c>
      <c r="K151" s="233"/>
      <c r="L151" s="234"/>
      <c r="M151" s="235" t="s">
        <v>1</v>
      </c>
      <c r="N151" s="236" t="s">
        <v>38</v>
      </c>
      <c r="O151" s="223">
        <v>0</v>
      </c>
      <c r="P151" s="223">
        <f>O151*H151</f>
        <v>0</v>
      </c>
      <c r="Q151" s="223">
        <v>1</v>
      </c>
      <c r="R151" s="223">
        <f>Q151*H151</f>
        <v>9.2639999999999993</v>
      </c>
      <c r="S151" s="223">
        <v>0</v>
      </c>
      <c r="T151" s="22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225" t="s">
        <v>159</v>
      </c>
      <c r="AT151" s="225" t="s">
        <v>155</v>
      </c>
      <c r="AU151" s="225" t="s">
        <v>83</v>
      </c>
      <c r="AY151" s="14" t="s">
        <v>143</v>
      </c>
      <c r="BE151" s="226">
        <f>IF(N151="základní",J151,0)</f>
        <v>3890.8800000000001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4" t="s">
        <v>81</v>
      </c>
      <c r="BK151" s="226">
        <f>ROUND(I151*H151,2)</f>
        <v>3890.8800000000001</v>
      </c>
      <c r="BL151" s="14" t="s">
        <v>149</v>
      </c>
      <c r="BM151" s="225" t="s">
        <v>160</v>
      </c>
    </row>
    <row r="152" s="12" customFormat="1" ht="22.8" customHeight="1">
      <c r="A152" s="12"/>
      <c r="B152" s="199"/>
      <c r="C152" s="200"/>
      <c r="D152" s="201" t="s">
        <v>72</v>
      </c>
      <c r="E152" s="212" t="s">
        <v>154</v>
      </c>
      <c r="F152" s="212" t="s">
        <v>161</v>
      </c>
      <c r="G152" s="200"/>
      <c r="H152" s="200"/>
      <c r="I152" s="200"/>
      <c r="J152" s="213">
        <f>BK152</f>
        <v>11534.240000000002</v>
      </c>
      <c r="K152" s="200"/>
      <c r="L152" s="204"/>
      <c r="M152" s="205"/>
      <c r="N152" s="206"/>
      <c r="O152" s="206"/>
      <c r="P152" s="207">
        <f>SUM(P153:P157)</f>
        <v>7.7570780000000008</v>
      </c>
      <c r="Q152" s="206"/>
      <c r="R152" s="207">
        <f>SUM(R153:R157)</f>
        <v>0.83178454000000002</v>
      </c>
      <c r="S152" s="206"/>
      <c r="T152" s="208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9" t="s">
        <v>81</v>
      </c>
      <c r="AT152" s="210" t="s">
        <v>72</v>
      </c>
      <c r="AU152" s="210" t="s">
        <v>81</v>
      </c>
      <c r="AY152" s="209" t="s">
        <v>143</v>
      </c>
      <c r="BK152" s="211">
        <f>SUM(BK153:BK157)</f>
        <v>11534.240000000002</v>
      </c>
    </row>
    <row r="153" s="2" customFormat="1" ht="33" customHeight="1">
      <c r="A153" s="29"/>
      <c r="B153" s="30"/>
      <c r="C153" s="214" t="s">
        <v>149</v>
      </c>
      <c r="D153" s="214" t="s">
        <v>145</v>
      </c>
      <c r="E153" s="215" t="s">
        <v>162</v>
      </c>
      <c r="F153" s="216" t="s">
        <v>163</v>
      </c>
      <c r="G153" s="217" t="s">
        <v>164</v>
      </c>
      <c r="H153" s="218">
        <v>1</v>
      </c>
      <c r="I153" s="219">
        <v>727</v>
      </c>
      <c r="J153" s="219">
        <f>ROUND(I153*H153,2)</f>
        <v>727</v>
      </c>
      <c r="K153" s="220"/>
      <c r="L153" s="35"/>
      <c r="M153" s="221" t="s">
        <v>1</v>
      </c>
      <c r="N153" s="222" t="s">
        <v>38</v>
      </c>
      <c r="O153" s="223">
        <v>0.192</v>
      </c>
      <c r="P153" s="223">
        <f>O153*H153</f>
        <v>0.192</v>
      </c>
      <c r="Q153" s="223">
        <v>0.026280000000000001</v>
      </c>
      <c r="R153" s="223">
        <f>Q153*H153</f>
        <v>0.026280000000000001</v>
      </c>
      <c r="S153" s="223">
        <v>0</v>
      </c>
      <c r="T153" s="22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225" t="s">
        <v>149</v>
      </c>
      <c r="AT153" s="225" t="s">
        <v>145</v>
      </c>
      <c r="AU153" s="225" t="s">
        <v>83</v>
      </c>
      <c r="AY153" s="14" t="s">
        <v>143</v>
      </c>
      <c r="BE153" s="226">
        <f>IF(N153="základní",J153,0)</f>
        <v>727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4" t="s">
        <v>81</v>
      </c>
      <c r="BK153" s="226">
        <f>ROUND(I153*H153,2)</f>
        <v>727</v>
      </c>
      <c r="BL153" s="14" t="s">
        <v>149</v>
      </c>
      <c r="BM153" s="225" t="s">
        <v>165</v>
      </c>
    </row>
    <row r="154" s="2" customFormat="1" ht="24.15" customHeight="1">
      <c r="A154" s="29"/>
      <c r="B154" s="30"/>
      <c r="C154" s="214" t="s">
        <v>166</v>
      </c>
      <c r="D154" s="214" t="s">
        <v>145</v>
      </c>
      <c r="E154" s="215" t="s">
        <v>167</v>
      </c>
      <c r="F154" s="216" t="s">
        <v>168</v>
      </c>
      <c r="G154" s="217" t="s">
        <v>158</v>
      </c>
      <c r="H154" s="218">
        <v>0.019</v>
      </c>
      <c r="I154" s="219">
        <v>60500</v>
      </c>
      <c r="J154" s="219">
        <f>ROUND(I154*H154,2)</f>
        <v>1149.5</v>
      </c>
      <c r="K154" s="220"/>
      <c r="L154" s="35"/>
      <c r="M154" s="221" t="s">
        <v>1</v>
      </c>
      <c r="N154" s="222" t="s">
        <v>38</v>
      </c>
      <c r="O154" s="223">
        <v>40.5</v>
      </c>
      <c r="P154" s="223">
        <f>O154*H154</f>
        <v>0.76949999999999996</v>
      </c>
      <c r="Q154" s="223">
        <v>1.0900000000000001</v>
      </c>
      <c r="R154" s="223">
        <f>Q154*H154</f>
        <v>0.020710000000000003</v>
      </c>
      <c r="S154" s="223">
        <v>0</v>
      </c>
      <c r="T154" s="22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5" t="s">
        <v>149</v>
      </c>
      <c r="AT154" s="225" t="s">
        <v>145</v>
      </c>
      <c r="AU154" s="225" t="s">
        <v>83</v>
      </c>
      <c r="AY154" s="14" t="s">
        <v>143</v>
      </c>
      <c r="BE154" s="226">
        <f>IF(N154="základní",J154,0)</f>
        <v>1149.5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4" t="s">
        <v>81</v>
      </c>
      <c r="BK154" s="226">
        <f>ROUND(I154*H154,2)</f>
        <v>1149.5</v>
      </c>
      <c r="BL154" s="14" t="s">
        <v>149</v>
      </c>
      <c r="BM154" s="225" t="s">
        <v>169</v>
      </c>
    </row>
    <row r="155" s="2" customFormat="1" ht="33" customHeight="1">
      <c r="A155" s="29"/>
      <c r="B155" s="30"/>
      <c r="C155" s="214" t="s">
        <v>170</v>
      </c>
      <c r="D155" s="214" t="s">
        <v>145</v>
      </c>
      <c r="E155" s="215" t="s">
        <v>171</v>
      </c>
      <c r="F155" s="216" t="s">
        <v>172</v>
      </c>
      <c r="G155" s="217" t="s">
        <v>173</v>
      </c>
      <c r="H155" s="218">
        <v>0.80800000000000005</v>
      </c>
      <c r="I155" s="219">
        <v>851</v>
      </c>
      <c r="J155" s="219">
        <f>ROUND(I155*H155,2)</f>
        <v>687.61000000000001</v>
      </c>
      <c r="K155" s="220"/>
      <c r="L155" s="35"/>
      <c r="M155" s="221" t="s">
        <v>1</v>
      </c>
      <c r="N155" s="222" t="s">
        <v>38</v>
      </c>
      <c r="O155" s="223">
        <v>0.68000000000000005</v>
      </c>
      <c r="P155" s="223">
        <f>O155*H155</f>
        <v>0.54944000000000004</v>
      </c>
      <c r="Q155" s="223">
        <v>0.063070000000000001</v>
      </c>
      <c r="R155" s="223">
        <f>Q155*H155</f>
        <v>0.050960560000000002</v>
      </c>
      <c r="S155" s="223">
        <v>0</v>
      </c>
      <c r="T155" s="22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225" t="s">
        <v>149</v>
      </c>
      <c r="AT155" s="225" t="s">
        <v>145</v>
      </c>
      <c r="AU155" s="225" t="s">
        <v>83</v>
      </c>
      <c r="AY155" s="14" t="s">
        <v>143</v>
      </c>
      <c r="BE155" s="226">
        <f>IF(N155="základní",J155,0)</f>
        <v>687.61000000000001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4" t="s">
        <v>81</v>
      </c>
      <c r="BK155" s="226">
        <f>ROUND(I155*H155,2)</f>
        <v>687.61000000000001</v>
      </c>
      <c r="BL155" s="14" t="s">
        <v>149</v>
      </c>
      <c r="BM155" s="225" t="s">
        <v>174</v>
      </c>
    </row>
    <row r="156" s="2" customFormat="1" ht="33" customHeight="1">
      <c r="A156" s="29"/>
      <c r="B156" s="30"/>
      <c r="C156" s="214" t="s">
        <v>175</v>
      </c>
      <c r="D156" s="214" t="s">
        <v>145</v>
      </c>
      <c r="E156" s="215" t="s">
        <v>176</v>
      </c>
      <c r="F156" s="216" t="s">
        <v>177</v>
      </c>
      <c r="G156" s="217" t="s">
        <v>173</v>
      </c>
      <c r="H156" s="218">
        <v>1.4139999999999999</v>
      </c>
      <c r="I156" s="219">
        <v>783</v>
      </c>
      <c r="J156" s="219">
        <f>ROUND(I156*H156,2)</f>
        <v>1107.1600000000001</v>
      </c>
      <c r="K156" s="220"/>
      <c r="L156" s="35"/>
      <c r="M156" s="221" t="s">
        <v>1</v>
      </c>
      <c r="N156" s="222" t="s">
        <v>38</v>
      </c>
      <c r="O156" s="223">
        <v>0.56699999999999995</v>
      </c>
      <c r="P156" s="223">
        <f>O156*H156</f>
        <v>0.80173799999999984</v>
      </c>
      <c r="Q156" s="223">
        <v>0.061969999999999997</v>
      </c>
      <c r="R156" s="223">
        <f>Q156*H156</f>
        <v>0.087625579999999995</v>
      </c>
      <c r="S156" s="223">
        <v>0</v>
      </c>
      <c r="T156" s="22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5" t="s">
        <v>149</v>
      </c>
      <c r="AT156" s="225" t="s">
        <v>145</v>
      </c>
      <c r="AU156" s="225" t="s">
        <v>83</v>
      </c>
      <c r="AY156" s="14" t="s">
        <v>143</v>
      </c>
      <c r="BE156" s="226">
        <f>IF(N156="základní",J156,0)</f>
        <v>1107.1600000000001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4" t="s">
        <v>81</v>
      </c>
      <c r="BK156" s="226">
        <f>ROUND(I156*H156,2)</f>
        <v>1107.1600000000001</v>
      </c>
      <c r="BL156" s="14" t="s">
        <v>149</v>
      </c>
      <c r="BM156" s="225" t="s">
        <v>178</v>
      </c>
    </row>
    <row r="157" s="2" customFormat="1" ht="24.15" customHeight="1">
      <c r="A157" s="29"/>
      <c r="B157" s="30"/>
      <c r="C157" s="214" t="s">
        <v>159</v>
      </c>
      <c r="D157" s="214" t="s">
        <v>145</v>
      </c>
      <c r="E157" s="215" t="s">
        <v>179</v>
      </c>
      <c r="F157" s="216" t="s">
        <v>180</v>
      </c>
      <c r="G157" s="217" t="s">
        <v>173</v>
      </c>
      <c r="H157" s="218">
        <v>10.470000000000001</v>
      </c>
      <c r="I157" s="219">
        <v>751</v>
      </c>
      <c r="J157" s="219">
        <f>ROUND(I157*H157,2)</f>
        <v>7862.9700000000003</v>
      </c>
      <c r="K157" s="220"/>
      <c r="L157" s="35"/>
      <c r="M157" s="221" t="s">
        <v>1</v>
      </c>
      <c r="N157" s="222" t="s">
        <v>38</v>
      </c>
      <c r="O157" s="223">
        <v>0.52000000000000002</v>
      </c>
      <c r="P157" s="223">
        <f>O157*H157</f>
        <v>5.4444000000000008</v>
      </c>
      <c r="Q157" s="223">
        <v>0.061719999999999997</v>
      </c>
      <c r="R157" s="223">
        <f>Q157*H157</f>
        <v>0.64620840000000002</v>
      </c>
      <c r="S157" s="223">
        <v>0</v>
      </c>
      <c r="T157" s="22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225" t="s">
        <v>149</v>
      </c>
      <c r="AT157" s="225" t="s">
        <v>145</v>
      </c>
      <c r="AU157" s="225" t="s">
        <v>83</v>
      </c>
      <c r="AY157" s="14" t="s">
        <v>143</v>
      </c>
      <c r="BE157" s="226">
        <f>IF(N157="základní",J157,0)</f>
        <v>7862.9700000000003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4" t="s">
        <v>81</v>
      </c>
      <c r="BK157" s="226">
        <f>ROUND(I157*H157,2)</f>
        <v>7862.9700000000003</v>
      </c>
      <c r="BL157" s="14" t="s">
        <v>149</v>
      </c>
      <c r="BM157" s="225" t="s">
        <v>181</v>
      </c>
    </row>
    <row r="158" s="12" customFormat="1" ht="22.8" customHeight="1">
      <c r="A158" s="12"/>
      <c r="B158" s="199"/>
      <c r="C158" s="200"/>
      <c r="D158" s="201" t="s">
        <v>72</v>
      </c>
      <c r="E158" s="212" t="s">
        <v>170</v>
      </c>
      <c r="F158" s="212" t="s">
        <v>182</v>
      </c>
      <c r="G158" s="200"/>
      <c r="H158" s="200"/>
      <c r="I158" s="200"/>
      <c r="J158" s="213">
        <f>BK158</f>
        <v>186274.34</v>
      </c>
      <c r="K158" s="200"/>
      <c r="L158" s="204"/>
      <c r="M158" s="205"/>
      <c r="N158" s="206"/>
      <c r="O158" s="206"/>
      <c r="P158" s="207">
        <f>SUM(P159:P172)</f>
        <v>241.31901999999994</v>
      </c>
      <c r="Q158" s="206"/>
      <c r="R158" s="207">
        <f>SUM(R159:R172)</f>
        <v>7.440328319999999</v>
      </c>
      <c r="S158" s="206"/>
      <c r="T158" s="208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9" t="s">
        <v>81</v>
      </c>
      <c r="AT158" s="210" t="s">
        <v>72</v>
      </c>
      <c r="AU158" s="210" t="s">
        <v>81</v>
      </c>
      <c r="AY158" s="209" t="s">
        <v>143</v>
      </c>
      <c r="BK158" s="211">
        <f>SUM(BK159:BK172)</f>
        <v>186274.34</v>
      </c>
    </row>
    <row r="159" s="2" customFormat="1" ht="24.15" customHeight="1">
      <c r="A159" s="29"/>
      <c r="B159" s="30"/>
      <c r="C159" s="214" t="s">
        <v>183</v>
      </c>
      <c r="D159" s="214" t="s">
        <v>145</v>
      </c>
      <c r="E159" s="215" t="s">
        <v>184</v>
      </c>
      <c r="F159" s="216" t="s">
        <v>185</v>
      </c>
      <c r="G159" s="217" t="s">
        <v>173</v>
      </c>
      <c r="H159" s="218">
        <v>274.21499999999997</v>
      </c>
      <c r="I159" s="219">
        <v>70.900000000000006</v>
      </c>
      <c r="J159" s="219">
        <f>ROUND(I159*H159,2)</f>
        <v>19441.84</v>
      </c>
      <c r="K159" s="220"/>
      <c r="L159" s="35"/>
      <c r="M159" s="221" t="s">
        <v>1</v>
      </c>
      <c r="N159" s="222" t="s">
        <v>38</v>
      </c>
      <c r="O159" s="223">
        <v>0.104</v>
      </c>
      <c r="P159" s="223">
        <f>O159*H159</f>
        <v>28.518359999999998</v>
      </c>
      <c r="Q159" s="223">
        <v>0.00025999999999999998</v>
      </c>
      <c r="R159" s="223">
        <f>Q159*H159</f>
        <v>0.071295899999999982</v>
      </c>
      <c r="S159" s="223">
        <v>0</v>
      </c>
      <c r="T159" s="22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5" t="s">
        <v>149</v>
      </c>
      <c r="AT159" s="225" t="s">
        <v>145</v>
      </c>
      <c r="AU159" s="225" t="s">
        <v>83</v>
      </c>
      <c r="AY159" s="14" t="s">
        <v>143</v>
      </c>
      <c r="BE159" s="226">
        <f>IF(N159="základní",J159,0)</f>
        <v>19441.84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4" t="s">
        <v>81</v>
      </c>
      <c r="BK159" s="226">
        <f>ROUND(I159*H159,2)</f>
        <v>19441.84</v>
      </c>
      <c r="BL159" s="14" t="s">
        <v>149</v>
      </c>
      <c r="BM159" s="225" t="s">
        <v>186</v>
      </c>
    </row>
    <row r="160" s="2" customFormat="1" ht="21.75" customHeight="1">
      <c r="A160" s="29"/>
      <c r="B160" s="30"/>
      <c r="C160" s="214" t="s">
        <v>187</v>
      </c>
      <c r="D160" s="214" t="s">
        <v>145</v>
      </c>
      <c r="E160" s="215" t="s">
        <v>188</v>
      </c>
      <c r="F160" s="216" t="s">
        <v>189</v>
      </c>
      <c r="G160" s="217" t="s">
        <v>173</v>
      </c>
      <c r="H160" s="218">
        <v>3.5</v>
      </c>
      <c r="I160" s="219">
        <v>573</v>
      </c>
      <c r="J160" s="219">
        <f>ROUND(I160*H160,2)</f>
        <v>2005.5</v>
      </c>
      <c r="K160" s="220"/>
      <c r="L160" s="35"/>
      <c r="M160" s="221" t="s">
        <v>1</v>
      </c>
      <c r="N160" s="222" t="s">
        <v>38</v>
      </c>
      <c r="O160" s="223">
        <v>0.624</v>
      </c>
      <c r="P160" s="223">
        <f>O160*H160</f>
        <v>2.1840000000000002</v>
      </c>
      <c r="Q160" s="223">
        <v>0.056000000000000001</v>
      </c>
      <c r="R160" s="223">
        <f>Q160*H160</f>
        <v>0.19600000000000001</v>
      </c>
      <c r="S160" s="223">
        <v>0</v>
      </c>
      <c r="T160" s="22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5" t="s">
        <v>149</v>
      </c>
      <c r="AT160" s="225" t="s">
        <v>145</v>
      </c>
      <c r="AU160" s="225" t="s">
        <v>83</v>
      </c>
      <c r="AY160" s="14" t="s">
        <v>143</v>
      </c>
      <c r="BE160" s="226">
        <f>IF(N160="základní",J160,0)</f>
        <v>2005.5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4" t="s">
        <v>81</v>
      </c>
      <c r="BK160" s="226">
        <f>ROUND(I160*H160,2)</f>
        <v>2005.5</v>
      </c>
      <c r="BL160" s="14" t="s">
        <v>149</v>
      </c>
      <c r="BM160" s="225" t="s">
        <v>190</v>
      </c>
    </row>
    <row r="161" s="2" customFormat="1" ht="24.15" customHeight="1">
      <c r="A161" s="29"/>
      <c r="B161" s="30"/>
      <c r="C161" s="214" t="s">
        <v>191</v>
      </c>
      <c r="D161" s="214" t="s">
        <v>145</v>
      </c>
      <c r="E161" s="215" t="s">
        <v>192</v>
      </c>
      <c r="F161" s="216" t="s">
        <v>193</v>
      </c>
      <c r="G161" s="217" t="s">
        <v>173</v>
      </c>
      <c r="H161" s="218">
        <v>274.21499999999997</v>
      </c>
      <c r="I161" s="219">
        <v>280</v>
      </c>
      <c r="J161" s="219">
        <f>ROUND(I161*H161,2)</f>
        <v>76780.199999999997</v>
      </c>
      <c r="K161" s="220"/>
      <c r="L161" s="35"/>
      <c r="M161" s="221" t="s">
        <v>1</v>
      </c>
      <c r="N161" s="222" t="s">
        <v>38</v>
      </c>
      <c r="O161" s="223">
        <v>0.35999999999999999</v>
      </c>
      <c r="P161" s="223">
        <f>O161*H161</f>
        <v>98.717399999999984</v>
      </c>
      <c r="Q161" s="223">
        <v>0.0043800000000000002</v>
      </c>
      <c r="R161" s="223">
        <f>Q161*H161</f>
        <v>1.2010616999999999</v>
      </c>
      <c r="S161" s="223">
        <v>0</v>
      </c>
      <c r="T161" s="22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5" t="s">
        <v>149</v>
      </c>
      <c r="AT161" s="225" t="s">
        <v>145</v>
      </c>
      <c r="AU161" s="225" t="s">
        <v>83</v>
      </c>
      <c r="AY161" s="14" t="s">
        <v>143</v>
      </c>
      <c r="BE161" s="226">
        <f>IF(N161="základní",J161,0)</f>
        <v>76780.199999999997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4" t="s">
        <v>81</v>
      </c>
      <c r="BK161" s="226">
        <f>ROUND(I161*H161,2)</f>
        <v>76780.199999999997</v>
      </c>
      <c r="BL161" s="14" t="s">
        <v>149</v>
      </c>
      <c r="BM161" s="225" t="s">
        <v>194</v>
      </c>
    </row>
    <row r="162" s="2" customFormat="1" ht="24.15" customHeight="1">
      <c r="A162" s="29"/>
      <c r="B162" s="30"/>
      <c r="C162" s="214" t="s">
        <v>195</v>
      </c>
      <c r="D162" s="214" t="s">
        <v>145</v>
      </c>
      <c r="E162" s="215" t="s">
        <v>196</v>
      </c>
      <c r="F162" s="216" t="s">
        <v>197</v>
      </c>
      <c r="G162" s="217" t="s">
        <v>173</v>
      </c>
      <c r="H162" s="218">
        <v>274.21499999999997</v>
      </c>
      <c r="I162" s="219">
        <v>172</v>
      </c>
      <c r="J162" s="219">
        <f>ROUND(I162*H162,2)</f>
        <v>47164.980000000003</v>
      </c>
      <c r="K162" s="220"/>
      <c r="L162" s="35"/>
      <c r="M162" s="221" t="s">
        <v>1</v>
      </c>
      <c r="N162" s="222" t="s">
        <v>38</v>
      </c>
      <c r="O162" s="223">
        <v>0.27200000000000002</v>
      </c>
      <c r="P162" s="223">
        <f>O162*H162</f>
        <v>74.586479999999995</v>
      </c>
      <c r="Q162" s="223">
        <v>0.0030000000000000001</v>
      </c>
      <c r="R162" s="223">
        <f>Q162*H162</f>
        <v>0.82264499999999996</v>
      </c>
      <c r="S162" s="223">
        <v>0</v>
      </c>
      <c r="T162" s="22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25" t="s">
        <v>149</v>
      </c>
      <c r="AT162" s="225" t="s">
        <v>145</v>
      </c>
      <c r="AU162" s="225" t="s">
        <v>83</v>
      </c>
      <c r="AY162" s="14" t="s">
        <v>143</v>
      </c>
      <c r="BE162" s="226">
        <f>IF(N162="základní",J162,0)</f>
        <v>47164.980000000003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4" t="s">
        <v>81</v>
      </c>
      <c r="BK162" s="226">
        <f>ROUND(I162*H162,2)</f>
        <v>47164.980000000003</v>
      </c>
      <c r="BL162" s="14" t="s">
        <v>149</v>
      </c>
      <c r="BM162" s="225" t="s">
        <v>198</v>
      </c>
    </row>
    <row r="163" s="2" customFormat="1" ht="24.15" customHeight="1">
      <c r="A163" s="29"/>
      <c r="B163" s="30"/>
      <c r="C163" s="214" t="s">
        <v>199</v>
      </c>
      <c r="D163" s="214" t="s">
        <v>145</v>
      </c>
      <c r="E163" s="215" t="s">
        <v>200</v>
      </c>
      <c r="F163" s="216" t="s">
        <v>201</v>
      </c>
      <c r="G163" s="217" t="s">
        <v>202</v>
      </c>
      <c r="H163" s="218">
        <v>40.32</v>
      </c>
      <c r="I163" s="219">
        <v>225</v>
      </c>
      <c r="J163" s="219">
        <f>ROUND(I163*H163,2)</f>
        <v>9072</v>
      </c>
      <c r="K163" s="220"/>
      <c r="L163" s="35"/>
      <c r="M163" s="221" t="s">
        <v>1</v>
      </c>
      <c r="N163" s="222" t="s">
        <v>38</v>
      </c>
      <c r="O163" s="223">
        <v>0.37</v>
      </c>
      <c r="P163" s="223">
        <f>O163*H163</f>
        <v>14.9184</v>
      </c>
      <c r="Q163" s="223">
        <v>0.0015</v>
      </c>
      <c r="R163" s="223">
        <f>Q163*H163</f>
        <v>0.060479999999999999</v>
      </c>
      <c r="S163" s="223">
        <v>0</v>
      </c>
      <c r="T163" s="22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225" t="s">
        <v>149</v>
      </c>
      <c r="AT163" s="225" t="s">
        <v>145</v>
      </c>
      <c r="AU163" s="225" t="s">
        <v>83</v>
      </c>
      <c r="AY163" s="14" t="s">
        <v>143</v>
      </c>
      <c r="BE163" s="226">
        <f>IF(N163="základní",J163,0)</f>
        <v>9072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4" t="s">
        <v>81</v>
      </c>
      <c r="BK163" s="226">
        <f>ROUND(I163*H163,2)</f>
        <v>9072</v>
      </c>
      <c r="BL163" s="14" t="s">
        <v>149</v>
      </c>
      <c r="BM163" s="225" t="s">
        <v>203</v>
      </c>
    </row>
    <row r="164" s="2" customFormat="1" ht="24.15" customHeight="1">
      <c r="A164" s="29"/>
      <c r="B164" s="30"/>
      <c r="C164" s="214" t="s">
        <v>204</v>
      </c>
      <c r="D164" s="214" t="s">
        <v>145</v>
      </c>
      <c r="E164" s="215" t="s">
        <v>205</v>
      </c>
      <c r="F164" s="216" t="s">
        <v>206</v>
      </c>
      <c r="G164" s="217" t="s">
        <v>173</v>
      </c>
      <c r="H164" s="218">
        <v>18.899999999999999</v>
      </c>
      <c r="I164" s="219">
        <v>41.399999999999999</v>
      </c>
      <c r="J164" s="219">
        <f>ROUND(I164*H164,2)</f>
        <v>782.46000000000004</v>
      </c>
      <c r="K164" s="220"/>
      <c r="L164" s="35"/>
      <c r="M164" s="221" t="s">
        <v>1</v>
      </c>
      <c r="N164" s="222" t="s">
        <v>38</v>
      </c>
      <c r="O164" s="223">
        <v>0.059999999999999998</v>
      </c>
      <c r="P164" s="223">
        <f>O164*H164</f>
        <v>1.1339999999999999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25" t="s">
        <v>149</v>
      </c>
      <c r="AT164" s="225" t="s">
        <v>145</v>
      </c>
      <c r="AU164" s="225" t="s">
        <v>83</v>
      </c>
      <c r="AY164" s="14" t="s">
        <v>143</v>
      </c>
      <c r="BE164" s="226">
        <f>IF(N164="základní",J164,0)</f>
        <v>782.46000000000004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4" t="s">
        <v>81</v>
      </c>
      <c r="BK164" s="226">
        <f>ROUND(I164*H164,2)</f>
        <v>782.46000000000004</v>
      </c>
      <c r="BL164" s="14" t="s">
        <v>149</v>
      </c>
      <c r="BM164" s="225" t="s">
        <v>207</v>
      </c>
    </row>
    <row r="165" s="2" customFormat="1" ht="24.15" customHeight="1">
      <c r="A165" s="29"/>
      <c r="B165" s="30"/>
      <c r="C165" s="214" t="s">
        <v>8</v>
      </c>
      <c r="D165" s="214" t="s">
        <v>145</v>
      </c>
      <c r="E165" s="215" t="s">
        <v>208</v>
      </c>
      <c r="F165" s="216" t="s">
        <v>209</v>
      </c>
      <c r="G165" s="217" t="s">
        <v>148</v>
      </c>
      <c r="H165" s="218">
        <v>1.986</v>
      </c>
      <c r="I165" s="219">
        <v>6260</v>
      </c>
      <c r="J165" s="219">
        <f>ROUND(I165*H165,2)</f>
        <v>12432.360000000001</v>
      </c>
      <c r="K165" s="220"/>
      <c r="L165" s="35"/>
      <c r="M165" s="221" t="s">
        <v>1</v>
      </c>
      <c r="N165" s="222" t="s">
        <v>38</v>
      </c>
      <c r="O165" s="223">
        <v>5.3300000000000001</v>
      </c>
      <c r="P165" s="223">
        <f>O165*H165</f>
        <v>10.585380000000001</v>
      </c>
      <c r="Q165" s="223">
        <v>2.3010199999999998</v>
      </c>
      <c r="R165" s="223">
        <f>Q165*H165</f>
        <v>4.5698257199999999</v>
      </c>
      <c r="S165" s="223">
        <v>0</v>
      </c>
      <c r="T165" s="22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225" t="s">
        <v>149</v>
      </c>
      <c r="AT165" s="225" t="s">
        <v>145</v>
      </c>
      <c r="AU165" s="225" t="s">
        <v>83</v>
      </c>
      <c r="AY165" s="14" t="s">
        <v>143</v>
      </c>
      <c r="BE165" s="226">
        <f>IF(N165="základní",J165,0)</f>
        <v>12432.360000000001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4" t="s">
        <v>81</v>
      </c>
      <c r="BK165" s="226">
        <f>ROUND(I165*H165,2)</f>
        <v>12432.360000000001</v>
      </c>
      <c r="BL165" s="14" t="s">
        <v>149</v>
      </c>
      <c r="BM165" s="225" t="s">
        <v>210</v>
      </c>
    </row>
    <row r="166" s="2" customFormat="1" ht="24.15" customHeight="1">
      <c r="A166" s="29"/>
      <c r="B166" s="30"/>
      <c r="C166" s="214" t="s">
        <v>211</v>
      </c>
      <c r="D166" s="214" t="s">
        <v>145</v>
      </c>
      <c r="E166" s="215" t="s">
        <v>212</v>
      </c>
      <c r="F166" s="216" t="s">
        <v>213</v>
      </c>
      <c r="G166" s="217" t="s">
        <v>164</v>
      </c>
      <c r="H166" s="218">
        <v>5</v>
      </c>
      <c r="I166" s="219">
        <v>543</v>
      </c>
      <c r="J166" s="219">
        <f>ROUND(I166*H166,2)</f>
        <v>2715</v>
      </c>
      <c r="K166" s="220"/>
      <c r="L166" s="35"/>
      <c r="M166" s="221" t="s">
        <v>1</v>
      </c>
      <c r="N166" s="222" t="s">
        <v>38</v>
      </c>
      <c r="O166" s="223">
        <v>0.83999999999999997</v>
      </c>
      <c r="P166" s="223">
        <f>O166*H166</f>
        <v>4.2000000000000002</v>
      </c>
      <c r="Q166" s="223">
        <v>0.00048000000000000001</v>
      </c>
      <c r="R166" s="223">
        <f>Q166*H166</f>
        <v>0.0024000000000000002</v>
      </c>
      <c r="S166" s="223">
        <v>0</v>
      </c>
      <c r="T166" s="22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5" t="s">
        <v>149</v>
      </c>
      <c r="AT166" s="225" t="s">
        <v>145</v>
      </c>
      <c r="AU166" s="225" t="s">
        <v>83</v>
      </c>
      <c r="AY166" s="14" t="s">
        <v>143</v>
      </c>
      <c r="BE166" s="226">
        <f>IF(N166="základní",J166,0)</f>
        <v>2715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4" t="s">
        <v>81</v>
      </c>
      <c r="BK166" s="226">
        <f>ROUND(I166*H166,2)</f>
        <v>2715</v>
      </c>
      <c r="BL166" s="14" t="s">
        <v>149</v>
      </c>
      <c r="BM166" s="225" t="s">
        <v>214</v>
      </c>
    </row>
    <row r="167" s="2" customFormat="1" ht="24.15" customHeight="1">
      <c r="A167" s="29"/>
      <c r="B167" s="30"/>
      <c r="C167" s="227" t="s">
        <v>215</v>
      </c>
      <c r="D167" s="227" t="s">
        <v>155</v>
      </c>
      <c r="E167" s="228" t="s">
        <v>216</v>
      </c>
      <c r="F167" s="229" t="s">
        <v>217</v>
      </c>
      <c r="G167" s="230" t="s">
        <v>164</v>
      </c>
      <c r="H167" s="231">
        <v>1</v>
      </c>
      <c r="I167" s="232">
        <v>1520</v>
      </c>
      <c r="J167" s="232">
        <f>ROUND(I167*H167,2)</f>
        <v>1520</v>
      </c>
      <c r="K167" s="233"/>
      <c r="L167" s="234"/>
      <c r="M167" s="235" t="s">
        <v>1</v>
      </c>
      <c r="N167" s="236" t="s">
        <v>38</v>
      </c>
      <c r="O167" s="223">
        <v>0</v>
      </c>
      <c r="P167" s="223">
        <f>O167*H167</f>
        <v>0</v>
      </c>
      <c r="Q167" s="223">
        <v>0.01201</v>
      </c>
      <c r="R167" s="223">
        <f>Q167*H167</f>
        <v>0.01201</v>
      </c>
      <c r="S167" s="223">
        <v>0</v>
      </c>
      <c r="T167" s="224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5" t="s">
        <v>159</v>
      </c>
      <c r="AT167" s="225" t="s">
        <v>155</v>
      </c>
      <c r="AU167" s="225" t="s">
        <v>83</v>
      </c>
      <c r="AY167" s="14" t="s">
        <v>143</v>
      </c>
      <c r="BE167" s="226">
        <f>IF(N167="základní",J167,0)</f>
        <v>1520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4" t="s">
        <v>81</v>
      </c>
      <c r="BK167" s="226">
        <f>ROUND(I167*H167,2)</f>
        <v>1520</v>
      </c>
      <c r="BL167" s="14" t="s">
        <v>149</v>
      </c>
      <c r="BM167" s="225" t="s">
        <v>218</v>
      </c>
    </row>
    <row r="168" s="2" customFormat="1" ht="24.15" customHeight="1">
      <c r="A168" s="29"/>
      <c r="B168" s="30"/>
      <c r="C168" s="227" t="s">
        <v>219</v>
      </c>
      <c r="D168" s="227" t="s">
        <v>155</v>
      </c>
      <c r="E168" s="228" t="s">
        <v>220</v>
      </c>
      <c r="F168" s="229" t="s">
        <v>221</v>
      </c>
      <c r="G168" s="230" t="s">
        <v>164</v>
      </c>
      <c r="H168" s="231">
        <v>2</v>
      </c>
      <c r="I168" s="232">
        <v>1630</v>
      </c>
      <c r="J168" s="232">
        <f>ROUND(I168*H168,2)</f>
        <v>3260</v>
      </c>
      <c r="K168" s="233"/>
      <c r="L168" s="234"/>
      <c r="M168" s="235" t="s">
        <v>1</v>
      </c>
      <c r="N168" s="236" t="s">
        <v>38</v>
      </c>
      <c r="O168" s="223">
        <v>0</v>
      </c>
      <c r="P168" s="223">
        <f>O168*H168</f>
        <v>0</v>
      </c>
      <c r="Q168" s="223">
        <v>0.012489999999999999</v>
      </c>
      <c r="R168" s="223">
        <f>Q168*H168</f>
        <v>0.024979999999999999</v>
      </c>
      <c r="S168" s="223">
        <v>0</v>
      </c>
      <c r="T168" s="22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5" t="s">
        <v>159</v>
      </c>
      <c r="AT168" s="225" t="s">
        <v>155</v>
      </c>
      <c r="AU168" s="225" t="s">
        <v>83</v>
      </c>
      <c r="AY168" s="14" t="s">
        <v>143</v>
      </c>
      <c r="BE168" s="226">
        <f>IF(N168="základní",J168,0)</f>
        <v>3260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4" t="s">
        <v>81</v>
      </c>
      <c r="BK168" s="226">
        <f>ROUND(I168*H168,2)</f>
        <v>3260</v>
      </c>
      <c r="BL168" s="14" t="s">
        <v>149</v>
      </c>
      <c r="BM168" s="225" t="s">
        <v>222</v>
      </c>
    </row>
    <row r="169" s="2" customFormat="1" ht="24.15" customHeight="1">
      <c r="A169" s="29"/>
      <c r="B169" s="30"/>
      <c r="C169" s="227" t="s">
        <v>223</v>
      </c>
      <c r="D169" s="227" t="s">
        <v>155</v>
      </c>
      <c r="E169" s="228" t="s">
        <v>224</v>
      </c>
      <c r="F169" s="229" t="s">
        <v>225</v>
      </c>
      <c r="G169" s="230" t="s">
        <v>164</v>
      </c>
      <c r="H169" s="231">
        <v>2</v>
      </c>
      <c r="I169" s="232">
        <v>1690</v>
      </c>
      <c r="J169" s="232">
        <f>ROUND(I169*H169,2)</f>
        <v>3380</v>
      </c>
      <c r="K169" s="233"/>
      <c r="L169" s="234"/>
      <c r="M169" s="235" t="s">
        <v>1</v>
      </c>
      <c r="N169" s="236" t="s">
        <v>38</v>
      </c>
      <c r="O169" s="223">
        <v>0</v>
      </c>
      <c r="P169" s="223">
        <f>O169*H169</f>
        <v>0</v>
      </c>
      <c r="Q169" s="223">
        <v>0.01272</v>
      </c>
      <c r="R169" s="223">
        <f>Q169*H169</f>
        <v>0.025440000000000001</v>
      </c>
      <c r="S169" s="223">
        <v>0</v>
      </c>
      <c r="T169" s="224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225" t="s">
        <v>159</v>
      </c>
      <c r="AT169" s="225" t="s">
        <v>155</v>
      </c>
      <c r="AU169" s="225" t="s">
        <v>83</v>
      </c>
      <c r="AY169" s="14" t="s">
        <v>143</v>
      </c>
      <c r="BE169" s="226">
        <f>IF(N169="základní",J169,0)</f>
        <v>3380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4" t="s">
        <v>81</v>
      </c>
      <c r="BK169" s="226">
        <f>ROUND(I169*H169,2)</f>
        <v>3380</v>
      </c>
      <c r="BL169" s="14" t="s">
        <v>149</v>
      </c>
      <c r="BM169" s="225" t="s">
        <v>226</v>
      </c>
    </row>
    <row r="170" s="2" customFormat="1" ht="24.15" customHeight="1">
      <c r="A170" s="29"/>
      <c r="B170" s="30"/>
      <c r="C170" s="214" t="s">
        <v>227</v>
      </c>
      <c r="D170" s="214" t="s">
        <v>145</v>
      </c>
      <c r="E170" s="215" t="s">
        <v>228</v>
      </c>
      <c r="F170" s="216" t="s">
        <v>229</v>
      </c>
      <c r="G170" s="217" t="s">
        <v>164</v>
      </c>
      <c r="H170" s="218">
        <v>1</v>
      </c>
      <c r="I170" s="219">
        <v>4990</v>
      </c>
      <c r="J170" s="219">
        <f>ROUND(I170*H170,2)</f>
        <v>4990</v>
      </c>
      <c r="K170" s="220"/>
      <c r="L170" s="35"/>
      <c r="M170" s="221" t="s">
        <v>1</v>
      </c>
      <c r="N170" s="222" t="s">
        <v>38</v>
      </c>
      <c r="O170" s="223">
        <v>6.4749999999999996</v>
      </c>
      <c r="P170" s="223">
        <f>O170*H170</f>
        <v>6.4749999999999996</v>
      </c>
      <c r="Q170" s="223">
        <v>0.44169999999999998</v>
      </c>
      <c r="R170" s="223">
        <f>Q170*H170</f>
        <v>0.44169999999999998</v>
      </c>
      <c r="S170" s="223">
        <v>0</v>
      </c>
      <c r="T170" s="224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225" t="s">
        <v>149</v>
      </c>
      <c r="AT170" s="225" t="s">
        <v>145</v>
      </c>
      <c r="AU170" s="225" t="s">
        <v>83</v>
      </c>
      <c r="AY170" s="14" t="s">
        <v>143</v>
      </c>
      <c r="BE170" s="226">
        <f>IF(N170="základní",J170,0)</f>
        <v>4990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4" t="s">
        <v>81</v>
      </c>
      <c r="BK170" s="226">
        <f>ROUND(I170*H170,2)</f>
        <v>4990</v>
      </c>
      <c r="BL170" s="14" t="s">
        <v>149</v>
      </c>
      <c r="BM170" s="225" t="s">
        <v>230</v>
      </c>
    </row>
    <row r="171" s="2" customFormat="1" ht="37.8" customHeight="1">
      <c r="A171" s="29"/>
      <c r="B171" s="30"/>
      <c r="C171" s="227" t="s">
        <v>7</v>
      </c>
      <c r="D171" s="227" t="s">
        <v>155</v>
      </c>
      <c r="E171" s="228" t="s">
        <v>231</v>
      </c>
      <c r="F171" s="229" t="s">
        <v>232</v>
      </c>
      <c r="G171" s="230" t="s">
        <v>164</v>
      </c>
      <c r="H171" s="231">
        <v>1</v>
      </c>
      <c r="I171" s="232">
        <v>2730</v>
      </c>
      <c r="J171" s="232">
        <f>ROUND(I171*H171,2)</f>
        <v>2730</v>
      </c>
      <c r="K171" s="233"/>
      <c r="L171" s="234"/>
      <c r="M171" s="235" t="s">
        <v>1</v>
      </c>
      <c r="N171" s="236" t="s">
        <v>38</v>
      </c>
      <c r="O171" s="223">
        <v>0</v>
      </c>
      <c r="P171" s="223">
        <f>O171*H171</f>
        <v>0</v>
      </c>
      <c r="Q171" s="223">
        <v>0.012489999999999999</v>
      </c>
      <c r="R171" s="223">
        <f>Q171*H171</f>
        <v>0.012489999999999999</v>
      </c>
      <c r="S171" s="223">
        <v>0</v>
      </c>
      <c r="T171" s="22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5" t="s">
        <v>159</v>
      </c>
      <c r="AT171" s="225" t="s">
        <v>155</v>
      </c>
      <c r="AU171" s="225" t="s">
        <v>83</v>
      </c>
      <c r="AY171" s="14" t="s">
        <v>143</v>
      </c>
      <c r="BE171" s="226">
        <f>IF(N171="základní",J171,0)</f>
        <v>2730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4" t="s">
        <v>81</v>
      </c>
      <c r="BK171" s="226">
        <f>ROUND(I171*H171,2)</f>
        <v>2730</v>
      </c>
      <c r="BL171" s="14" t="s">
        <v>149</v>
      </c>
      <c r="BM171" s="225" t="s">
        <v>233</v>
      </c>
    </row>
    <row r="172" s="2" customFormat="1">
      <c r="A172" s="29"/>
      <c r="B172" s="30"/>
      <c r="C172" s="31"/>
      <c r="D172" s="237" t="s">
        <v>234</v>
      </c>
      <c r="E172" s="31"/>
      <c r="F172" s="238" t="s">
        <v>235</v>
      </c>
      <c r="G172" s="31"/>
      <c r="H172" s="31"/>
      <c r="I172" s="31"/>
      <c r="J172" s="31"/>
      <c r="K172" s="31"/>
      <c r="L172" s="35"/>
      <c r="M172" s="239"/>
      <c r="N172" s="240"/>
      <c r="O172" s="81"/>
      <c r="P172" s="81"/>
      <c r="Q172" s="81"/>
      <c r="R172" s="81"/>
      <c r="S172" s="81"/>
      <c r="T172" s="82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234</v>
      </c>
      <c r="AU172" s="14" t="s">
        <v>83</v>
      </c>
    </row>
    <row r="173" s="12" customFormat="1" ht="22.8" customHeight="1">
      <c r="A173" s="12"/>
      <c r="B173" s="199"/>
      <c r="C173" s="200"/>
      <c r="D173" s="201" t="s">
        <v>72</v>
      </c>
      <c r="E173" s="212" t="s">
        <v>183</v>
      </c>
      <c r="F173" s="212" t="s">
        <v>236</v>
      </c>
      <c r="G173" s="200"/>
      <c r="H173" s="200"/>
      <c r="I173" s="200"/>
      <c r="J173" s="213">
        <f>BK173</f>
        <v>49526.089999999997</v>
      </c>
      <c r="K173" s="200"/>
      <c r="L173" s="204"/>
      <c r="M173" s="205"/>
      <c r="N173" s="206"/>
      <c r="O173" s="206"/>
      <c r="P173" s="207">
        <f>SUM(P174:P185)</f>
        <v>94.72242399999999</v>
      </c>
      <c r="Q173" s="206"/>
      <c r="R173" s="207">
        <f>SUM(R174:R185)</f>
        <v>0.045396199999999998</v>
      </c>
      <c r="S173" s="206"/>
      <c r="T173" s="208">
        <f>SUM(T174:T185)</f>
        <v>15.699876000000002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81</v>
      </c>
      <c r="AT173" s="210" t="s">
        <v>72</v>
      </c>
      <c r="AU173" s="210" t="s">
        <v>81</v>
      </c>
      <c r="AY173" s="209" t="s">
        <v>143</v>
      </c>
      <c r="BK173" s="211">
        <f>SUM(BK174:BK185)</f>
        <v>49526.089999999997</v>
      </c>
    </row>
    <row r="174" s="2" customFormat="1" ht="33" customHeight="1">
      <c r="A174" s="29"/>
      <c r="B174" s="30"/>
      <c r="C174" s="214" t="s">
        <v>237</v>
      </c>
      <c r="D174" s="214" t="s">
        <v>145</v>
      </c>
      <c r="E174" s="215" t="s">
        <v>238</v>
      </c>
      <c r="F174" s="216" t="s">
        <v>239</v>
      </c>
      <c r="G174" s="217" t="s">
        <v>173</v>
      </c>
      <c r="H174" s="218">
        <v>110.66</v>
      </c>
      <c r="I174" s="219">
        <v>65.200000000000003</v>
      </c>
      <c r="J174" s="219">
        <f>ROUND(I174*H174,2)</f>
        <v>7215.0299999999997</v>
      </c>
      <c r="K174" s="220"/>
      <c r="L174" s="35"/>
      <c r="M174" s="221" t="s">
        <v>1</v>
      </c>
      <c r="N174" s="222" t="s">
        <v>38</v>
      </c>
      <c r="O174" s="223">
        <v>0.105</v>
      </c>
      <c r="P174" s="223">
        <f>O174*H174</f>
        <v>11.619299999999999</v>
      </c>
      <c r="Q174" s="223">
        <v>0.00012999999999999999</v>
      </c>
      <c r="R174" s="223">
        <f>Q174*H174</f>
        <v>0.014385799999999999</v>
      </c>
      <c r="S174" s="223">
        <v>0</v>
      </c>
      <c r="T174" s="22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225" t="s">
        <v>149</v>
      </c>
      <c r="AT174" s="225" t="s">
        <v>145</v>
      </c>
      <c r="AU174" s="225" t="s">
        <v>83</v>
      </c>
      <c r="AY174" s="14" t="s">
        <v>143</v>
      </c>
      <c r="BE174" s="226">
        <f>IF(N174="základní",J174,0)</f>
        <v>7215.0299999999997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4" t="s">
        <v>81</v>
      </c>
      <c r="BK174" s="226">
        <f>ROUND(I174*H174,2)</f>
        <v>7215.0299999999997</v>
      </c>
      <c r="BL174" s="14" t="s">
        <v>149</v>
      </c>
      <c r="BM174" s="225" t="s">
        <v>240</v>
      </c>
    </row>
    <row r="175" s="2" customFormat="1" ht="24.15" customHeight="1">
      <c r="A175" s="29"/>
      <c r="B175" s="30"/>
      <c r="C175" s="214" t="s">
        <v>241</v>
      </c>
      <c r="D175" s="214" t="s">
        <v>145</v>
      </c>
      <c r="E175" s="215" t="s">
        <v>242</v>
      </c>
      <c r="F175" s="216" t="s">
        <v>243</v>
      </c>
      <c r="G175" s="217" t="s">
        <v>173</v>
      </c>
      <c r="H175" s="218">
        <v>116.26000000000001</v>
      </c>
      <c r="I175" s="219">
        <v>146</v>
      </c>
      <c r="J175" s="219">
        <f>ROUND(I175*H175,2)</f>
        <v>16973.959999999999</v>
      </c>
      <c r="K175" s="220"/>
      <c r="L175" s="35"/>
      <c r="M175" s="221" t="s">
        <v>1</v>
      </c>
      <c r="N175" s="222" t="s">
        <v>38</v>
      </c>
      <c r="O175" s="223">
        <v>0.308</v>
      </c>
      <c r="P175" s="223">
        <f>O175*H175</f>
        <v>35.808080000000004</v>
      </c>
      <c r="Q175" s="223">
        <v>4.0000000000000003E-05</v>
      </c>
      <c r="R175" s="223">
        <f>Q175*H175</f>
        <v>0.0046504000000000007</v>
      </c>
      <c r="S175" s="223">
        <v>0</v>
      </c>
      <c r="T175" s="22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225" t="s">
        <v>149</v>
      </c>
      <c r="AT175" s="225" t="s">
        <v>145</v>
      </c>
      <c r="AU175" s="225" t="s">
        <v>83</v>
      </c>
      <c r="AY175" s="14" t="s">
        <v>143</v>
      </c>
      <c r="BE175" s="226">
        <f>IF(N175="základní",J175,0)</f>
        <v>16973.959999999999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4" t="s">
        <v>81</v>
      </c>
      <c r="BK175" s="226">
        <f>ROUND(I175*H175,2)</f>
        <v>16973.959999999999</v>
      </c>
      <c r="BL175" s="14" t="s">
        <v>149</v>
      </c>
      <c r="BM175" s="225" t="s">
        <v>244</v>
      </c>
    </row>
    <row r="176" s="2" customFormat="1" ht="16.5" customHeight="1">
      <c r="A176" s="29"/>
      <c r="B176" s="30"/>
      <c r="C176" s="214" t="s">
        <v>245</v>
      </c>
      <c r="D176" s="214" t="s">
        <v>145</v>
      </c>
      <c r="E176" s="215" t="s">
        <v>246</v>
      </c>
      <c r="F176" s="216" t="s">
        <v>247</v>
      </c>
      <c r="G176" s="217" t="s">
        <v>164</v>
      </c>
      <c r="H176" s="218">
        <v>2</v>
      </c>
      <c r="I176" s="219">
        <v>204</v>
      </c>
      <c r="J176" s="219">
        <f>ROUND(I176*H176,2)</f>
        <v>408</v>
      </c>
      <c r="K176" s="220"/>
      <c r="L176" s="35"/>
      <c r="M176" s="221" t="s">
        <v>1</v>
      </c>
      <c r="N176" s="222" t="s">
        <v>38</v>
      </c>
      <c r="O176" s="223">
        <v>0.29899999999999999</v>
      </c>
      <c r="P176" s="223">
        <f>O176*H176</f>
        <v>0.59799999999999998</v>
      </c>
      <c r="Q176" s="223">
        <v>0.00018000000000000001</v>
      </c>
      <c r="R176" s="223">
        <f>Q176*H176</f>
        <v>0.00036000000000000002</v>
      </c>
      <c r="S176" s="223">
        <v>0</v>
      </c>
      <c r="T176" s="22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225" t="s">
        <v>149</v>
      </c>
      <c r="AT176" s="225" t="s">
        <v>145</v>
      </c>
      <c r="AU176" s="225" t="s">
        <v>83</v>
      </c>
      <c r="AY176" s="14" t="s">
        <v>143</v>
      </c>
      <c r="BE176" s="226">
        <f>IF(N176="základní",J176,0)</f>
        <v>408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4" t="s">
        <v>81</v>
      </c>
      <c r="BK176" s="226">
        <f>ROUND(I176*H176,2)</f>
        <v>408</v>
      </c>
      <c r="BL176" s="14" t="s">
        <v>149</v>
      </c>
      <c r="BM176" s="225" t="s">
        <v>248</v>
      </c>
    </row>
    <row r="177" s="2" customFormat="1" ht="16.5" customHeight="1">
      <c r="A177" s="29"/>
      <c r="B177" s="30"/>
      <c r="C177" s="227" t="s">
        <v>249</v>
      </c>
      <c r="D177" s="227" t="s">
        <v>155</v>
      </c>
      <c r="E177" s="228" t="s">
        <v>250</v>
      </c>
      <c r="F177" s="229" t="s">
        <v>251</v>
      </c>
      <c r="G177" s="230" t="s">
        <v>164</v>
      </c>
      <c r="H177" s="231">
        <v>1</v>
      </c>
      <c r="I177" s="232">
        <v>1650</v>
      </c>
      <c r="J177" s="232">
        <f>ROUND(I177*H177,2)</f>
        <v>1650</v>
      </c>
      <c r="K177" s="233"/>
      <c r="L177" s="234"/>
      <c r="M177" s="235" t="s">
        <v>1</v>
      </c>
      <c r="N177" s="236" t="s">
        <v>38</v>
      </c>
      <c r="O177" s="223">
        <v>0</v>
      </c>
      <c r="P177" s="223">
        <f>O177*H177</f>
        <v>0</v>
      </c>
      <c r="Q177" s="223">
        <v>0.014</v>
      </c>
      <c r="R177" s="223">
        <f>Q177*H177</f>
        <v>0.014</v>
      </c>
      <c r="S177" s="223">
        <v>0</v>
      </c>
      <c r="T177" s="22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225" t="s">
        <v>159</v>
      </c>
      <c r="AT177" s="225" t="s">
        <v>155</v>
      </c>
      <c r="AU177" s="225" t="s">
        <v>83</v>
      </c>
      <c r="AY177" s="14" t="s">
        <v>143</v>
      </c>
      <c r="BE177" s="226">
        <f>IF(N177="základní",J177,0)</f>
        <v>1650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4" t="s">
        <v>81</v>
      </c>
      <c r="BK177" s="226">
        <f>ROUND(I177*H177,2)</f>
        <v>1650</v>
      </c>
      <c r="BL177" s="14" t="s">
        <v>149</v>
      </c>
      <c r="BM177" s="225" t="s">
        <v>252</v>
      </c>
    </row>
    <row r="178" s="2" customFormat="1" ht="16.5" customHeight="1">
      <c r="A178" s="29"/>
      <c r="B178" s="30"/>
      <c r="C178" s="227" t="s">
        <v>253</v>
      </c>
      <c r="D178" s="227" t="s">
        <v>155</v>
      </c>
      <c r="E178" s="228" t="s">
        <v>254</v>
      </c>
      <c r="F178" s="229" t="s">
        <v>255</v>
      </c>
      <c r="G178" s="230" t="s">
        <v>164</v>
      </c>
      <c r="H178" s="231">
        <v>1</v>
      </c>
      <c r="I178" s="232">
        <v>1120</v>
      </c>
      <c r="J178" s="232">
        <f>ROUND(I178*H178,2)</f>
        <v>1120</v>
      </c>
      <c r="K178" s="233"/>
      <c r="L178" s="234"/>
      <c r="M178" s="235" t="s">
        <v>1</v>
      </c>
      <c r="N178" s="236" t="s">
        <v>38</v>
      </c>
      <c r="O178" s="223">
        <v>0</v>
      </c>
      <c r="P178" s="223">
        <f>O178*H178</f>
        <v>0</v>
      </c>
      <c r="Q178" s="223">
        <v>0.012</v>
      </c>
      <c r="R178" s="223">
        <f>Q178*H178</f>
        <v>0.012</v>
      </c>
      <c r="S178" s="223">
        <v>0</v>
      </c>
      <c r="T178" s="22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25" t="s">
        <v>159</v>
      </c>
      <c r="AT178" s="225" t="s">
        <v>155</v>
      </c>
      <c r="AU178" s="225" t="s">
        <v>83</v>
      </c>
      <c r="AY178" s="14" t="s">
        <v>143</v>
      </c>
      <c r="BE178" s="226">
        <f>IF(N178="základní",J178,0)</f>
        <v>1120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4" t="s">
        <v>81</v>
      </c>
      <c r="BK178" s="226">
        <f>ROUND(I178*H178,2)</f>
        <v>1120</v>
      </c>
      <c r="BL178" s="14" t="s">
        <v>149</v>
      </c>
      <c r="BM178" s="225" t="s">
        <v>256</v>
      </c>
    </row>
    <row r="179" s="2" customFormat="1" ht="21.75" customHeight="1">
      <c r="A179" s="29"/>
      <c r="B179" s="30"/>
      <c r="C179" s="214" t="s">
        <v>257</v>
      </c>
      <c r="D179" s="214" t="s">
        <v>145</v>
      </c>
      <c r="E179" s="215" t="s">
        <v>258</v>
      </c>
      <c r="F179" s="216" t="s">
        <v>259</v>
      </c>
      <c r="G179" s="217" t="s">
        <v>173</v>
      </c>
      <c r="H179" s="218">
        <v>57.700000000000003</v>
      </c>
      <c r="I179" s="219">
        <v>126</v>
      </c>
      <c r="J179" s="219">
        <f>ROUND(I179*H179,2)</f>
        <v>7270.1999999999998</v>
      </c>
      <c r="K179" s="220"/>
      <c r="L179" s="35"/>
      <c r="M179" s="221" t="s">
        <v>1</v>
      </c>
      <c r="N179" s="222" t="s">
        <v>38</v>
      </c>
      <c r="O179" s="223">
        <v>0.245</v>
      </c>
      <c r="P179" s="223">
        <f>O179*H179</f>
        <v>14.1365</v>
      </c>
      <c r="Q179" s="223">
        <v>0</v>
      </c>
      <c r="R179" s="223">
        <f>Q179*H179</f>
        <v>0</v>
      </c>
      <c r="S179" s="223">
        <v>0.13100000000000001</v>
      </c>
      <c r="T179" s="224">
        <f>S179*H179</f>
        <v>7.5587000000000009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225" t="s">
        <v>149</v>
      </c>
      <c r="AT179" s="225" t="s">
        <v>145</v>
      </c>
      <c r="AU179" s="225" t="s">
        <v>83</v>
      </c>
      <c r="AY179" s="14" t="s">
        <v>143</v>
      </c>
      <c r="BE179" s="226">
        <f>IF(N179="základní",J179,0)</f>
        <v>7270.1999999999998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4" t="s">
        <v>81</v>
      </c>
      <c r="BK179" s="226">
        <f>ROUND(I179*H179,2)</f>
        <v>7270.1999999999998</v>
      </c>
      <c r="BL179" s="14" t="s">
        <v>149</v>
      </c>
      <c r="BM179" s="225" t="s">
        <v>260</v>
      </c>
    </row>
    <row r="180" s="2" customFormat="1" ht="37.8" customHeight="1">
      <c r="A180" s="29"/>
      <c r="B180" s="30"/>
      <c r="C180" s="214" t="s">
        <v>261</v>
      </c>
      <c r="D180" s="214" t="s">
        <v>145</v>
      </c>
      <c r="E180" s="215" t="s">
        <v>262</v>
      </c>
      <c r="F180" s="216" t="s">
        <v>263</v>
      </c>
      <c r="G180" s="217" t="s">
        <v>148</v>
      </c>
      <c r="H180" s="218">
        <v>1.986</v>
      </c>
      <c r="I180" s="219">
        <v>3010</v>
      </c>
      <c r="J180" s="219">
        <f>ROUND(I180*H180,2)</f>
        <v>5977.8599999999997</v>
      </c>
      <c r="K180" s="220"/>
      <c r="L180" s="35"/>
      <c r="M180" s="221" t="s">
        <v>1</v>
      </c>
      <c r="N180" s="222" t="s">
        <v>38</v>
      </c>
      <c r="O180" s="223">
        <v>5.867</v>
      </c>
      <c r="P180" s="223">
        <f>O180*H180</f>
        <v>11.651862</v>
      </c>
      <c r="Q180" s="223">
        <v>0</v>
      </c>
      <c r="R180" s="223">
        <f>Q180*H180</f>
        <v>0</v>
      </c>
      <c r="S180" s="223">
        <v>2.2000000000000002</v>
      </c>
      <c r="T180" s="224">
        <f>S180*H180</f>
        <v>4.3692000000000002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225" t="s">
        <v>149</v>
      </c>
      <c r="AT180" s="225" t="s">
        <v>145</v>
      </c>
      <c r="AU180" s="225" t="s">
        <v>83</v>
      </c>
      <c r="AY180" s="14" t="s">
        <v>143</v>
      </c>
      <c r="BE180" s="226">
        <f>IF(N180="základní",J180,0)</f>
        <v>5977.8599999999997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4" t="s">
        <v>81</v>
      </c>
      <c r="BK180" s="226">
        <f>ROUND(I180*H180,2)</f>
        <v>5977.8599999999997</v>
      </c>
      <c r="BL180" s="14" t="s">
        <v>149</v>
      </c>
      <c r="BM180" s="225" t="s">
        <v>264</v>
      </c>
    </row>
    <row r="181" s="2" customFormat="1" ht="21.75" customHeight="1">
      <c r="A181" s="29"/>
      <c r="B181" s="30"/>
      <c r="C181" s="214" t="s">
        <v>265</v>
      </c>
      <c r="D181" s="214" t="s">
        <v>145</v>
      </c>
      <c r="E181" s="215" t="s">
        <v>266</v>
      </c>
      <c r="F181" s="216" t="s">
        <v>267</v>
      </c>
      <c r="G181" s="217" t="s">
        <v>173</v>
      </c>
      <c r="H181" s="218">
        <v>12.726000000000001</v>
      </c>
      <c r="I181" s="219">
        <v>400</v>
      </c>
      <c r="J181" s="219">
        <f>ROUND(I181*H181,2)</f>
        <v>5090.3999999999996</v>
      </c>
      <c r="K181" s="220"/>
      <c r="L181" s="35"/>
      <c r="M181" s="221" t="s">
        <v>1</v>
      </c>
      <c r="N181" s="222" t="s">
        <v>38</v>
      </c>
      <c r="O181" s="223">
        <v>0.93899999999999995</v>
      </c>
      <c r="P181" s="223">
        <f>O181*H181</f>
        <v>11.949714</v>
      </c>
      <c r="Q181" s="223">
        <v>0</v>
      </c>
      <c r="R181" s="223">
        <f>Q181*H181</f>
        <v>0</v>
      </c>
      <c r="S181" s="223">
        <v>0.075999999999999998</v>
      </c>
      <c r="T181" s="224">
        <f>S181*H181</f>
        <v>0.96717600000000004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225" t="s">
        <v>149</v>
      </c>
      <c r="AT181" s="225" t="s">
        <v>145</v>
      </c>
      <c r="AU181" s="225" t="s">
        <v>83</v>
      </c>
      <c r="AY181" s="14" t="s">
        <v>143</v>
      </c>
      <c r="BE181" s="226">
        <f>IF(N181="základní",J181,0)</f>
        <v>5090.3999999999996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4" t="s">
        <v>81</v>
      </c>
      <c r="BK181" s="226">
        <f>ROUND(I181*H181,2)</f>
        <v>5090.3999999999996</v>
      </c>
      <c r="BL181" s="14" t="s">
        <v>149</v>
      </c>
      <c r="BM181" s="225" t="s">
        <v>268</v>
      </c>
    </row>
    <row r="182" s="2" customFormat="1" ht="24.15" customHeight="1">
      <c r="A182" s="29"/>
      <c r="B182" s="30"/>
      <c r="C182" s="214" t="s">
        <v>269</v>
      </c>
      <c r="D182" s="214" t="s">
        <v>145</v>
      </c>
      <c r="E182" s="215" t="s">
        <v>270</v>
      </c>
      <c r="F182" s="216" t="s">
        <v>271</v>
      </c>
      <c r="G182" s="217" t="s">
        <v>164</v>
      </c>
      <c r="H182" s="218">
        <v>4</v>
      </c>
      <c r="I182" s="219">
        <v>27.199999999999999</v>
      </c>
      <c r="J182" s="219">
        <f>ROUND(I182*H182,2)</f>
        <v>108.8</v>
      </c>
      <c r="K182" s="220"/>
      <c r="L182" s="35"/>
      <c r="M182" s="221" t="s">
        <v>1</v>
      </c>
      <c r="N182" s="222" t="s">
        <v>38</v>
      </c>
      <c r="O182" s="223">
        <v>0.064000000000000001</v>
      </c>
      <c r="P182" s="223">
        <f>O182*H182</f>
        <v>0.25600000000000001</v>
      </c>
      <c r="Q182" s="223">
        <v>0</v>
      </c>
      <c r="R182" s="223">
        <f>Q182*H182</f>
        <v>0</v>
      </c>
      <c r="S182" s="223">
        <v>0.001</v>
      </c>
      <c r="T182" s="224">
        <f>S182*H182</f>
        <v>0.0040000000000000001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225" t="s">
        <v>149</v>
      </c>
      <c r="AT182" s="225" t="s">
        <v>145</v>
      </c>
      <c r="AU182" s="225" t="s">
        <v>83</v>
      </c>
      <c r="AY182" s="14" t="s">
        <v>143</v>
      </c>
      <c r="BE182" s="226">
        <f>IF(N182="základní",J182,0)</f>
        <v>108.8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4" t="s">
        <v>81</v>
      </c>
      <c r="BK182" s="226">
        <f>ROUND(I182*H182,2)</f>
        <v>108.8</v>
      </c>
      <c r="BL182" s="14" t="s">
        <v>149</v>
      </c>
      <c r="BM182" s="225" t="s">
        <v>272</v>
      </c>
    </row>
    <row r="183" s="2" customFormat="1" ht="24.15" customHeight="1">
      <c r="A183" s="29"/>
      <c r="B183" s="30"/>
      <c r="C183" s="214" t="s">
        <v>273</v>
      </c>
      <c r="D183" s="214" t="s">
        <v>145</v>
      </c>
      <c r="E183" s="215" t="s">
        <v>274</v>
      </c>
      <c r="F183" s="216" t="s">
        <v>275</v>
      </c>
      <c r="G183" s="217" t="s">
        <v>164</v>
      </c>
      <c r="H183" s="218">
        <v>1</v>
      </c>
      <c r="I183" s="219">
        <v>686</v>
      </c>
      <c r="J183" s="219">
        <f>ROUND(I183*H183,2)</f>
        <v>686</v>
      </c>
      <c r="K183" s="220"/>
      <c r="L183" s="35"/>
      <c r="M183" s="221" t="s">
        <v>1</v>
      </c>
      <c r="N183" s="222" t="s">
        <v>38</v>
      </c>
      <c r="O183" s="223">
        <v>1.611</v>
      </c>
      <c r="P183" s="223">
        <f>O183*H183</f>
        <v>1.611</v>
      </c>
      <c r="Q183" s="223">
        <v>0</v>
      </c>
      <c r="R183" s="223">
        <f>Q183*H183</f>
        <v>0</v>
      </c>
      <c r="S183" s="223">
        <v>0.124</v>
      </c>
      <c r="T183" s="224">
        <f>S183*H183</f>
        <v>0.124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225" t="s">
        <v>149</v>
      </c>
      <c r="AT183" s="225" t="s">
        <v>145</v>
      </c>
      <c r="AU183" s="225" t="s">
        <v>83</v>
      </c>
      <c r="AY183" s="14" t="s">
        <v>143</v>
      </c>
      <c r="BE183" s="226">
        <f>IF(N183="základní",J183,0)</f>
        <v>686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4" t="s">
        <v>81</v>
      </c>
      <c r="BK183" s="226">
        <f>ROUND(I183*H183,2)</f>
        <v>686</v>
      </c>
      <c r="BL183" s="14" t="s">
        <v>149</v>
      </c>
      <c r="BM183" s="225" t="s">
        <v>276</v>
      </c>
    </row>
    <row r="184" s="2" customFormat="1" ht="24.15" customHeight="1">
      <c r="A184" s="29"/>
      <c r="B184" s="30"/>
      <c r="C184" s="214" t="s">
        <v>277</v>
      </c>
      <c r="D184" s="214" t="s">
        <v>145</v>
      </c>
      <c r="E184" s="215" t="s">
        <v>278</v>
      </c>
      <c r="F184" s="216" t="s">
        <v>279</v>
      </c>
      <c r="G184" s="217" t="s">
        <v>164</v>
      </c>
      <c r="H184" s="218">
        <v>1</v>
      </c>
      <c r="I184" s="219">
        <v>1030</v>
      </c>
      <c r="J184" s="219">
        <f>ROUND(I184*H184,2)</f>
        <v>1030</v>
      </c>
      <c r="K184" s="220"/>
      <c r="L184" s="35"/>
      <c r="M184" s="221" t="s">
        <v>1</v>
      </c>
      <c r="N184" s="222" t="s">
        <v>38</v>
      </c>
      <c r="O184" s="223">
        <v>2.4159999999999999</v>
      </c>
      <c r="P184" s="223">
        <f>O184*H184</f>
        <v>2.4159999999999999</v>
      </c>
      <c r="Q184" s="223">
        <v>0</v>
      </c>
      <c r="R184" s="223">
        <f>Q184*H184</f>
        <v>0</v>
      </c>
      <c r="S184" s="223">
        <v>0.34399999999999997</v>
      </c>
      <c r="T184" s="224">
        <f>S184*H184</f>
        <v>0.34399999999999997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225" t="s">
        <v>149</v>
      </c>
      <c r="AT184" s="225" t="s">
        <v>145</v>
      </c>
      <c r="AU184" s="225" t="s">
        <v>83</v>
      </c>
      <c r="AY184" s="14" t="s">
        <v>143</v>
      </c>
      <c r="BE184" s="226">
        <f>IF(N184="základní",J184,0)</f>
        <v>1030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4" t="s">
        <v>81</v>
      </c>
      <c r="BK184" s="226">
        <f>ROUND(I184*H184,2)</f>
        <v>1030</v>
      </c>
      <c r="BL184" s="14" t="s">
        <v>149</v>
      </c>
      <c r="BM184" s="225" t="s">
        <v>280</v>
      </c>
    </row>
    <row r="185" s="2" customFormat="1" ht="24.15" customHeight="1">
      <c r="A185" s="29"/>
      <c r="B185" s="30"/>
      <c r="C185" s="214" t="s">
        <v>281</v>
      </c>
      <c r="D185" s="214" t="s">
        <v>145</v>
      </c>
      <c r="E185" s="215" t="s">
        <v>282</v>
      </c>
      <c r="F185" s="216" t="s">
        <v>283</v>
      </c>
      <c r="G185" s="217" t="s">
        <v>148</v>
      </c>
      <c r="H185" s="218">
        <v>1.296</v>
      </c>
      <c r="I185" s="219">
        <v>1540</v>
      </c>
      <c r="J185" s="219">
        <f>ROUND(I185*H185,2)</f>
        <v>1995.8399999999999</v>
      </c>
      <c r="K185" s="220"/>
      <c r="L185" s="35"/>
      <c r="M185" s="221" t="s">
        <v>1</v>
      </c>
      <c r="N185" s="222" t="s">
        <v>38</v>
      </c>
      <c r="O185" s="223">
        <v>3.6080000000000001</v>
      </c>
      <c r="P185" s="223">
        <f>O185*H185</f>
        <v>4.6759680000000001</v>
      </c>
      <c r="Q185" s="223">
        <v>0</v>
      </c>
      <c r="R185" s="223">
        <f>Q185*H185</f>
        <v>0</v>
      </c>
      <c r="S185" s="223">
        <v>1.8</v>
      </c>
      <c r="T185" s="224">
        <f>S185*H185</f>
        <v>2.3328000000000002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225" t="s">
        <v>149</v>
      </c>
      <c r="AT185" s="225" t="s">
        <v>145</v>
      </c>
      <c r="AU185" s="225" t="s">
        <v>83</v>
      </c>
      <c r="AY185" s="14" t="s">
        <v>143</v>
      </c>
      <c r="BE185" s="226">
        <f>IF(N185="základní",J185,0)</f>
        <v>1995.8399999999999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4" t="s">
        <v>81</v>
      </c>
      <c r="BK185" s="226">
        <f>ROUND(I185*H185,2)</f>
        <v>1995.8399999999999</v>
      </c>
      <c r="BL185" s="14" t="s">
        <v>149</v>
      </c>
      <c r="BM185" s="225" t="s">
        <v>284</v>
      </c>
    </row>
    <row r="186" s="12" customFormat="1" ht="22.8" customHeight="1">
      <c r="A186" s="12"/>
      <c r="B186" s="199"/>
      <c r="C186" s="200"/>
      <c r="D186" s="201" t="s">
        <v>72</v>
      </c>
      <c r="E186" s="212" t="s">
        <v>285</v>
      </c>
      <c r="F186" s="212" t="s">
        <v>286</v>
      </c>
      <c r="G186" s="200"/>
      <c r="H186" s="200"/>
      <c r="I186" s="200"/>
      <c r="J186" s="213">
        <f>BK186</f>
        <v>64946.319999999992</v>
      </c>
      <c r="K186" s="200"/>
      <c r="L186" s="204"/>
      <c r="M186" s="205"/>
      <c r="N186" s="206"/>
      <c r="O186" s="206"/>
      <c r="P186" s="207">
        <f>SUM(P187:P191)</f>
        <v>51.326563</v>
      </c>
      <c r="Q186" s="206"/>
      <c r="R186" s="207">
        <f>SUM(R187:R191)</f>
        <v>0</v>
      </c>
      <c r="S186" s="206"/>
      <c r="T186" s="208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81</v>
      </c>
      <c r="AT186" s="210" t="s">
        <v>72</v>
      </c>
      <c r="AU186" s="210" t="s">
        <v>81</v>
      </c>
      <c r="AY186" s="209" t="s">
        <v>143</v>
      </c>
      <c r="BK186" s="211">
        <f>SUM(BK187:BK191)</f>
        <v>64946.319999999992</v>
      </c>
    </row>
    <row r="187" s="2" customFormat="1" ht="24.15" customHeight="1">
      <c r="A187" s="29"/>
      <c r="B187" s="30"/>
      <c r="C187" s="214" t="s">
        <v>287</v>
      </c>
      <c r="D187" s="214" t="s">
        <v>145</v>
      </c>
      <c r="E187" s="215" t="s">
        <v>288</v>
      </c>
      <c r="F187" s="216" t="s">
        <v>289</v>
      </c>
      <c r="G187" s="217" t="s">
        <v>158</v>
      </c>
      <c r="H187" s="218">
        <v>18.876999999999999</v>
      </c>
      <c r="I187" s="219">
        <v>1010</v>
      </c>
      <c r="J187" s="219">
        <f>ROUND(I187*H187,2)</f>
        <v>19065.77</v>
      </c>
      <c r="K187" s="220"/>
      <c r="L187" s="35"/>
      <c r="M187" s="221" t="s">
        <v>1</v>
      </c>
      <c r="N187" s="222" t="s">
        <v>38</v>
      </c>
      <c r="O187" s="223">
        <v>2.4199999999999999</v>
      </c>
      <c r="P187" s="223">
        <f>O187*H187</f>
        <v>45.682339999999996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225" t="s">
        <v>149</v>
      </c>
      <c r="AT187" s="225" t="s">
        <v>145</v>
      </c>
      <c r="AU187" s="225" t="s">
        <v>83</v>
      </c>
      <c r="AY187" s="14" t="s">
        <v>143</v>
      </c>
      <c r="BE187" s="226">
        <f>IF(N187="základní",J187,0)</f>
        <v>19065.77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4" t="s">
        <v>81</v>
      </c>
      <c r="BK187" s="226">
        <f>ROUND(I187*H187,2)</f>
        <v>19065.77</v>
      </c>
      <c r="BL187" s="14" t="s">
        <v>149</v>
      </c>
      <c r="BM187" s="225" t="s">
        <v>290</v>
      </c>
    </row>
    <row r="188" s="2" customFormat="1" ht="24.15" customHeight="1">
      <c r="A188" s="29"/>
      <c r="B188" s="30"/>
      <c r="C188" s="214" t="s">
        <v>291</v>
      </c>
      <c r="D188" s="214" t="s">
        <v>145</v>
      </c>
      <c r="E188" s="215" t="s">
        <v>292</v>
      </c>
      <c r="F188" s="216" t="s">
        <v>293</v>
      </c>
      <c r="G188" s="217" t="s">
        <v>158</v>
      </c>
      <c r="H188" s="218">
        <v>18.876999999999999</v>
      </c>
      <c r="I188" s="219">
        <v>288</v>
      </c>
      <c r="J188" s="219">
        <f>ROUND(I188*H188,2)</f>
        <v>5436.5799999999999</v>
      </c>
      <c r="K188" s="220"/>
      <c r="L188" s="35"/>
      <c r="M188" s="221" t="s">
        <v>1</v>
      </c>
      <c r="N188" s="222" t="s">
        <v>38</v>
      </c>
      <c r="O188" s="223">
        <v>0.125</v>
      </c>
      <c r="P188" s="223">
        <f>O188*H188</f>
        <v>2.3596249999999999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225" t="s">
        <v>149</v>
      </c>
      <c r="AT188" s="225" t="s">
        <v>145</v>
      </c>
      <c r="AU188" s="225" t="s">
        <v>83</v>
      </c>
      <c r="AY188" s="14" t="s">
        <v>143</v>
      </c>
      <c r="BE188" s="226">
        <f>IF(N188="základní",J188,0)</f>
        <v>5436.5799999999999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4" t="s">
        <v>81</v>
      </c>
      <c r="BK188" s="226">
        <f>ROUND(I188*H188,2)</f>
        <v>5436.5799999999999</v>
      </c>
      <c r="BL188" s="14" t="s">
        <v>149</v>
      </c>
      <c r="BM188" s="225" t="s">
        <v>294</v>
      </c>
    </row>
    <row r="189" s="2" customFormat="1" ht="24.15" customHeight="1">
      <c r="A189" s="29"/>
      <c r="B189" s="30"/>
      <c r="C189" s="214" t="s">
        <v>295</v>
      </c>
      <c r="D189" s="214" t="s">
        <v>145</v>
      </c>
      <c r="E189" s="215" t="s">
        <v>296</v>
      </c>
      <c r="F189" s="216" t="s">
        <v>297</v>
      </c>
      <c r="G189" s="217" t="s">
        <v>158</v>
      </c>
      <c r="H189" s="218">
        <v>547.43299999999999</v>
      </c>
      <c r="I189" s="219">
        <v>12.5</v>
      </c>
      <c r="J189" s="219">
        <f>ROUND(I189*H189,2)</f>
        <v>6842.9099999999999</v>
      </c>
      <c r="K189" s="220"/>
      <c r="L189" s="35"/>
      <c r="M189" s="221" t="s">
        <v>1</v>
      </c>
      <c r="N189" s="222" t="s">
        <v>38</v>
      </c>
      <c r="O189" s="223">
        <v>0.0060000000000000001</v>
      </c>
      <c r="P189" s="223">
        <f>O189*H189</f>
        <v>3.2845979999999999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225" t="s">
        <v>149</v>
      </c>
      <c r="AT189" s="225" t="s">
        <v>145</v>
      </c>
      <c r="AU189" s="225" t="s">
        <v>83</v>
      </c>
      <c r="AY189" s="14" t="s">
        <v>143</v>
      </c>
      <c r="BE189" s="226">
        <f>IF(N189="základní",J189,0)</f>
        <v>6842.9099999999999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4" t="s">
        <v>81</v>
      </c>
      <c r="BK189" s="226">
        <f>ROUND(I189*H189,2)</f>
        <v>6842.9099999999999</v>
      </c>
      <c r="BL189" s="14" t="s">
        <v>149</v>
      </c>
      <c r="BM189" s="225" t="s">
        <v>298</v>
      </c>
    </row>
    <row r="190" s="2" customFormat="1">
      <c r="A190" s="29"/>
      <c r="B190" s="30"/>
      <c r="C190" s="31"/>
      <c r="D190" s="237" t="s">
        <v>234</v>
      </c>
      <c r="E190" s="31"/>
      <c r="F190" s="238" t="s">
        <v>299</v>
      </c>
      <c r="G190" s="31"/>
      <c r="H190" s="31"/>
      <c r="I190" s="31"/>
      <c r="J190" s="31"/>
      <c r="K190" s="31"/>
      <c r="L190" s="35"/>
      <c r="M190" s="239"/>
      <c r="N190" s="240"/>
      <c r="O190" s="81"/>
      <c r="P190" s="81"/>
      <c r="Q190" s="81"/>
      <c r="R190" s="81"/>
      <c r="S190" s="81"/>
      <c r="T190" s="82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T190" s="14" t="s">
        <v>234</v>
      </c>
      <c r="AU190" s="14" t="s">
        <v>83</v>
      </c>
    </row>
    <row r="191" s="2" customFormat="1" ht="49.05" customHeight="1">
      <c r="A191" s="29"/>
      <c r="B191" s="30"/>
      <c r="C191" s="214" t="s">
        <v>300</v>
      </c>
      <c r="D191" s="214" t="s">
        <v>145</v>
      </c>
      <c r="E191" s="215" t="s">
        <v>301</v>
      </c>
      <c r="F191" s="216" t="s">
        <v>302</v>
      </c>
      <c r="G191" s="217" t="s">
        <v>158</v>
      </c>
      <c r="H191" s="218">
        <v>18.876999999999999</v>
      </c>
      <c r="I191" s="219">
        <v>1780</v>
      </c>
      <c r="J191" s="219">
        <f>ROUND(I191*H191,2)</f>
        <v>33601.059999999998</v>
      </c>
      <c r="K191" s="220"/>
      <c r="L191" s="35"/>
      <c r="M191" s="221" t="s">
        <v>1</v>
      </c>
      <c r="N191" s="222" t="s">
        <v>38</v>
      </c>
      <c r="O191" s="223">
        <v>0</v>
      </c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225" t="s">
        <v>149</v>
      </c>
      <c r="AT191" s="225" t="s">
        <v>145</v>
      </c>
      <c r="AU191" s="225" t="s">
        <v>83</v>
      </c>
      <c r="AY191" s="14" t="s">
        <v>143</v>
      </c>
      <c r="BE191" s="226">
        <f>IF(N191="základní",J191,0)</f>
        <v>33601.059999999998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4" t="s">
        <v>81</v>
      </c>
      <c r="BK191" s="226">
        <f>ROUND(I191*H191,2)</f>
        <v>33601.059999999998</v>
      </c>
      <c r="BL191" s="14" t="s">
        <v>149</v>
      </c>
      <c r="BM191" s="225" t="s">
        <v>303</v>
      </c>
    </row>
    <row r="192" s="12" customFormat="1" ht="22.8" customHeight="1">
      <c r="A192" s="12"/>
      <c r="B192" s="199"/>
      <c r="C192" s="200"/>
      <c r="D192" s="201" t="s">
        <v>72</v>
      </c>
      <c r="E192" s="212" t="s">
        <v>304</v>
      </c>
      <c r="F192" s="212" t="s">
        <v>305</v>
      </c>
      <c r="G192" s="200"/>
      <c r="H192" s="200"/>
      <c r="I192" s="200"/>
      <c r="J192" s="213">
        <f>BK192</f>
        <v>30241.040000000001</v>
      </c>
      <c r="K192" s="200"/>
      <c r="L192" s="204"/>
      <c r="M192" s="205"/>
      <c r="N192" s="206"/>
      <c r="O192" s="206"/>
      <c r="P192" s="207">
        <f>P193</f>
        <v>71.03128000000001</v>
      </c>
      <c r="Q192" s="206"/>
      <c r="R192" s="207">
        <f>R193</f>
        <v>0</v>
      </c>
      <c r="S192" s="206"/>
      <c r="T192" s="208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9" t="s">
        <v>81</v>
      </c>
      <c r="AT192" s="210" t="s">
        <v>72</v>
      </c>
      <c r="AU192" s="210" t="s">
        <v>81</v>
      </c>
      <c r="AY192" s="209" t="s">
        <v>143</v>
      </c>
      <c r="BK192" s="211">
        <f>BK193</f>
        <v>30241.040000000001</v>
      </c>
    </row>
    <row r="193" s="2" customFormat="1" ht="16.5" customHeight="1">
      <c r="A193" s="29"/>
      <c r="B193" s="30"/>
      <c r="C193" s="214" t="s">
        <v>306</v>
      </c>
      <c r="D193" s="214" t="s">
        <v>145</v>
      </c>
      <c r="E193" s="215" t="s">
        <v>307</v>
      </c>
      <c r="F193" s="216" t="s">
        <v>308</v>
      </c>
      <c r="G193" s="217" t="s">
        <v>158</v>
      </c>
      <c r="H193" s="218">
        <v>17.582000000000001</v>
      </c>
      <c r="I193" s="219">
        <v>1720</v>
      </c>
      <c r="J193" s="219">
        <f>ROUND(I193*H193,2)</f>
        <v>30241.040000000001</v>
      </c>
      <c r="K193" s="220"/>
      <c r="L193" s="35"/>
      <c r="M193" s="221" t="s">
        <v>1</v>
      </c>
      <c r="N193" s="222" t="s">
        <v>38</v>
      </c>
      <c r="O193" s="223">
        <v>4.04</v>
      </c>
      <c r="P193" s="223">
        <f>O193*H193</f>
        <v>71.03128000000001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225" t="s">
        <v>149</v>
      </c>
      <c r="AT193" s="225" t="s">
        <v>145</v>
      </c>
      <c r="AU193" s="225" t="s">
        <v>83</v>
      </c>
      <c r="AY193" s="14" t="s">
        <v>143</v>
      </c>
      <c r="BE193" s="226">
        <f>IF(N193="základní",J193,0)</f>
        <v>30241.040000000001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4" t="s">
        <v>81</v>
      </c>
      <c r="BK193" s="226">
        <f>ROUND(I193*H193,2)</f>
        <v>30241.040000000001</v>
      </c>
      <c r="BL193" s="14" t="s">
        <v>149</v>
      </c>
      <c r="BM193" s="225" t="s">
        <v>309</v>
      </c>
    </row>
    <row r="194" s="12" customFormat="1" ht="25.92" customHeight="1">
      <c r="A194" s="12"/>
      <c r="B194" s="199"/>
      <c r="C194" s="200"/>
      <c r="D194" s="201" t="s">
        <v>72</v>
      </c>
      <c r="E194" s="202" t="s">
        <v>310</v>
      </c>
      <c r="F194" s="202" t="s">
        <v>311</v>
      </c>
      <c r="G194" s="200"/>
      <c r="H194" s="200"/>
      <c r="I194" s="200"/>
      <c r="J194" s="203">
        <f>BK194</f>
        <v>828983.45999999996</v>
      </c>
      <c r="K194" s="200"/>
      <c r="L194" s="204"/>
      <c r="M194" s="205"/>
      <c r="N194" s="206"/>
      <c r="O194" s="206"/>
      <c r="P194" s="207">
        <f>P195+P201+P211+P222+P233+P249+P251+P261+P270+P281+P283+P292+P317+P320+P333+P348+P360+P365</f>
        <v>606.82985899999994</v>
      </c>
      <c r="Q194" s="206"/>
      <c r="R194" s="207">
        <f>R195+R201+R211+R222+R233+R249+R251+R261+R270+R281+R283+R292+R317+R320+R333+R348+R360+R365</f>
        <v>4.3587739099999991</v>
      </c>
      <c r="S194" s="206"/>
      <c r="T194" s="208">
        <f>T195+T201+T211+T222+T233+T249+T251+T261+T270+T281+T283+T292+T317+T320+T333+T348+T360+T365</f>
        <v>3.1775635699999998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9" t="s">
        <v>83</v>
      </c>
      <c r="AT194" s="210" t="s">
        <v>72</v>
      </c>
      <c r="AU194" s="210" t="s">
        <v>73</v>
      </c>
      <c r="AY194" s="209" t="s">
        <v>143</v>
      </c>
      <c r="BK194" s="211">
        <f>BK195+BK201+BK211+BK222+BK233+BK249+BK251+BK261+BK270+BK281+BK283+BK292+BK317+BK320+BK333+BK348+BK360+BK365</f>
        <v>828983.45999999996</v>
      </c>
    </row>
    <row r="195" s="12" customFormat="1" ht="22.8" customHeight="1">
      <c r="A195" s="12"/>
      <c r="B195" s="199"/>
      <c r="C195" s="200"/>
      <c r="D195" s="201" t="s">
        <v>72</v>
      </c>
      <c r="E195" s="212" t="s">
        <v>312</v>
      </c>
      <c r="F195" s="212" t="s">
        <v>313</v>
      </c>
      <c r="G195" s="200"/>
      <c r="H195" s="200"/>
      <c r="I195" s="200"/>
      <c r="J195" s="213">
        <f>BK195</f>
        <v>6997.4300000000003</v>
      </c>
      <c r="K195" s="200"/>
      <c r="L195" s="204"/>
      <c r="M195" s="205"/>
      <c r="N195" s="206"/>
      <c r="O195" s="206"/>
      <c r="P195" s="207">
        <f>SUM(P196:P200)</f>
        <v>4.9747660000000016</v>
      </c>
      <c r="Q195" s="206"/>
      <c r="R195" s="207">
        <f>SUM(R196:R200)</f>
        <v>0.1369524</v>
      </c>
      <c r="S195" s="206"/>
      <c r="T195" s="208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9" t="s">
        <v>83</v>
      </c>
      <c r="AT195" s="210" t="s">
        <v>72</v>
      </c>
      <c r="AU195" s="210" t="s">
        <v>81</v>
      </c>
      <c r="AY195" s="209" t="s">
        <v>143</v>
      </c>
      <c r="BK195" s="211">
        <f>SUM(BK196:BK200)</f>
        <v>6997.4300000000003</v>
      </c>
    </row>
    <row r="196" s="2" customFormat="1" ht="24.15" customHeight="1">
      <c r="A196" s="29"/>
      <c r="B196" s="30"/>
      <c r="C196" s="214" t="s">
        <v>314</v>
      </c>
      <c r="D196" s="214" t="s">
        <v>145</v>
      </c>
      <c r="E196" s="215" t="s">
        <v>315</v>
      </c>
      <c r="F196" s="216" t="s">
        <v>316</v>
      </c>
      <c r="G196" s="217" t="s">
        <v>173</v>
      </c>
      <c r="H196" s="218">
        <v>20.460000000000001</v>
      </c>
      <c r="I196" s="219">
        <v>129</v>
      </c>
      <c r="J196" s="219">
        <f>ROUND(I196*H196,2)</f>
        <v>2639.3400000000001</v>
      </c>
      <c r="K196" s="220"/>
      <c r="L196" s="35"/>
      <c r="M196" s="221" t="s">
        <v>1</v>
      </c>
      <c r="N196" s="222" t="s">
        <v>38</v>
      </c>
      <c r="O196" s="223">
        <v>0.222</v>
      </c>
      <c r="P196" s="223">
        <f>O196*H196</f>
        <v>4.5421200000000006</v>
      </c>
      <c r="Q196" s="223">
        <v>0.00040000000000000002</v>
      </c>
      <c r="R196" s="223">
        <f>Q196*H196</f>
        <v>0.0081840000000000003</v>
      </c>
      <c r="S196" s="223">
        <v>0</v>
      </c>
      <c r="T196" s="224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225" t="s">
        <v>211</v>
      </c>
      <c r="AT196" s="225" t="s">
        <v>145</v>
      </c>
      <c r="AU196" s="225" t="s">
        <v>83</v>
      </c>
      <c r="AY196" s="14" t="s">
        <v>143</v>
      </c>
      <c r="BE196" s="226">
        <f>IF(N196="základní",J196,0)</f>
        <v>2639.3400000000001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4" t="s">
        <v>81</v>
      </c>
      <c r="BK196" s="226">
        <f>ROUND(I196*H196,2)</f>
        <v>2639.3400000000001</v>
      </c>
      <c r="BL196" s="14" t="s">
        <v>211</v>
      </c>
      <c r="BM196" s="225" t="s">
        <v>317</v>
      </c>
    </row>
    <row r="197" s="2" customFormat="1" ht="44.25" customHeight="1">
      <c r="A197" s="29"/>
      <c r="B197" s="30"/>
      <c r="C197" s="227" t="s">
        <v>318</v>
      </c>
      <c r="D197" s="227" t="s">
        <v>155</v>
      </c>
      <c r="E197" s="228" t="s">
        <v>319</v>
      </c>
      <c r="F197" s="229" t="s">
        <v>320</v>
      </c>
      <c r="G197" s="230" t="s">
        <v>173</v>
      </c>
      <c r="H197" s="231">
        <v>23.846</v>
      </c>
      <c r="I197" s="232">
        <v>170</v>
      </c>
      <c r="J197" s="232">
        <f>ROUND(I197*H197,2)</f>
        <v>4053.8200000000002</v>
      </c>
      <c r="K197" s="233"/>
      <c r="L197" s="234"/>
      <c r="M197" s="235" t="s">
        <v>1</v>
      </c>
      <c r="N197" s="236" t="s">
        <v>38</v>
      </c>
      <c r="O197" s="223">
        <v>0</v>
      </c>
      <c r="P197" s="223">
        <f>O197*H197</f>
        <v>0</v>
      </c>
      <c r="Q197" s="223">
        <v>0.0054000000000000003</v>
      </c>
      <c r="R197" s="223">
        <f>Q197*H197</f>
        <v>0.12876840000000001</v>
      </c>
      <c r="S197" s="223">
        <v>0</v>
      </c>
      <c r="T197" s="224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225" t="s">
        <v>277</v>
      </c>
      <c r="AT197" s="225" t="s">
        <v>155</v>
      </c>
      <c r="AU197" s="225" t="s">
        <v>83</v>
      </c>
      <c r="AY197" s="14" t="s">
        <v>143</v>
      </c>
      <c r="BE197" s="226">
        <f>IF(N197="základní",J197,0)</f>
        <v>4053.8200000000002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4" t="s">
        <v>81</v>
      </c>
      <c r="BK197" s="226">
        <f>ROUND(I197*H197,2)</f>
        <v>4053.8200000000002</v>
      </c>
      <c r="BL197" s="14" t="s">
        <v>211</v>
      </c>
      <c r="BM197" s="225" t="s">
        <v>321</v>
      </c>
    </row>
    <row r="198" s="2" customFormat="1" ht="24.15" customHeight="1">
      <c r="A198" s="29"/>
      <c r="B198" s="30"/>
      <c r="C198" s="214" t="s">
        <v>322</v>
      </c>
      <c r="D198" s="214" t="s">
        <v>145</v>
      </c>
      <c r="E198" s="215" t="s">
        <v>323</v>
      </c>
      <c r="F198" s="216" t="s">
        <v>324</v>
      </c>
      <c r="G198" s="217" t="s">
        <v>158</v>
      </c>
      <c r="H198" s="218">
        <v>0.13700000000000001</v>
      </c>
      <c r="I198" s="219">
        <v>1210</v>
      </c>
      <c r="J198" s="219">
        <f>ROUND(I198*H198,2)</f>
        <v>165.77000000000001</v>
      </c>
      <c r="K198" s="220"/>
      <c r="L198" s="35"/>
      <c r="M198" s="221" t="s">
        <v>1</v>
      </c>
      <c r="N198" s="222" t="s">
        <v>38</v>
      </c>
      <c r="O198" s="223">
        <v>1.567</v>
      </c>
      <c r="P198" s="223">
        <f>O198*H198</f>
        <v>0.21467900000000001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225" t="s">
        <v>211</v>
      </c>
      <c r="AT198" s="225" t="s">
        <v>145</v>
      </c>
      <c r="AU198" s="225" t="s">
        <v>83</v>
      </c>
      <c r="AY198" s="14" t="s">
        <v>143</v>
      </c>
      <c r="BE198" s="226">
        <f>IF(N198="základní",J198,0)</f>
        <v>165.77000000000001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4" t="s">
        <v>81</v>
      </c>
      <c r="BK198" s="226">
        <f>ROUND(I198*H198,2)</f>
        <v>165.77000000000001</v>
      </c>
      <c r="BL198" s="14" t="s">
        <v>211</v>
      </c>
      <c r="BM198" s="225" t="s">
        <v>325</v>
      </c>
    </row>
    <row r="199" s="2" customFormat="1" ht="24.15" customHeight="1">
      <c r="A199" s="29"/>
      <c r="B199" s="30"/>
      <c r="C199" s="214" t="s">
        <v>326</v>
      </c>
      <c r="D199" s="214" t="s">
        <v>145</v>
      </c>
      <c r="E199" s="215" t="s">
        <v>327</v>
      </c>
      <c r="F199" s="216" t="s">
        <v>328</v>
      </c>
      <c r="G199" s="217" t="s">
        <v>158</v>
      </c>
      <c r="H199" s="218">
        <v>0.13700000000000001</v>
      </c>
      <c r="I199" s="219">
        <v>692</v>
      </c>
      <c r="J199" s="219">
        <f>ROUND(I199*H199,2)</f>
        <v>94.799999999999997</v>
      </c>
      <c r="K199" s="220"/>
      <c r="L199" s="35"/>
      <c r="M199" s="221" t="s">
        <v>1</v>
      </c>
      <c r="N199" s="222" t="s">
        <v>38</v>
      </c>
      <c r="O199" s="223">
        <v>1.3600000000000001</v>
      </c>
      <c r="P199" s="223">
        <f>O199*H199</f>
        <v>0.18632000000000004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225" t="s">
        <v>211</v>
      </c>
      <c r="AT199" s="225" t="s">
        <v>145</v>
      </c>
      <c r="AU199" s="225" t="s">
        <v>83</v>
      </c>
      <c r="AY199" s="14" t="s">
        <v>143</v>
      </c>
      <c r="BE199" s="226">
        <f>IF(N199="základní",J199,0)</f>
        <v>94.799999999999997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4" t="s">
        <v>81</v>
      </c>
      <c r="BK199" s="226">
        <f>ROUND(I199*H199,2)</f>
        <v>94.799999999999997</v>
      </c>
      <c r="BL199" s="14" t="s">
        <v>211</v>
      </c>
      <c r="BM199" s="225" t="s">
        <v>329</v>
      </c>
    </row>
    <row r="200" s="2" customFormat="1" ht="24.15" customHeight="1">
      <c r="A200" s="29"/>
      <c r="B200" s="30"/>
      <c r="C200" s="214" t="s">
        <v>330</v>
      </c>
      <c r="D200" s="214" t="s">
        <v>145</v>
      </c>
      <c r="E200" s="215" t="s">
        <v>331</v>
      </c>
      <c r="F200" s="216" t="s">
        <v>332</v>
      </c>
      <c r="G200" s="217" t="s">
        <v>158</v>
      </c>
      <c r="H200" s="218">
        <v>0.13700000000000001</v>
      </c>
      <c r="I200" s="219">
        <v>319</v>
      </c>
      <c r="J200" s="219">
        <f>ROUND(I200*H200,2)</f>
        <v>43.700000000000003</v>
      </c>
      <c r="K200" s="220"/>
      <c r="L200" s="35"/>
      <c r="M200" s="221" t="s">
        <v>1</v>
      </c>
      <c r="N200" s="222" t="s">
        <v>38</v>
      </c>
      <c r="O200" s="223">
        <v>0.23100000000000001</v>
      </c>
      <c r="P200" s="223">
        <f>O200*H200</f>
        <v>0.031647000000000002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225" t="s">
        <v>211</v>
      </c>
      <c r="AT200" s="225" t="s">
        <v>145</v>
      </c>
      <c r="AU200" s="225" t="s">
        <v>83</v>
      </c>
      <c r="AY200" s="14" t="s">
        <v>143</v>
      </c>
      <c r="BE200" s="226">
        <f>IF(N200="základní",J200,0)</f>
        <v>43.700000000000003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4" t="s">
        <v>81</v>
      </c>
      <c r="BK200" s="226">
        <f>ROUND(I200*H200,2)</f>
        <v>43.700000000000003</v>
      </c>
      <c r="BL200" s="14" t="s">
        <v>211</v>
      </c>
      <c r="BM200" s="225" t="s">
        <v>333</v>
      </c>
    </row>
    <row r="201" s="12" customFormat="1" ht="22.8" customHeight="1">
      <c r="A201" s="12"/>
      <c r="B201" s="199"/>
      <c r="C201" s="200"/>
      <c r="D201" s="201" t="s">
        <v>72</v>
      </c>
      <c r="E201" s="212" t="s">
        <v>334</v>
      </c>
      <c r="F201" s="212" t="s">
        <v>335</v>
      </c>
      <c r="G201" s="200"/>
      <c r="H201" s="200"/>
      <c r="I201" s="200"/>
      <c r="J201" s="213">
        <f>BK201</f>
        <v>198864.98000000001</v>
      </c>
      <c r="K201" s="200"/>
      <c r="L201" s="204"/>
      <c r="M201" s="205"/>
      <c r="N201" s="206"/>
      <c r="O201" s="206"/>
      <c r="P201" s="207">
        <f>SUM(P202:P210)</f>
        <v>75.009004000000004</v>
      </c>
      <c r="Q201" s="206"/>
      <c r="R201" s="207">
        <f>SUM(R202:R210)</f>
        <v>0.52280749999999998</v>
      </c>
      <c r="S201" s="206"/>
      <c r="T201" s="208">
        <f>SUM(T202:T210)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9" t="s">
        <v>83</v>
      </c>
      <c r="AT201" s="210" t="s">
        <v>72</v>
      </c>
      <c r="AU201" s="210" t="s">
        <v>81</v>
      </c>
      <c r="AY201" s="209" t="s">
        <v>143</v>
      </c>
      <c r="BK201" s="211">
        <f>SUM(BK202:BK210)</f>
        <v>198864.98000000001</v>
      </c>
    </row>
    <row r="202" s="2" customFormat="1" ht="24.15" customHeight="1">
      <c r="A202" s="29"/>
      <c r="B202" s="30"/>
      <c r="C202" s="214" t="s">
        <v>336</v>
      </c>
      <c r="D202" s="214" t="s">
        <v>145</v>
      </c>
      <c r="E202" s="215" t="s">
        <v>337</v>
      </c>
      <c r="F202" s="216" t="s">
        <v>338</v>
      </c>
      <c r="G202" s="217" t="s">
        <v>173</v>
      </c>
      <c r="H202" s="218">
        <v>35.280000000000001</v>
      </c>
      <c r="I202" s="219">
        <v>1730</v>
      </c>
      <c r="J202" s="219">
        <f>ROUND(I202*H202,2)</f>
        <v>61034.400000000001</v>
      </c>
      <c r="K202" s="220"/>
      <c r="L202" s="35"/>
      <c r="M202" s="221" t="s">
        <v>1</v>
      </c>
      <c r="N202" s="222" t="s">
        <v>38</v>
      </c>
      <c r="O202" s="223">
        <v>1.016</v>
      </c>
      <c r="P202" s="223">
        <f>O202*H202</f>
        <v>35.844480000000004</v>
      </c>
      <c r="Q202" s="223">
        <v>0.00547</v>
      </c>
      <c r="R202" s="223">
        <f>Q202*H202</f>
        <v>0.1929816</v>
      </c>
      <c r="S202" s="223">
        <v>0</v>
      </c>
      <c r="T202" s="224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225" t="s">
        <v>211</v>
      </c>
      <c r="AT202" s="225" t="s">
        <v>145</v>
      </c>
      <c r="AU202" s="225" t="s">
        <v>83</v>
      </c>
      <c r="AY202" s="14" t="s">
        <v>143</v>
      </c>
      <c r="BE202" s="226">
        <f>IF(N202="základní",J202,0)</f>
        <v>61034.400000000001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4" t="s">
        <v>81</v>
      </c>
      <c r="BK202" s="226">
        <f>ROUND(I202*H202,2)</f>
        <v>61034.400000000001</v>
      </c>
      <c r="BL202" s="14" t="s">
        <v>211</v>
      </c>
      <c r="BM202" s="225" t="s">
        <v>339</v>
      </c>
    </row>
    <row r="203" s="2" customFormat="1" ht="33" customHeight="1">
      <c r="A203" s="29"/>
      <c r="B203" s="30"/>
      <c r="C203" s="227" t="s">
        <v>340</v>
      </c>
      <c r="D203" s="227" t="s">
        <v>155</v>
      </c>
      <c r="E203" s="228" t="s">
        <v>341</v>
      </c>
      <c r="F203" s="229" t="s">
        <v>342</v>
      </c>
      <c r="G203" s="230" t="s">
        <v>173</v>
      </c>
      <c r="H203" s="231">
        <v>37.043999999999997</v>
      </c>
      <c r="I203" s="232">
        <v>996</v>
      </c>
      <c r="J203" s="232">
        <f>ROUND(I203*H203,2)</f>
        <v>36895.82</v>
      </c>
      <c r="K203" s="233"/>
      <c r="L203" s="234"/>
      <c r="M203" s="235" t="s">
        <v>1</v>
      </c>
      <c r="N203" s="236" t="s">
        <v>38</v>
      </c>
      <c r="O203" s="223">
        <v>0</v>
      </c>
      <c r="P203" s="223">
        <f>O203*H203</f>
        <v>0</v>
      </c>
      <c r="Q203" s="223">
        <v>0.0016000000000000001</v>
      </c>
      <c r="R203" s="223">
        <f>Q203*H203</f>
        <v>0.059270400000000001</v>
      </c>
      <c r="S203" s="223">
        <v>0</v>
      </c>
      <c r="T203" s="224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225" t="s">
        <v>277</v>
      </c>
      <c r="AT203" s="225" t="s">
        <v>155</v>
      </c>
      <c r="AU203" s="225" t="s">
        <v>83</v>
      </c>
      <c r="AY203" s="14" t="s">
        <v>143</v>
      </c>
      <c r="BE203" s="226">
        <f>IF(N203="základní",J203,0)</f>
        <v>36895.82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4" t="s">
        <v>81</v>
      </c>
      <c r="BK203" s="226">
        <f>ROUND(I203*H203,2)</f>
        <v>36895.82</v>
      </c>
      <c r="BL203" s="14" t="s">
        <v>211</v>
      </c>
      <c r="BM203" s="225" t="s">
        <v>343</v>
      </c>
    </row>
    <row r="204" s="2" customFormat="1" ht="24.15" customHeight="1">
      <c r="A204" s="29"/>
      <c r="B204" s="30"/>
      <c r="C204" s="214" t="s">
        <v>344</v>
      </c>
      <c r="D204" s="214" t="s">
        <v>145</v>
      </c>
      <c r="E204" s="215" t="s">
        <v>337</v>
      </c>
      <c r="F204" s="216" t="s">
        <v>338</v>
      </c>
      <c r="G204" s="217" t="s">
        <v>173</v>
      </c>
      <c r="H204" s="218">
        <v>29</v>
      </c>
      <c r="I204" s="219">
        <v>1730</v>
      </c>
      <c r="J204" s="219">
        <f>ROUND(I204*H204,2)</f>
        <v>50170</v>
      </c>
      <c r="K204" s="220"/>
      <c r="L204" s="35"/>
      <c r="M204" s="221" t="s">
        <v>1</v>
      </c>
      <c r="N204" s="222" t="s">
        <v>38</v>
      </c>
      <c r="O204" s="223">
        <v>1.016</v>
      </c>
      <c r="P204" s="223">
        <f>O204*H204</f>
        <v>29.463999999999999</v>
      </c>
      <c r="Q204" s="223">
        <v>0.00547</v>
      </c>
      <c r="R204" s="223">
        <f>Q204*H204</f>
        <v>0.15862999999999999</v>
      </c>
      <c r="S204" s="223">
        <v>0</v>
      </c>
      <c r="T204" s="224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225" t="s">
        <v>211</v>
      </c>
      <c r="AT204" s="225" t="s">
        <v>145</v>
      </c>
      <c r="AU204" s="225" t="s">
        <v>83</v>
      </c>
      <c r="AY204" s="14" t="s">
        <v>143</v>
      </c>
      <c r="BE204" s="226">
        <f>IF(N204="základní",J204,0)</f>
        <v>50170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4" t="s">
        <v>81</v>
      </c>
      <c r="BK204" s="226">
        <f>ROUND(I204*H204,2)</f>
        <v>50170</v>
      </c>
      <c r="BL204" s="14" t="s">
        <v>211</v>
      </c>
      <c r="BM204" s="225" t="s">
        <v>345</v>
      </c>
    </row>
    <row r="205" s="2" customFormat="1" ht="37.8" customHeight="1">
      <c r="A205" s="29"/>
      <c r="B205" s="30"/>
      <c r="C205" s="227" t="s">
        <v>346</v>
      </c>
      <c r="D205" s="227" t="s">
        <v>155</v>
      </c>
      <c r="E205" s="228" t="s">
        <v>347</v>
      </c>
      <c r="F205" s="229" t="s">
        <v>348</v>
      </c>
      <c r="G205" s="230" t="s">
        <v>173</v>
      </c>
      <c r="H205" s="231">
        <v>30.449999999999999</v>
      </c>
      <c r="I205" s="232">
        <v>1030</v>
      </c>
      <c r="J205" s="232">
        <f>ROUND(I205*H205,2)</f>
        <v>31363.5</v>
      </c>
      <c r="K205" s="233"/>
      <c r="L205" s="234"/>
      <c r="M205" s="235" t="s">
        <v>1</v>
      </c>
      <c r="N205" s="236" t="s">
        <v>38</v>
      </c>
      <c r="O205" s="223">
        <v>0</v>
      </c>
      <c r="P205" s="223">
        <f>O205*H205</f>
        <v>0</v>
      </c>
      <c r="Q205" s="223">
        <v>0.0020999999999999999</v>
      </c>
      <c r="R205" s="223">
        <f>Q205*H205</f>
        <v>0.063944999999999988</v>
      </c>
      <c r="S205" s="223">
        <v>0</v>
      </c>
      <c r="T205" s="224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225" t="s">
        <v>277</v>
      </c>
      <c r="AT205" s="225" t="s">
        <v>155</v>
      </c>
      <c r="AU205" s="225" t="s">
        <v>83</v>
      </c>
      <c r="AY205" s="14" t="s">
        <v>143</v>
      </c>
      <c r="BE205" s="226">
        <f>IF(N205="základní",J205,0)</f>
        <v>31363.5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4" t="s">
        <v>81</v>
      </c>
      <c r="BK205" s="226">
        <f>ROUND(I205*H205,2)</f>
        <v>31363.5</v>
      </c>
      <c r="BL205" s="14" t="s">
        <v>211</v>
      </c>
      <c r="BM205" s="225" t="s">
        <v>349</v>
      </c>
    </row>
    <row r="206" s="2" customFormat="1" ht="24.15" customHeight="1">
      <c r="A206" s="29"/>
      <c r="B206" s="30"/>
      <c r="C206" s="214" t="s">
        <v>350</v>
      </c>
      <c r="D206" s="214" t="s">
        <v>145</v>
      </c>
      <c r="E206" s="215" t="s">
        <v>351</v>
      </c>
      <c r="F206" s="216" t="s">
        <v>352</v>
      </c>
      <c r="G206" s="217" t="s">
        <v>173</v>
      </c>
      <c r="H206" s="218">
        <v>10.23</v>
      </c>
      <c r="I206" s="219">
        <v>1140</v>
      </c>
      <c r="J206" s="219">
        <f>ROUND(I206*H206,2)</f>
        <v>11662.200000000001</v>
      </c>
      <c r="K206" s="220"/>
      <c r="L206" s="35"/>
      <c r="M206" s="221" t="s">
        <v>1</v>
      </c>
      <c r="N206" s="222" t="s">
        <v>38</v>
      </c>
      <c r="O206" s="223">
        <v>0.72799999999999998</v>
      </c>
      <c r="P206" s="223">
        <f>O206*H206</f>
        <v>7.4474400000000003</v>
      </c>
      <c r="Q206" s="223">
        <v>0.00091</v>
      </c>
      <c r="R206" s="223">
        <f>Q206*H206</f>
        <v>0.0093093000000000013</v>
      </c>
      <c r="S206" s="223">
        <v>0</v>
      </c>
      <c r="T206" s="224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225" t="s">
        <v>211</v>
      </c>
      <c r="AT206" s="225" t="s">
        <v>145</v>
      </c>
      <c r="AU206" s="225" t="s">
        <v>83</v>
      </c>
      <c r="AY206" s="14" t="s">
        <v>143</v>
      </c>
      <c r="BE206" s="226">
        <f>IF(N206="základní",J206,0)</f>
        <v>11662.200000000001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4" t="s">
        <v>81</v>
      </c>
      <c r="BK206" s="226">
        <f>ROUND(I206*H206,2)</f>
        <v>11662.200000000001</v>
      </c>
      <c r="BL206" s="14" t="s">
        <v>211</v>
      </c>
      <c r="BM206" s="225" t="s">
        <v>353</v>
      </c>
    </row>
    <row r="207" s="2" customFormat="1" ht="24.15" customHeight="1">
      <c r="A207" s="29"/>
      <c r="B207" s="30"/>
      <c r="C207" s="227" t="s">
        <v>354</v>
      </c>
      <c r="D207" s="227" t="s">
        <v>155</v>
      </c>
      <c r="E207" s="228" t="s">
        <v>355</v>
      </c>
      <c r="F207" s="229" t="s">
        <v>356</v>
      </c>
      <c r="G207" s="230" t="s">
        <v>173</v>
      </c>
      <c r="H207" s="231">
        <v>10.742000000000001</v>
      </c>
      <c r="I207" s="232">
        <v>592.45000000000005</v>
      </c>
      <c r="J207" s="232">
        <f>ROUND(I207*H207,2)</f>
        <v>6364.1000000000004</v>
      </c>
      <c r="K207" s="233"/>
      <c r="L207" s="234"/>
      <c r="M207" s="235" t="s">
        <v>1</v>
      </c>
      <c r="N207" s="236" t="s">
        <v>38</v>
      </c>
      <c r="O207" s="223">
        <v>0</v>
      </c>
      <c r="P207" s="223">
        <f>O207*H207</f>
        <v>0</v>
      </c>
      <c r="Q207" s="223">
        <v>0.0035999999999999999</v>
      </c>
      <c r="R207" s="223">
        <f>Q207*H207</f>
        <v>0.038671200000000003</v>
      </c>
      <c r="S207" s="223">
        <v>0</v>
      </c>
      <c r="T207" s="224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225" t="s">
        <v>277</v>
      </c>
      <c r="AT207" s="225" t="s">
        <v>155</v>
      </c>
      <c r="AU207" s="225" t="s">
        <v>83</v>
      </c>
      <c r="AY207" s="14" t="s">
        <v>143</v>
      </c>
      <c r="BE207" s="226">
        <f>IF(N207="základní",J207,0)</f>
        <v>6364.1000000000004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4" t="s">
        <v>81</v>
      </c>
      <c r="BK207" s="226">
        <f>ROUND(I207*H207,2)</f>
        <v>6364.1000000000004</v>
      </c>
      <c r="BL207" s="14" t="s">
        <v>211</v>
      </c>
      <c r="BM207" s="225" t="s">
        <v>357</v>
      </c>
    </row>
    <row r="208" s="2" customFormat="1" ht="24.15" customHeight="1">
      <c r="A208" s="29"/>
      <c r="B208" s="30"/>
      <c r="C208" s="214" t="s">
        <v>358</v>
      </c>
      <c r="D208" s="214" t="s">
        <v>145</v>
      </c>
      <c r="E208" s="215" t="s">
        <v>359</v>
      </c>
      <c r="F208" s="216" t="s">
        <v>360</v>
      </c>
      <c r="G208" s="217" t="s">
        <v>158</v>
      </c>
      <c r="H208" s="218">
        <v>0.52300000000000002</v>
      </c>
      <c r="I208" s="219">
        <v>1400</v>
      </c>
      <c r="J208" s="219">
        <f>ROUND(I208*H208,2)</f>
        <v>732.20000000000005</v>
      </c>
      <c r="K208" s="220"/>
      <c r="L208" s="35"/>
      <c r="M208" s="221" t="s">
        <v>1</v>
      </c>
      <c r="N208" s="222" t="s">
        <v>38</v>
      </c>
      <c r="O208" s="223">
        <v>2.2799999999999998</v>
      </c>
      <c r="P208" s="223">
        <f>O208*H208</f>
        <v>1.1924399999999999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225" t="s">
        <v>211</v>
      </c>
      <c r="AT208" s="225" t="s">
        <v>145</v>
      </c>
      <c r="AU208" s="225" t="s">
        <v>83</v>
      </c>
      <c r="AY208" s="14" t="s">
        <v>143</v>
      </c>
      <c r="BE208" s="226">
        <f>IF(N208="základní",J208,0)</f>
        <v>732.20000000000005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4" t="s">
        <v>81</v>
      </c>
      <c r="BK208" s="226">
        <f>ROUND(I208*H208,2)</f>
        <v>732.20000000000005</v>
      </c>
      <c r="BL208" s="14" t="s">
        <v>211</v>
      </c>
      <c r="BM208" s="225" t="s">
        <v>361</v>
      </c>
    </row>
    <row r="209" s="2" customFormat="1" ht="24.15" customHeight="1">
      <c r="A209" s="29"/>
      <c r="B209" s="30"/>
      <c r="C209" s="214" t="s">
        <v>362</v>
      </c>
      <c r="D209" s="214" t="s">
        <v>145</v>
      </c>
      <c r="E209" s="215" t="s">
        <v>363</v>
      </c>
      <c r="F209" s="216" t="s">
        <v>364</v>
      </c>
      <c r="G209" s="217" t="s">
        <v>158</v>
      </c>
      <c r="H209" s="218">
        <v>0.52300000000000002</v>
      </c>
      <c r="I209" s="219">
        <v>728</v>
      </c>
      <c r="J209" s="219">
        <f>ROUND(I209*H209,2)</f>
        <v>380.74000000000001</v>
      </c>
      <c r="K209" s="220"/>
      <c r="L209" s="35"/>
      <c r="M209" s="221" t="s">
        <v>1</v>
      </c>
      <c r="N209" s="222" t="s">
        <v>38</v>
      </c>
      <c r="O209" s="223">
        <v>1.4299999999999999</v>
      </c>
      <c r="P209" s="223">
        <f>O209*H209</f>
        <v>0.74788999999999994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225" t="s">
        <v>211</v>
      </c>
      <c r="AT209" s="225" t="s">
        <v>145</v>
      </c>
      <c r="AU209" s="225" t="s">
        <v>83</v>
      </c>
      <c r="AY209" s="14" t="s">
        <v>143</v>
      </c>
      <c r="BE209" s="226">
        <f>IF(N209="základní",J209,0)</f>
        <v>380.74000000000001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4" t="s">
        <v>81</v>
      </c>
      <c r="BK209" s="226">
        <f>ROUND(I209*H209,2)</f>
        <v>380.74000000000001</v>
      </c>
      <c r="BL209" s="14" t="s">
        <v>211</v>
      </c>
      <c r="BM209" s="225" t="s">
        <v>365</v>
      </c>
    </row>
    <row r="210" s="2" customFormat="1" ht="24.15" customHeight="1">
      <c r="A210" s="29"/>
      <c r="B210" s="30"/>
      <c r="C210" s="214" t="s">
        <v>366</v>
      </c>
      <c r="D210" s="214" t="s">
        <v>145</v>
      </c>
      <c r="E210" s="215" t="s">
        <v>367</v>
      </c>
      <c r="F210" s="216" t="s">
        <v>368</v>
      </c>
      <c r="G210" s="217" t="s">
        <v>158</v>
      </c>
      <c r="H210" s="218">
        <v>0.52300000000000002</v>
      </c>
      <c r="I210" s="219">
        <v>501</v>
      </c>
      <c r="J210" s="219">
        <f>ROUND(I210*H210,2)</f>
        <v>262.01999999999998</v>
      </c>
      <c r="K210" s="220"/>
      <c r="L210" s="35"/>
      <c r="M210" s="221" t="s">
        <v>1</v>
      </c>
      <c r="N210" s="222" t="s">
        <v>38</v>
      </c>
      <c r="O210" s="223">
        <v>0.59799999999999998</v>
      </c>
      <c r="P210" s="223">
        <f>O210*H210</f>
        <v>0.31275399999999998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225" t="s">
        <v>211</v>
      </c>
      <c r="AT210" s="225" t="s">
        <v>145</v>
      </c>
      <c r="AU210" s="225" t="s">
        <v>83</v>
      </c>
      <c r="AY210" s="14" t="s">
        <v>143</v>
      </c>
      <c r="BE210" s="226">
        <f>IF(N210="základní",J210,0)</f>
        <v>262.01999999999998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4" t="s">
        <v>81</v>
      </c>
      <c r="BK210" s="226">
        <f>ROUND(I210*H210,2)</f>
        <v>262.01999999999998</v>
      </c>
      <c r="BL210" s="14" t="s">
        <v>211</v>
      </c>
      <c r="BM210" s="225" t="s">
        <v>369</v>
      </c>
    </row>
    <row r="211" s="12" customFormat="1" ht="22.8" customHeight="1">
      <c r="A211" s="12"/>
      <c r="B211" s="199"/>
      <c r="C211" s="200"/>
      <c r="D211" s="201" t="s">
        <v>72</v>
      </c>
      <c r="E211" s="212" t="s">
        <v>370</v>
      </c>
      <c r="F211" s="212" t="s">
        <v>371</v>
      </c>
      <c r="G211" s="200"/>
      <c r="H211" s="200"/>
      <c r="I211" s="200"/>
      <c r="J211" s="213">
        <f>BK211</f>
        <v>52830.770000000004</v>
      </c>
      <c r="K211" s="200"/>
      <c r="L211" s="204"/>
      <c r="M211" s="205"/>
      <c r="N211" s="206"/>
      <c r="O211" s="206"/>
      <c r="P211" s="207">
        <f>SUM(P212:P221)</f>
        <v>56.739605000000005</v>
      </c>
      <c r="Q211" s="206"/>
      <c r="R211" s="207">
        <f>SUM(R212:R221)</f>
        <v>0.11885411999999999</v>
      </c>
      <c r="S211" s="206"/>
      <c r="T211" s="208">
        <f>SUM(T212:T221)</f>
        <v>0.027560000000000001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9" t="s">
        <v>83</v>
      </c>
      <c r="AT211" s="210" t="s">
        <v>72</v>
      </c>
      <c r="AU211" s="210" t="s">
        <v>81</v>
      </c>
      <c r="AY211" s="209" t="s">
        <v>143</v>
      </c>
      <c r="BK211" s="211">
        <f>SUM(BK212:BK221)</f>
        <v>52830.770000000004</v>
      </c>
    </row>
    <row r="212" s="2" customFormat="1" ht="16.5" customHeight="1">
      <c r="A212" s="29"/>
      <c r="B212" s="30"/>
      <c r="C212" s="214" t="s">
        <v>372</v>
      </c>
      <c r="D212" s="214" t="s">
        <v>145</v>
      </c>
      <c r="E212" s="215" t="s">
        <v>373</v>
      </c>
      <c r="F212" s="216" t="s">
        <v>374</v>
      </c>
      <c r="G212" s="217" t="s">
        <v>202</v>
      </c>
      <c r="H212" s="218">
        <v>51.552</v>
      </c>
      <c r="I212" s="219">
        <v>751</v>
      </c>
      <c r="J212" s="219">
        <f>ROUND(I212*H212,2)</f>
        <v>38715.550000000003</v>
      </c>
      <c r="K212" s="220"/>
      <c r="L212" s="35"/>
      <c r="M212" s="221" t="s">
        <v>1</v>
      </c>
      <c r="N212" s="222" t="s">
        <v>38</v>
      </c>
      <c r="O212" s="223">
        <v>0.76900000000000002</v>
      </c>
      <c r="P212" s="223">
        <f>O212*H212</f>
        <v>39.643487999999998</v>
      </c>
      <c r="Q212" s="223">
        <v>0.0020600000000000002</v>
      </c>
      <c r="R212" s="223">
        <f>Q212*H212</f>
        <v>0.10619712000000001</v>
      </c>
      <c r="S212" s="223">
        <v>0</v>
      </c>
      <c r="T212" s="224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225" t="s">
        <v>211</v>
      </c>
      <c r="AT212" s="225" t="s">
        <v>145</v>
      </c>
      <c r="AU212" s="225" t="s">
        <v>83</v>
      </c>
      <c r="AY212" s="14" t="s">
        <v>143</v>
      </c>
      <c r="BE212" s="226">
        <f>IF(N212="základní",J212,0)</f>
        <v>38715.550000000003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4" t="s">
        <v>81</v>
      </c>
      <c r="BK212" s="226">
        <f>ROUND(I212*H212,2)</f>
        <v>38715.550000000003</v>
      </c>
      <c r="BL212" s="14" t="s">
        <v>211</v>
      </c>
      <c r="BM212" s="225" t="s">
        <v>375</v>
      </c>
    </row>
    <row r="213" s="2" customFormat="1" ht="16.5" customHeight="1">
      <c r="A213" s="29"/>
      <c r="B213" s="30"/>
      <c r="C213" s="214" t="s">
        <v>376</v>
      </c>
      <c r="D213" s="214" t="s">
        <v>145</v>
      </c>
      <c r="E213" s="215" t="s">
        <v>377</v>
      </c>
      <c r="F213" s="216" t="s">
        <v>378</v>
      </c>
      <c r="G213" s="217" t="s">
        <v>202</v>
      </c>
      <c r="H213" s="218">
        <v>7</v>
      </c>
      <c r="I213" s="219">
        <v>606</v>
      </c>
      <c r="J213" s="219">
        <f>ROUND(I213*H213,2)</f>
        <v>4242</v>
      </c>
      <c r="K213" s="220"/>
      <c r="L213" s="35"/>
      <c r="M213" s="221" t="s">
        <v>1</v>
      </c>
      <c r="N213" s="222" t="s">
        <v>38</v>
      </c>
      <c r="O213" s="223">
        <v>0.78000000000000003</v>
      </c>
      <c r="P213" s="223">
        <f>O213*H213</f>
        <v>5.46</v>
      </c>
      <c r="Q213" s="223">
        <v>0.00059000000000000003</v>
      </c>
      <c r="R213" s="223">
        <f>Q213*H213</f>
        <v>0.00413</v>
      </c>
      <c r="S213" s="223">
        <v>0</v>
      </c>
      <c r="T213" s="224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225" t="s">
        <v>211</v>
      </c>
      <c r="AT213" s="225" t="s">
        <v>145</v>
      </c>
      <c r="AU213" s="225" t="s">
        <v>83</v>
      </c>
      <c r="AY213" s="14" t="s">
        <v>143</v>
      </c>
      <c r="BE213" s="226">
        <f>IF(N213="základní",J213,0)</f>
        <v>4242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4" t="s">
        <v>81</v>
      </c>
      <c r="BK213" s="226">
        <f>ROUND(I213*H213,2)</f>
        <v>4242</v>
      </c>
      <c r="BL213" s="14" t="s">
        <v>211</v>
      </c>
      <c r="BM213" s="225" t="s">
        <v>379</v>
      </c>
    </row>
    <row r="214" s="2" customFormat="1" ht="16.5" customHeight="1">
      <c r="A214" s="29"/>
      <c r="B214" s="30"/>
      <c r="C214" s="214" t="s">
        <v>380</v>
      </c>
      <c r="D214" s="214" t="s">
        <v>145</v>
      </c>
      <c r="E214" s="215" t="s">
        <v>381</v>
      </c>
      <c r="F214" s="216" t="s">
        <v>382</v>
      </c>
      <c r="G214" s="217" t="s">
        <v>202</v>
      </c>
      <c r="H214" s="218">
        <v>3.5</v>
      </c>
      <c r="I214" s="219">
        <v>923</v>
      </c>
      <c r="J214" s="219">
        <f>ROUND(I214*H214,2)</f>
        <v>3230.5</v>
      </c>
      <c r="K214" s="220"/>
      <c r="L214" s="35"/>
      <c r="M214" s="221" t="s">
        <v>1</v>
      </c>
      <c r="N214" s="222" t="s">
        <v>38</v>
      </c>
      <c r="O214" s="223">
        <v>0.83099999999999996</v>
      </c>
      <c r="P214" s="223">
        <f>O214*H214</f>
        <v>2.9085000000000001</v>
      </c>
      <c r="Q214" s="223">
        <v>0.0014499999999999999</v>
      </c>
      <c r="R214" s="223">
        <f>Q214*H214</f>
        <v>0.0050749999999999997</v>
      </c>
      <c r="S214" s="223">
        <v>0</v>
      </c>
      <c r="T214" s="224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225" t="s">
        <v>211</v>
      </c>
      <c r="AT214" s="225" t="s">
        <v>145</v>
      </c>
      <c r="AU214" s="225" t="s">
        <v>83</v>
      </c>
      <c r="AY214" s="14" t="s">
        <v>143</v>
      </c>
      <c r="BE214" s="226">
        <f>IF(N214="základní",J214,0)</f>
        <v>3230.5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4" t="s">
        <v>81</v>
      </c>
      <c r="BK214" s="226">
        <f>ROUND(I214*H214,2)</f>
        <v>3230.5</v>
      </c>
      <c r="BL214" s="14" t="s">
        <v>211</v>
      </c>
      <c r="BM214" s="225" t="s">
        <v>383</v>
      </c>
    </row>
    <row r="215" s="2" customFormat="1" ht="16.5" customHeight="1">
      <c r="A215" s="29"/>
      <c r="B215" s="30"/>
      <c r="C215" s="214" t="s">
        <v>384</v>
      </c>
      <c r="D215" s="214" t="s">
        <v>145</v>
      </c>
      <c r="E215" s="215" t="s">
        <v>385</v>
      </c>
      <c r="F215" s="216" t="s">
        <v>386</v>
      </c>
      <c r="G215" s="217" t="s">
        <v>202</v>
      </c>
      <c r="H215" s="218">
        <v>7.2000000000000002</v>
      </c>
      <c r="I215" s="219">
        <v>503</v>
      </c>
      <c r="J215" s="219">
        <f>ROUND(I215*H215,2)</f>
        <v>3621.5999999999999</v>
      </c>
      <c r="K215" s="220"/>
      <c r="L215" s="35"/>
      <c r="M215" s="221" t="s">
        <v>1</v>
      </c>
      <c r="N215" s="222" t="s">
        <v>38</v>
      </c>
      <c r="O215" s="223">
        <v>0.65900000000000003</v>
      </c>
      <c r="P215" s="223">
        <f>O215*H215</f>
        <v>4.7448000000000006</v>
      </c>
      <c r="Q215" s="223">
        <v>0.00040999999999999999</v>
      </c>
      <c r="R215" s="223">
        <f>Q215*H215</f>
        <v>0.0029520000000000002</v>
      </c>
      <c r="S215" s="223">
        <v>0</v>
      </c>
      <c r="T215" s="224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225" t="s">
        <v>211</v>
      </c>
      <c r="AT215" s="225" t="s">
        <v>145</v>
      </c>
      <c r="AU215" s="225" t="s">
        <v>83</v>
      </c>
      <c r="AY215" s="14" t="s">
        <v>143</v>
      </c>
      <c r="BE215" s="226">
        <f>IF(N215="základní",J215,0)</f>
        <v>3621.5999999999999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4" t="s">
        <v>81</v>
      </c>
      <c r="BK215" s="226">
        <f>ROUND(I215*H215,2)</f>
        <v>3621.5999999999999</v>
      </c>
      <c r="BL215" s="14" t="s">
        <v>211</v>
      </c>
      <c r="BM215" s="225" t="s">
        <v>387</v>
      </c>
    </row>
    <row r="216" s="2" customFormat="1" ht="16.5" customHeight="1">
      <c r="A216" s="29"/>
      <c r="B216" s="30"/>
      <c r="C216" s="214" t="s">
        <v>388</v>
      </c>
      <c r="D216" s="214" t="s">
        <v>145</v>
      </c>
      <c r="E216" s="215" t="s">
        <v>389</v>
      </c>
      <c r="F216" s="216" t="s">
        <v>390</v>
      </c>
      <c r="G216" s="217" t="s">
        <v>164</v>
      </c>
      <c r="H216" s="218">
        <v>1</v>
      </c>
      <c r="I216" s="219">
        <v>173</v>
      </c>
      <c r="J216" s="219">
        <f>ROUND(I216*H216,2)</f>
        <v>173</v>
      </c>
      <c r="K216" s="220"/>
      <c r="L216" s="35"/>
      <c r="M216" s="221" t="s">
        <v>1</v>
      </c>
      <c r="N216" s="222" t="s">
        <v>38</v>
      </c>
      <c r="O216" s="223">
        <v>0.372</v>
      </c>
      <c r="P216" s="223">
        <f>O216*H216</f>
        <v>0.372</v>
      </c>
      <c r="Q216" s="223">
        <v>0</v>
      </c>
      <c r="R216" s="223">
        <f>Q216*H216</f>
        <v>0</v>
      </c>
      <c r="S216" s="223">
        <v>0.027560000000000001</v>
      </c>
      <c r="T216" s="224">
        <f>S216*H216</f>
        <v>0.027560000000000001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225" t="s">
        <v>211</v>
      </c>
      <c r="AT216" s="225" t="s">
        <v>145</v>
      </c>
      <c r="AU216" s="225" t="s">
        <v>83</v>
      </c>
      <c r="AY216" s="14" t="s">
        <v>143</v>
      </c>
      <c r="BE216" s="226">
        <f>IF(N216="základní",J216,0)</f>
        <v>173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4" t="s">
        <v>81</v>
      </c>
      <c r="BK216" s="226">
        <f>ROUND(I216*H216,2)</f>
        <v>173</v>
      </c>
      <c r="BL216" s="14" t="s">
        <v>211</v>
      </c>
      <c r="BM216" s="225" t="s">
        <v>391</v>
      </c>
    </row>
    <row r="217" s="2" customFormat="1" ht="24.15" customHeight="1">
      <c r="A217" s="29"/>
      <c r="B217" s="30"/>
      <c r="C217" s="214" t="s">
        <v>392</v>
      </c>
      <c r="D217" s="214" t="s">
        <v>145</v>
      </c>
      <c r="E217" s="215" t="s">
        <v>393</v>
      </c>
      <c r="F217" s="216" t="s">
        <v>394</v>
      </c>
      <c r="G217" s="217" t="s">
        <v>164</v>
      </c>
      <c r="H217" s="218">
        <v>1</v>
      </c>
      <c r="I217" s="219">
        <v>771</v>
      </c>
      <c r="J217" s="219">
        <f>ROUND(I217*H217,2)</f>
        <v>771</v>
      </c>
      <c r="K217" s="220"/>
      <c r="L217" s="35"/>
      <c r="M217" s="221" t="s">
        <v>1</v>
      </c>
      <c r="N217" s="222" t="s">
        <v>38</v>
      </c>
      <c r="O217" s="223">
        <v>0.113</v>
      </c>
      <c r="P217" s="223">
        <f>O217*H217</f>
        <v>0.113</v>
      </c>
      <c r="Q217" s="223">
        <v>0.00050000000000000001</v>
      </c>
      <c r="R217" s="223">
        <f>Q217*H217</f>
        <v>0.00050000000000000001</v>
      </c>
      <c r="S217" s="223">
        <v>0</v>
      </c>
      <c r="T217" s="224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225" t="s">
        <v>211</v>
      </c>
      <c r="AT217" s="225" t="s">
        <v>145</v>
      </c>
      <c r="AU217" s="225" t="s">
        <v>83</v>
      </c>
      <c r="AY217" s="14" t="s">
        <v>143</v>
      </c>
      <c r="BE217" s="226">
        <f>IF(N217="základní",J217,0)</f>
        <v>771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4" t="s">
        <v>81</v>
      </c>
      <c r="BK217" s="226">
        <f>ROUND(I217*H217,2)</f>
        <v>771</v>
      </c>
      <c r="BL217" s="14" t="s">
        <v>211</v>
      </c>
      <c r="BM217" s="225" t="s">
        <v>395</v>
      </c>
    </row>
    <row r="218" s="2" customFormat="1" ht="21.75" customHeight="1">
      <c r="A218" s="29"/>
      <c r="B218" s="30"/>
      <c r="C218" s="214" t="s">
        <v>396</v>
      </c>
      <c r="D218" s="214" t="s">
        <v>145</v>
      </c>
      <c r="E218" s="215" t="s">
        <v>397</v>
      </c>
      <c r="F218" s="216" t="s">
        <v>398</v>
      </c>
      <c r="G218" s="217" t="s">
        <v>202</v>
      </c>
      <c r="H218" s="218">
        <v>63.552</v>
      </c>
      <c r="I218" s="219">
        <v>29.100000000000001</v>
      </c>
      <c r="J218" s="219">
        <f>ROUND(I218*H218,2)</f>
        <v>1849.3599999999999</v>
      </c>
      <c r="K218" s="220"/>
      <c r="L218" s="35"/>
      <c r="M218" s="221" t="s">
        <v>1</v>
      </c>
      <c r="N218" s="222" t="s">
        <v>38</v>
      </c>
      <c r="O218" s="223">
        <v>0.048000000000000001</v>
      </c>
      <c r="P218" s="223">
        <f>O218*H218</f>
        <v>3.0504959999999999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225" t="s">
        <v>211</v>
      </c>
      <c r="AT218" s="225" t="s">
        <v>145</v>
      </c>
      <c r="AU218" s="225" t="s">
        <v>83</v>
      </c>
      <c r="AY218" s="14" t="s">
        <v>143</v>
      </c>
      <c r="BE218" s="226">
        <f>IF(N218="základní",J218,0)</f>
        <v>1849.3599999999999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4" t="s">
        <v>81</v>
      </c>
      <c r="BK218" s="226">
        <f>ROUND(I218*H218,2)</f>
        <v>1849.3599999999999</v>
      </c>
      <c r="BL218" s="14" t="s">
        <v>211</v>
      </c>
      <c r="BM218" s="225" t="s">
        <v>399</v>
      </c>
    </row>
    <row r="219" s="2" customFormat="1" ht="24.15" customHeight="1">
      <c r="A219" s="29"/>
      <c r="B219" s="30"/>
      <c r="C219" s="214" t="s">
        <v>400</v>
      </c>
      <c r="D219" s="214" t="s">
        <v>145</v>
      </c>
      <c r="E219" s="215" t="s">
        <v>401</v>
      </c>
      <c r="F219" s="216" t="s">
        <v>402</v>
      </c>
      <c r="G219" s="217" t="s">
        <v>158</v>
      </c>
      <c r="H219" s="218">
        <v>0.119</v>
      </c>
      <c r="I219" s="219">
        <v>797</v>
      </c>
      <c r="J219" s="219">
        <f>ROUND(I219*H219,2)</f>
        <v>94.840000000000003</v>
      </c>
      <c r="K219" s="220"/>
      <c r="L219" s="35"/>
      <c r="M219" s="221" t="s">
        <v>1</v>
      </c>
      <c r="N219" s="222" t="s">
        <v>38</v>
      </c>
      <c r="O219" s="223">
        <v>1.47</v>
      </c>
      <c r="P219" s="223">
        <f>O219*H219</f>
        <v>0.17493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225" t="s">
        <v>211</v>
      </c>
      <c r="AT219" s="225" t="s">
        <v>145</v>
      </c>
      <c r="AU219" s="225" t="s">
        <v>83</v>
      </c>
      <c r="AY219" s="14" t="s">
        <v>143</v>
      </c>
      <c r="BE219" s="226">
        <f>IF(N219="základní",J219,0)</f>
        <v>94.840000000000003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4" t="s">
        <v>81</v>
      </c>
      <c r="BK219" s="226">
        <f>ROUND(I219*H219,2)</f>
        <v>94.840000000000003</v>
      </c>
      <c r="BL219" s="14" t="s">
        <v>211</v>
      </c>
      <c r="BM219" s="225" t="s">
        <v>403</v>
      </c>
    </row>
    <row r="220" s="2" customFormat="1" ht="24.15" customHeight="1">
      <c r="A220" s="29"/>
      <c r="B220" s="30"/>
      <c r="C220" s="214" t="s">
        <v>404</v>
      </c>
      <c r="D220" s="214" t="s">
        <v>145</v>
      </c>
      <c r="E220" s="215" t="s">
        <v>405</v>
      </c>
      <c r="F220" s="216" t="s">
        <v>406</v>
      </c>
      <c r="G220" s="217" t="s">
        <v>158</v>
      </c>
      <c r="H220" s="218">
        <v>0.119</v>
      </c>
      <c r="I220" s="219">
        <v>616</v>
      </c>
      <c r="J220" s="219">
        <f>ROUND(I220*H220,2)</f>
        <v>73.299999999999997</v>
      </c>
      <c r="K220" s="220"/>
      <c r="L220" s="35"/>
      <c r="M220" s="221" t="s">
        <v>1</v>
      </c>
      <c r="N220" s="222" t="s">
        <v>38</v>
      </c>
      <c r="O220" s="223">
        <v>1.21</v>
      </c>
      <c r="P220" s="223">
        <f>O220*H220</f>
        <v>0.14398999999999998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225" t="s">
        <v>211</v>
      </c>
      <c r="AT220" s="225" t="s">
        <v>145</v>
      </c>
      <c r="AU220" s="225" t="s">
        <v>83</v>
      </c>
      <c r="AY220" s="14" t="s">
        <v>143</v>
      </c>
      <c r="BE220" s="226">
        <f>IF(N220="základní",J220,0)</f>
        <v>73.299999999999997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4" t="s">
        <v>81</v>
      </c>
      <c r="BK220" s="226">
        <f>ROUND(I220*H220,2)</f>
        <v>73.299999999999997</v>
      </c>
      <c r="BL220" s="14" t="s">
        <v>211</v>
      </c>
      <c r="BM220" s="225" t="s">
        <v>407</v>
      </c>
    </row>
    <row r="221" s="2" customFormat="1" ht="24.15" customHeight="1">
      <c r="A221" s="29"/>
      <c r="B221" s="30"/>
      <c r="C221" s="214" t="s">
        <v>408</v>
      </c>
      <c r="D221" s="214" t="s">
        <v>145</v>
      </c>
      <c r="E221" s="215" t="s">
        <v>409</v>
      </c>
      <c r="F221" s="216" t="s">
        <v>410</v>
      </c>
      <c r="G221" s="217" t="s">
        <v>158</v>
      </c>
      <c r="H221" s="218">
        <v>0.119</v>
      </c>
      <c r="I221" s="219">
        <v>501</v>
      </c>
      <c r="J221" s="219">
        <f>ROUND(I221*H221,2)</f>
        <v>59.619999999999997</v>
      </c>
      <c r="K221" s="220"/>
      <c r="L221" s="35"/>
      <c r="M221" s="221" t="s">
        <v>1</v>
      </c>
      <c r="N221" s="222" t="s">
        <v>38</v>
      </c>
      <c r="O221" s="223">
        <v>1.079</v>
      </c>
      <c r="P221" s="223">
        <f>O221*H221</f>
        <v>0.12840099999999999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225" t="s">
        <v>211</v>
      </c>
      <c r="AT221" s="225" t="s">
        <v>145</v>
      </c>
      <c r="AU221" s="225" t="s">
        <v>83</v>
      </c>
      <c r="AY221" s="14" t="s">
        <v>143</v>
      </c>
      <c r="BE221" s="226">
        <f>IF(N221="základní",J221,0)</f>
        <v>59.619999999999997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4" t="s">
        <v>81</v>
      </c>
      <c r="BK221" s="226">
        <f>ROUND(I221*H221,2)</f>
        <v>59.619999999999997</v>
      </c>
      <c r="BL221" s="14" t="s">
        <v>211</v>
      </c>
      <c r="BM221" s="225" t="s">
        <v>411</v>
      </c>
    </row>
    <row r="222" s="12" customFormat="1" ht="22.8" customHeight="1">
      <c r="A222" s="12"/>
      <c r="B222" s="199"/>
      <c r="C222" s="200"/>
      <c r="D222" s="201" t="s">
        <v>72</v>
      </c>
      <c r="E222" s="212" t="s">
        <v>412</v>
      </c>
      <c r="F222" s="212" t="s">
        <v>413</v>
      </c>
      <c r="G222" s="200"/>
      <c r="H222" s="200"/>
      <c r="I222" s="200"/>
      <c r="J222" s="213">
        <f>BK222</f>
        <v>79861.790000000008</v>
      </c>
      <c r="K222" s="200"/>
      <c r="L222" s="204"/>
      <c r="M222" s="205"/>
      <c r="N222" s="206"/>
      <c r="O222" s="206"/>
      <c r="P222" s="207">
        <f>SUM(P223:P232)</f>
        <v>98.975448</v>
      </c>
      <c r="Q222" s="206"/>
      <c r="R222" s="207">
        <f>SUM(R223:R232)</f>
        <v>0.14793120000000001</v>
      </c>
      <c r="S222" s="206"/>
      <c r="T222" s="208">
        <f>SUM(T223:T232)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9" t="s">
        <v>83</v>
      </c>
      <c r="AT222" s="210" t="s">
        <v>72</v>
      </c>
      <c r="AU222" s="210" t="s">
        <v>81</v>
      </c>
      <c r="AY222" s="209" t="s">
        <v>143</v>
      </c>
      <c r="BK222" s="211">
        <f>SUM(BK223:BK232)</f>
        <v>79861.790000000008</v>
      </c>
    </row>
    <row r="223" s="2" customFormat="1" ht="24.15" customHeight="1">
      <c r="A223" s="29"/>
      <c r="B223" s="30"/>
      <c r="C223" s="214" t="s">
        <v>414</v>
      </c>
      <c r="D223" s="214" t="s">
        <v>145</v>
      </c>
      <c r="E223" s="215" t="s">
        <v>415</v>
      </c>
      <c r="F223" s="216" t="s">
        <v>416</v>
      </c>
      <c r="G223" s="217" t="s">
        <v>202</v>
      </c>
      <c r="H223" s="218">
        <v>25.440000000000001</v>
      </c>
      <c r="I223" s="219">
        <v>389</v>
      </c>
      <c r="J223" s="219">
        <f>ROUND(I223*H223,2)</f>
        <v>9896.1599999999999</v>
      </c>
      <c r="K223" s="220"/>
      <c r="L223" s="35"/>
      <c r="M223" s="221" t="s">
        <v>1</v>
      </c>
      <c r="N223" s="222" t="s">
        <v>38</v>
      </c>
      <c r="O223" s="223">
        <v>0.55600000000000005</v>
      </c>
      <c r="P223" s="223">
        <f>O223*H223</f>
        <v>14.144640000000003</v>
      </c>
      <c r="Q223" s="223">
        <v>0.00051000000000000004</v>
      </c>
      <c r="R223" s="223">
        <f>Q223*H223</f>
        <v>0.012974400000000002</v>
      </c>
      <c r="S223" s="223">
        <v>0</v>
      </c>
      <c r="T223" s="224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225" t="s">
        <v>211</v>
      </c>
      <c r="AT223" s="225" t="s">
        <v>145</v>
      </c>
      <c r="AU223" s="225" t="s">
        <v>83</v>
      </c>
      <c r="AY223" s="14" t="s">
        <v>143</v>
      </c>
      <c r="BE223" s="226">
        <f>IF(N223="základní",J223,0)</f>
        <v>9896.1599999999999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4" t="s">
        <v>81</v>
      </c>
      <c r="BK223" s="226">
        <f>ROUND(I223*H223,2)</f>
        <v>9896.1599999999999</v>
      </c>
      <c r="BL223" s="14" t="s">
        <v>211</v>
      </c>
      <c r="BM223" s="225" t="s">
        <v>417</v>
      </c>
    </row>
    <row r="224" s="2" customFormat="1" ht="24.15" customHeight="1">
      <c r="A224" s="29"/>
      <c r="B224" s="30"/>
      <c r="C224" s="214" t="s">
        <v>418</v>
      </c>
      <c r="D224" s="214" t="s">
        <v>145</v>
      </c>
      <c r="E224" s="215" t="s">
        <v>419</v>
      </c>
      <c r="F224" s="216" t="s">
        <v>420</v>
      </c>
      <c r="G224" s="217" t="s">
        <v>202</v>
      </c>
      <c r="H224" s="218">
        <v>80.159999999999997</v>
      </c>
      <c r="I224" s="219">
        <v>465</v>
      </c>
      <c r="J224" s="219">
        <f>ROUND(I224*H224,2)</f>
        <v>37274.400000000001</v>
      </c>
      <c r="K224" s="220"/>
      <c r="L224" s="35"/>
      <c r="M224" s="221" t="s">
        <v>1</v>
      </c>
      <c r="N224" s="222" t="s">
        <v>38</v>
      </c>
      <c r="O224" s="223">
        <v>0.61599999999999999</v>
      </c>
      <c r="P224" s="223">
        <f>O224*H224</f>
        <v>49.37856</v>
      </c>
      <c r="Q224" s="223">
        <v>0.00116</v>
      </c>
      <c r="R224" s="223">
        <f>Q224*H224</f>
        <v>0.092985600000000002</v>
      </c>
      <c r="S224" s="223">
        <v>0</v>
      </c>
      <c r="T224" s="224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225" t="s">
        <v>211</v>
      </c>
      <c r="AT224" s="225" t="s">
        <v>145</v>
      </c>
      <c r="AU224" s="225" t="s">
        <v>83</v>
      </c>
      <c r="AY224" s="14" t="s">
        <v>143</v>
      </c>
      <c r="BE224" s="226">
        <f>IF(N224="základní",J224,0)</f>
        <v>37274.400000000001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4" t="s">
        <v>81</v>
      </c>
      <c r="BK224" s="226">
        <f>ROUND(I224*H224,2)</f>
        <v>37274.400000000001</v>
      </c>
      <c r="BL224" s="14" t="s">
        <v>211</v>
      </c>
      <c r="BM224" s="225" t="s">
        <v>421</v>
      </c>
    </row>
    <row r="225" s="2" customFormat="1" ht="24.15" customHeight="1">
      <c r="A225" s="29"/>
      <c r="B225" s="30"/>
      <c r="C225" s="214" t="s">
        <v>422</v>
      </c>
      <c r="D225" s="214" t="s">
        <v>145</v>
      </c>
      <c r="E225" s="215" t="s">
        <v>423</v>
      </c>
      <c r="F225" s="216" t="s">
        <v>424</v>
      </c>
      <c r="G225" s="217" t="s">
        <v>202</v>
      </c>
      <c r="H225" s="218">
        <v>19.199999999999999</v>
      </c>
      <c r="I225" s="219">
        <v>550</v>
      </c>
      <c r="J225" s="219">
        <f>ROUND(I225*H225,2)</f>
        <v>10560</v>
      </c>
      <c r="K225" s="220"/>
      <c r="L225" s="35"/>
      <c r="M225" s="221" t="s">
        <v>1</v>
      </c>
      <c r="N225" s="222" t="s">
        <v>38</v>
      </c>
      <c r="O225" s="223">
        <v>0.69599999999999995</v>
      </c>
      <c r="P225" s="223">
        <f>O225*H225</f>
        <v>13.363199999999999</v>
      </c>
      <c r="Q225" s="223">
        <v>0.0014400000000000001</v>
      </c>
      <c r="R225" s="223">
        <f>Q225*H225</f>
        <v>0.027648000000000002</v>
      </c>
      <c r="S225" s="223">
        <v>0</v>
      </c>
      <c r="T225" s="224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225" t="s">
        <v>211</v>
      </c>
      <c r="AT225" s="225" t="s">
        <v>145</v>
      </c>
      <c r="AU225" s="225" t="s">
        <v>83</v>
      </c>
      <c r="AY225" s="14" t="s">
        <v>143</v>
      </c>
      <c r="BE225" s="226">
        <f>IF(N225="základní",J225,0)</f>
        <v>10560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4" t="s">
        <v>81</v>
      </c>
      <c r="BK225" s="226">
        <f>ROUND(I225*H225,2)</f>
        <v>10560</v>
      </c>
      <c r="BL225" s="14" t="s">
        <v>211</v>
      </c>
      <c r="BM225" s="225" t="s">
        <v>425</v>
      </c>
    </row>
    <row r="226" s="2" customFormat="1" ht="37.8" customHeight="1">
      <c r="A226" s="29"/>
      <c r="B226" s="30"/>
      <c r="C226" s="214" t="s">
        <v>426</v>
      </c>
      <c r="D226" s="214" t="s">
        <v>145</v>
      </c>
      <c r="E226" s="215" t="s">
        <v>427</v>
      </c>
      <c r="F226" s="216" t="s">
        <v>428</v>
      </c>
      <c r="G226" s="217" t="s">
        <v>202</v>
      </c>
      <c r="H226" s="218">
        <v>20.640000000000001</v>
      </c>
      <c r="I226" s="219">
        <v>87.700000000000003</v>
      </c>
      <c r="J226" s="219">
        <f>ROUND(I226*H226,2)</f>
        <v>1810.1300000000001</v>
      </c>
      <c r="K226" s="220"/>
      <c r="L226" s="35"/>
      <c r="M226" s="221" t="s">
        <v>1</v>
      </c>
      <c r="N226" s="222" t="s">
        <v>38</v>
      </c>
      <c r="O226" s="223">
        <v>0.106</v>
      </c>
      <c r="P226" s="223">
        <f>O226*H226</f>
        <v>2.18784</v>
      </c>
      <c r="Q226" s="223">
        <v>6.9999999999999994E-05</v>
      </c>
      <c r="R226" s="223">
        <f>Q226*H226</f>
        <v>0.0014448</v>
      </c>
      <c r="S226" s="223">
        <v>0</v>
      </c>
      <c r="T226" s="224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225" t="s">
        <v>211</v>
      </c>
      <c r="AT226" s="225" t="s">
        <v>145</v>
      </c>
      <c r="AU226" s="225" t="s">
        <v>83</v>
      </c>
      <c r="AY226" s="14" t="s">
        <v>143</v>
      </c>
      <c r="BE226" s="226">
        <f>IF(N226="základní",J226,0)</f>
        <v>1810.1300000000001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4" t="s">
        <v>81</v>
      </c>
      <c r="BK226" s="226">
        <f>ROUND(I226*H226,2)</f>
        <v>1810.1300000000001</v>
      </c>
      <c r="BL226" s="14" t="s">
        <v>211</v>
      </c>
      <c r="BM226" s="225" t="s">
        <v>429</v>
      </c>
    </row>
    <row r="227" s="2" customFormat="1" ht="37.8" customHeight="1">
      <c r="A227" s="29"/>
      <c r="B227" s="30"/>
      <c r="C227" s="214" t="s">
        <v>430</v>
      </c>
      <c r="D227" s="214" t="s">
        <v>145</v>
      </c>
      <c r="E227" s="215" t="s">
        <v>431</v>
      </c>
      <c r="F227" s="216" t="s">
        <v>432</v>
      </c>
      <c r="G227" s="217" t="s">
        <v>202</v>
      </c>
      <c r="H227" s="218">
        <v>99.359999999999999</v>
      </c>
      <c r="I227" s="219">
        <v>104</v>
      </c>
      <c r="J227" s="219">
        <f>ROUND(I227*H227,2)</f>
        <v>10333.440000000001</v>
      </c>
      <c r="K227" s="220"/>
      <c r="L227" s="35"/>
      <c r="M227" s="221" t="s">
        <v>1</v>
      </c>
      <c r="N227" s="222" t="s">
        <v>38</v>
      </c>
      <c r="O227" s="223">
        <v>0.106</v>
      </c>
      <c r="P227" s="223">
        <f>O227*H227</f>
        <v>10.532159999999999</v>
      </c>
      <c r="Q227" s="223">
        <v>9.0000000000000006E-05</v>
      </c>
      <c r="R227" s="223">
        <f>Q227*H227</f>
        <v>0.0089423999999999997</v>
      </c>
      <c r="S227" s="223">
        <v>0</v>
      </c>
      <c r="T227" s="224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225" t="s">
        <v>211</v>
      </c>
      <c r="AT227" s="225" t="s">
        <v>145</v>
      </c>
      <c r="AU227" s="225" t="s">
        <v>83</v>
      </c>
      <c r="AY227" s="14" t="s">
        <v>143</v>
      </c>
      <c r="BE227" s="226">
        <f>IF(N227="základní",J227,0)</f>
        <v>10333.440000000001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4" t="s">
        <v>81</v>
      </c>
      <c r="BK227" s="226">
        <f>ROUND(I227*H227,2)</f>
        <v>10333.440000000001</v>
      </c>
      <c r="BL227" s="14" t="s">
        <v>211</v>
      </c>
      <c r="BM227" s="225" t="s">
        <v>433</v>
      </c>
    </row>
    <row r="228" s="2" customFormat="1" ht="16.5" customHeight="1">
      <c r="A228" s="29"/>
      <c r="B228" s="30"/>
      <c r="C228" s="214" t="s">
        <v>434</v>
      </c>
      <c r="D228" s="214" t="s">
        <v>145</v>
      </c>
      <c r="E228" s="215" t="s">
        <v>435</v>
      </c>
      <c r="F228" s="216" t="s">
        <v>436</v>
      </c>
      <c r="G228" s="217" t="s">
        <v>164</v>
      </c>
      <c r="H228" s="218">
        <v>2</v>
      </c>
      <c r="I228" s="219">
        <v>992</v>
      </c>
      <c r="J228" s="219">
        <f>ROUND(I228*H228,2)</f>
        <v>1984</v>
      </c>
      <c r="K228" s="220"/>
      <c r="L228" s="35"/>
      <c r="M228" s="221" t="s">
        <v>1</v>
      </c>
      <c r="N228" s="222" t="s">
        <v>38</v>
      </c>
      <c r="O228" s="223">
        <v>0.22800000000000001</v>
      </c>
      <c r="P228" s="223">
        <f>O228*H228</f>
        <v>0.45600000000000002</v>
      </c>
      <c r="Q228" s="223">
        <v>0.00072000000000000005</v>
      </c>
      <c r="R228" s="223">
        <f>Q228*H228</f>
        <v>0.0014400000000000001</v>
      </c>
      <c r="S228" s="223">
        <v>0</v>
      </c>
      <c r="T228" s="224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225" t="s">
        <v>211</v>
      </c>
      <c r="AT228" s="225" t="s">
        <v>145</v>
      </c>
      <c r="AU228" s="225" t="s">
        <v>83</v>
      </c>
      <c r="AY228" s="14" t="s">
        <v>143</v>
      </c>
      <c r="BE228" s="226">
        <f>IF(N228="základní",J228,0)</f>
        <v>1984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4" t="s">
        <v>81</v>
      </c>
      <c r="BK228" s="226">
        <f>ROUND(I228*H228,2)</f>
        <v>1984</v>
      </c>
      <c r="BL228" s="14" t="s">
        <v>211</v>
      </c>
      <c r="BM228" s="225" t="s">
        <v>437</v>
      </c>
    </row>
    <row r="229" s="2" customFormat="1" ht="24.15" customHeight="1">
      <c r="A229" s="29"/>
      <c r="B229" s="30"/>
      <c r="C229" s="214" t="s">
        <v>438</v>
      </c>
      <c r="D229" s="214" t="s">
        <v>145</v>
      </c>
      <c r="E229" s="215" t="s">
        <v>439</v>
      </c>
      <c r="F229" s="216" t="s">
        <v>440</v>
      </c>
      <c r="G229" s="217" t="s">
        <v>202</v>
      </c>
      <c r="H229" s="218">
        <v>124.8</v>
      </c>
      <c r="I229" s="219">
        <v>61.899999999999999</v>
      </c>
      <c r="J229" s="219">
        <f>ROUND(I229*H229,2)</f>
        <v>7725.1199999999999</v>
      </c>
      <c r="K229" s="220"/>
      <c r="L229" s="35"/>
      <c r="M229" s="221" t="s">
        <v>1</v>
      </c>
      <c r="N229" s="222" t="s">
        <v>38</v>
      </c>
      <c r="O229" s="223">
        <v>0.067000000000000004</v>
      </c>
      <c r="P229" s="223">
        <f>O229*H229</f>
        <v>8.361600000000001</v>
      </c>
      <c r="Q229" s="223">
        <v>2.0000000000000002E-05</v>
      </c>
      <c r="R229" s="223">
        <f>Q229*H229</f>
        <v>0.002496</v>
      </c>
      <c r="S229" s="223">
        <v>0</v>
      </c>
      <c r="T229" s="224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225" t="s">
        <v>211</v>
      </c>
      <c r="AT229" s="225" t="s">
        <v>145</v>
      </c>
      <c r="AU229" s="225" t="s">
        <v>83</v>
      </c>
      <c r="AY229" s="14" t="s">
        <v>143</v>
      </c>
      <c r="BE229" s="226">
        <f>IF(N229="základní",J229,0)</f>
        <v>7725.1199999999999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4" t="s">
        <v>81</v>
      </c>
      <c r="BK229" s="226">
        <f>ROUND(I229*H229,2)</f>
        <v>7725.1199999999999</v>
      </c>
      <c r="BL229" s="14" t="s">
        <v>211</v>
      </c>
      <c r="BM229" s="225" t="s">
        <v>441</v>
      </c>
    </row>
    <row r="230" s="2" customFormat="1" ht="24.15" customHeight="1">
      <c r="A230" s="29"/>
      <c r="B230" s="30"/>
      <c r="C230" s="214" t="s">
        <v>442</v>
      </c>
      <c r="D230" s="214" t="s">
        <v>145</v>
      </c>
      <c r="E230" s="215" t="s">
        <v>443</v>
      </c>
      <c r="F230" s="216" t="s">
        <v>444</v>
      </c>
      <c r="G230" s="217" t="s">
        <v>158</v>
      </c>
      <c r="H230" s="218">
        <v>0.14799999999999999</v>
      </c>
      <c r="I230" s="219">
        <v>715</v>
      </c>
      <c r="J230" s="219">
        <f>ROUND(I230*H230,2)</f>
        <v>105.81999999999999</v>
      </c>
      <c r="K230" s="220"/>
      <c r="L230" s="35"/>
      <c r="M230" s="221" t="s">
        <v>1</v>
      </c>
      <c r="N230" s="222" t="s">
        <v>38</v>
      </c>
      <c r="O230" s="223">
        <v>1.327</v>
      </c>
      <c r="P230" s="223">
        <f>O230*H230</f>
        <v>0.19639599999999999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225" t="s">
        <v>211</v>
      </c>
      <c r="AT230" s="225" t="s">
        <v>145</v>
      </c>
      <c r="AU230" s="225" t="s">
        <v>83</v>
      </c>
      <c r="AY230" s="14" t="s">
        <v>143</v>
      </c>
      <c r="BE230" s="226">
        <f>IF(N230="základní",J230,0)</f>
        <v>105.81999999999999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4" t="s">
        <v>81</v>
      </c>
      <c r="BK230" s="226">
        <f>ROUND(I230*H230,2)</f>
        <v>105.81999999999999</v>
      </c>
      <c r="BL230" s="14" t="s">
        <v>211</v>
      </c>
      <c r="BM230" s="225" t="s">
        <v>445</v>
      </c>
    </row>
    <row r="231" s="2" customFormat="1" ht="24.15" customHeight="1">
      <c r="A231" s="29"/>
      <c r="B231" s="30"/>
      <c r="C231" s="214" t="s">
        <v>446</v>
      </c>
      <c r="D231" s="214" t="s">
        <v>145</v>
      </c>
      <c r="E231" s="215" t="s">
        <v>447</v>
      </c>
      <c r="F231" s="216" t="s">
        <v>448</v>
      </c>
      <c r="G231" s="217" t="s">
        <v>158</v>
      </c>
      <c r="H231" s="218">
        <v>0.14799999999999999</v>
      </c>
      <c r="I231" s="219">
        <v>601</v>
      </c>
      <c r="J231" s="219">
        <f>ROUND(I231*H231,2)</f>
        <v>88.950000000000003</v>
      </c>
      <c r="K231" s="220"/>
      <c r="L231" s="35"/>
      <c r="M231" s="221" t="s">
        <v>1</v>
      </c>
      <c r="N231" s="222" t="s">
        <v>38</v>
      </c>
      <c r="O231" s="223">
        <v>1.1799999999999999</v>
      </c>
      <c r="P231" s="223">
        <f>O231*H231</f>
        <v>0.17463999999999999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225" t="s">
        <v>211</v>
      </c>
      <c r="AT231" s="225" t="s">
        <v>145</v>
      </c>
      <c r="AU231" s="225" t="s">
        <v>83</v>
      </c>
      <c r="AY231" s="14" t="s">
        <v>143</v>
      </c>
      <c r="BE231" s="226">
        <f>IF(N231="základní",J231,0)</f>
        <v>88.950000000000003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4" t="s">
        <v>81</v>
      </c>
      <c r="BK231" s="226">
        <f>ROUND(I231*H231,2)</f>
        <v>88.950000000000003</v>
      </c>
      <c r="BL231" s="14" t="s">
        <v>211</v>
      </c>
      <c r="BM231" s="225" t="s">
        <v>449</v>
      </c>
    </row>
    <row r="232" s="2" customFormat="1" ht="24.15" customHeight="1">
      <c r="A232" s="29"/>
      <c r="B232" s="30"/>
      <c r="C232" s="214" t="s">
        <v>450</v>
      </c>
      <c r="D232" s="214" t="s">
        <v>145</v>
      </c>
      <c r="E232" s="215" t="s">
        <v>451</v>
      </c>
      <c r="F232" s="216" t="s">
        <v>452</v>
      </c>
      <c r="G232" s="217" t="s">
        <v>158</v>
      </c>
      <c r="H232" s="218">
        <v>0.14799999999999999</v>
      </c>
      <c r="I232" s="219">
        <v>566</v>
      </c>
      <c r="J232" s="219">
        <f>ROUND(I232*H232,2)</f>
        <v>83.769999999999996</v>
      </c>
      <c r="K232" s="220"/>
      <c r="L232" s="35"/>
      <c r="M232" s="221" t="s">
        <v>1</v>
      </c>
      <c r="N232" s="222" t="s">
        <v>38</v>
      </c>
      <c r="O232" s="223">
        <v>1.2190000000000001</v>
      </c>
      <c r="P232" s="223">
        <f>O232*H232</f>
        <v>0.18041200000000002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225" t="s">
        <v>211</v>
      </c>
      <c r="AT232" s="225" t="s">
        <v>145</v>
      </c>
      <c r="AU232" s="225" t="s">
        <v>83</v>
      </c>
      <c r="AY232" s="14" t="s">
        <v>143</v>
      </c>
      <c r="BE232" s="226">
        <f>IF(N232="základní",J232,0)</f>
        <v>83.769999999999996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4" t="s">
        <v>81</v>
      </c>
      <c r="BK232" s="226">
        <f>ROUND(I232*H232,2)</f>
        <v>83.769999999999996</v>
      </c>
      <c r="BL232" s="14" t="s">
        <v>211</v>
      </c>
      <c r="BM232" s="225" t="s">
        <v>453</v>
      </c>
    </row>
    <row r="233" s="12" customFormat="1" ht="22.8" customHeight="1">
      <c r="A233" s="12"/>
      <c r="B233" s="199"/>
      <c r="C233" s="200"/>
      <c r="D233" s="201" t="s">
        <v>72</v>
      </c>
      <c r="E233" s="212" t="s">
        <v>454</v>
      </c>
      <c r="F233" s="212" t="s">
        <v>455</v>
      </c>
      <c r="G233" s="200"/>
      <c r="H233" s="200"/>
      <c r="I233" s="200"/>
      <c r="J233" s="213">
        <f>BK233</f>
        <v>21041.720000000001</v>
      </c>
      <c r="K233" s="200"/>
      <c r="L233" s="204"/>
      <c r="M233" s="205"/>
      <c r="N233" s="206"/>
      <c r="O233" s="206"/>
      <c r="P233" s="207">
        <f>SUM(P234:P248)</f>
        <v>8.0152239999999999</v>
      </c>
      <c r="Q233" s="206"/>
      <c r="R233" s="207">
        <f>SUM(R234:R248)</f>
        <v>0.055529999999999996</v>
      </c>
      <c r="S233" s="206"/>
      <c r="T233" s="208">
        <f>SUM(T234:T248)</f>
        <v>0.21184999999999998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9" t="s">
        <v>83</v>
      </c>
      <c r="AT233" s="210" t="s">
        <v>72</v>
      </c>
      <c r="AU233" s="210" t="s">
        <v>81</v>
      </c>
      <c r="AY233" s="209" t="s">
        <v>143</v>
      </c>
      <c r="BK233" s="211">
        <f>SUM(BK234:BK248)</f>
        <v>21041.720000000001</v>
      </c>
    </row>
    <row r="234" s="2" customFormat="1" ht="16.5" customHeight="1">
      <c r="A234" s="29"/>
      <c r="B234" s="30"/>
      <c r="C234" s="214" t="s">
        <v>456</v>
      </c>
      <c r="D234" s="214" t="s">
        <v>145</v>
      </c>
      <c r="E234" s="215" t="s">
        <v>457</v>
      </c>
      <c r="F234" s="216" t="s">
        <v>458</v>
      </c>
      <c r="G234" s="217" t="s">
        <v>459</v>
      </c>
      <c r="H234" s="218">
        <v>1</v>
      </c>
      <c r="I234" s="219">
        <v>216</v>
      </c>
      <c r="J234" s="219">
        <f>ROUND(I234*H234,2)</f>
        <v>216</v>
      </c>
      <c r="K234" s="220"/>
      <c r="L234" s="35"/>
      <c r="M234" s="221" t="s">
        <v>1</v>
      </c>
      <c r="N234" s="222" t="s">
        <v>38</v>
      </c>
      <c r="O234" s="223">
        <v>0.46500000000000002</v>
      </c>
      <c r="P234" s="223">
        <f>O234*H234</f>
        <v>0.46500000000000002</v>
      </c>
      <c r="Q234" s="223">
        <v>0</v>
      </c>
      <c r="R234" s="223">
        <f>Q234*H234</f>
        <v>0</v>
      </c>
      <c r="S234" s="223">
        <v>0.034200000000000001</v>
      </c>
      <c r="T234" s="224">
        <f>S234*H234</f>
        <v>0.034200000000000001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225" t="s">
        <v>211</v>
      </c>
      <c r="AT234" s="225" t="s">
        <v>145</v>
      </c>
      <c r="AU234" s="225" t="s">
        <v>83</v>
      </c>
      <c r="AY234" s="14" t="s">
        <v>143</v>
      </c>
      <c r="BE234" s="226">
        <f>IF(N234="základní",J234,0)</f>
        <v>216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4" t="s">
        <v>81</v>
      </c>
      <c r="BK234" s="226">
        <f>ROUND(I234*H234,2)</f>
        <v>216</v>
      </c>
      <c r="BL234" s="14" t="s">
        <v>211</v>
      </c>
      <c r="BM234" s="225" t="s">
        <v>460</v>
      </c>
    </row>
    <row r="235" s="2" customFormat="1" ht="16.5" customHeight="1">
      <c r="A235" s="29"/>
      <c r="B235" s="30"/>
      <c r="C235" s="214" t="s">
        <v>461</v>
      </c>
      <c r="D235" s="214" t="s">
        <v>145</v>
      </c>
      <c r="E235" s="215" t="s">
        <v>462</v>
      </c>
      <c r="F235" s="216" t="s">
        <v>463</v>
      </c>
      <c r="G235" s="217" t="s">
        <v>459</v>
      </c>
      <c r="H235" s="218">
        <v>1</v>
      </c>
      <c r="I235" s="219">
        <v>6050</v>
      </c>
      <c r="J235" s="219">
        <f>ROUND(I235*H235,2)</f>
        <v>6050</v>
      </c>
      <c r="K235" s="220"/>
      <c r="L235" s="35"/>
      <c r="M235" s="221" t="s">
        <v>1</v>
      </c>
      <c r="N235" s="222" t="s">
        <v>38</v>
      </c>
      <c r="O235" s="223">
        <v>1.3999999999999999</v>
      </c>
      <c r="P235" s="223">
        <f>O235*H235</f>
        <v>1.3999999999999999</v>
      </c>
      <c r="Q235" s="223">
        <v>0.031919999999999997</v>
      </c>
      <c r="R235" s="223">
        <f>Q235*H235</f>
        <v>0.031919999999999997</v>
      </c>
      <c r="S235" s="223">
        <v>0</v>
      </c>
      <c r="T235" s="224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225" t="s">
        <v>211</v>
      </c>
      <c r="AT235" s="225" t="s">
        <v>145</v>
      </c>
      <c r="AU235" s="225" t="s">
        <v>83</v>
      </c>
      <c r="AY235" s="14" t="s">
        <v>143</v>
      </c>
      <c r="BE235" s="226">
        <f>IF(N235="základní",J235,0)</f>
        <v>6050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4" t="s">
        <v>81</v>
      </c>
      <c r="BK235" s="226">
        <f>ROUND(I235*H235,2)</f>
        <v>6050</v>
      </c>
      <c r="BL235" s="14" t="s">
        <v>211</v>
      </c>
      <c r="BM235" s="225" t="s">
        <v>464</v>
      </c>
    </row>
    <row r="236" s="2" customFormat="1" ht="16.5" customHeight="1">
      <c r="A236" s="29"/>
      <c r="B236" s="30"/>
      <c r="C236" s="214" t="s">
        <v>465</v>
      </c>
      <c r="D236" s="214" t="s">
        <v>145</v>
      </c>
      <c r="E236" s="215" t="s">
        <v>466</v>
      </c>
      <c r="F236" s="216" t="s">
        <v>467</v>
      </c>
      <c r="G236" s="217" t="s">
        <v>459</v>
      </c>
      <c r="H236" s="218">
        <v>1</v>
      </c>
      <c r="I236" s="219">
        <v>168</v>
      </c>
      <c r="J236" s="219">
        <f>ROUND(I236*H236,2)</f>
        <v>168</v>
      </c>
      <c r="K236" s="220"/>
      <c r="L236" s="35"/>
      <c r="M236" s="221" t="s">
        <v>1</v>
      </c>
      <c r="N236" s="222" t="s">
        <v>38</v>
      </c>
      <c r="O236" s="223">
        <v>0.36199999999999999</v>
      </c>
      <c r="P236" s="223">
        <f>O236*H236</f>
        <v>0.36199999999999999</v>
      </c>
      <c r="Q236" s="223">
        <v>0</v>
      </c>
      <c r="R236" s="223">
        <f>Q236*H236</f>
        <v>0</v>
      </c>
      <c r="S236" s="223">
        <v>0.019460000000000002</v>
      </c>
      <c r="T236" s="224">
        <f>S236*H236</f>
        <v>0.019460000000000002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225" t="s">
        <v>211</v>
      </c>
      <c r="AT236" s="225" t="s">
        <v>145</v>
      </c>
      <c r="AU236" s="225" t="s">
        <v>83</v>
      </c>
      <c r="AY236" s="14" t="s">
        <v>143</v>
      </c>
      <c r="BE236" s="226">
        <f>IF(N236="základní",J236,0)</f>
        <v>168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4" t="s">
        <v>81</v>
      </c>
      <c r="BK236" s="226">
        <f>ROUND(I236*H236,2)</f>
        <v>168</v>
      </c>
      <c r="BL236" s="14" t="s">
        <v>211</v>
      </c>
      <c r="BM236" s="225" t="s">
        <v>468</v>
      </c>
    </row>
    <row r="237" s="2" customFormat="1" ht="24.15" customHeight="1">
      <c r="A237" s="29"/>
      <c r="B237" s="30"/>
      <c r="C237" s="214" t="s">
        <v>469</v>
      </c>
      <c r="D237" s="214" t="s">
        <v>145</v>
      </c>
      <c r="E237" s="215" t="s">
        <v>470</v>
      </c>
      <c r="F237" s="216" t="s">
        <v>471</v>
      </c>
      <c r="G237" s="217" t="s">
        <v>459</v>
      </c>
      <c r="H237" s="218">
        <v>2</v>
      </c>
      <c r="I237" s="219">
        <v>3980</v>
      </c>
      <c r="J237" s="219">
        <f>ROUND(I237*H237,2)</f>
        <v>7960</v>
      </c>
      <c r="K237" s="220"/>
      <c r="L237" s="35"/>
      <c r="M237" s="221" t="s">
        <v>1</v>
      </c>
      <c r="N237" s="222" t="s">
        <v>38</v>
      </c>
      <c r="O237" s="223">
        <v>1.1000000000000001</v>
      </c>
      <c r="P237" s="223">
        <f>O237*H237</f>
        <v>2.2000000000000002</v>
      </c>
      <c r="Q237" s="223">
        <v>0.0094599999999999997</v>
      </c>
      <c r="R237" s="223">
        <f>Q237*H237</f>
        <v>0.018919999999999999</v>
      </c>
      <c r="S237" s="223">
        <v>0</v>
      </c>
      <c r="T237" s="224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225" t="s">
        <v>211</v>
      </c>
      <c r="AT237" s="225" t="s">
        <v>145</v>
      </c>
      <c r="AU237" s="225" t="s">
        <v>83</v>
      </c>
      <c r="AY237" s="14" t="s">
        <v>143</v>
      </c>
      <c r="BE237" s="226">
        <f>IF(N237="základní",J237,0)</f>
        <v>7960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4" t="s">
        <v>81</v>
      </c>
      <c r="BK237" s="226">
        <f>ROUND(I237*H237,2)</f>
        <v>7960</v>
      </c>
      <c r="BL237" s="14" t="s">
        <v>211</v>
      </c>
      <c r="BM237" s="225" t="s">
        <v>472</v>
      </c>
    </row>
    <row r="238" s="2" customFormat="1" ht="16.5" customHeight="1">
      <c r="A238" s="29"/>
      <c r="B238" s="30"/>
      <c r="C238" s="214" t="s">
        <v>473</v>
      </c>
      <c r="D238" s="214" t="s">
        <v>145</v>
      </c>
      <c r="E238" s="215" t="s">
        <v>474</v>
      </c>
      <c r="F238" s="216" t="s">
        <v>475</v>
      </c>
      <c r="G238" s="217" t="s">
        <v>459</v>
      </c>
      <c r="H238" s="218">
        <v>1</v>
      </c>
      <c r="I238" s="219">
        <v>187</v>
      </c>
      <c r="J238" s="219">
        <f>ROUND(I238*H238,2)</f>
        <v>187</v>
      </c>
      <c r="K238" s="220"/>
      <c r="L238" s="35"/>
      <c r="M238" s="221" t="s">
        <v>1</v>
      </c>
      <c r="N238" s="222" t="s">
        <v>38</v>
      </c>
      <c r="O238" s="223">
        <v>0.40300000000000002</v>
      </c>
      <c r="P238" s="223">
        <f>O238*H238</f>
        <v>0.40300000000000002</v>
      </c>
      <c r="Q238" s="223">
        <v>0</v>
      </c>
      <c r="R238" s="223">
        <f>Q238*H238</f>
        <v>0</v>
      </c>
      <c r="S238" s="223">
        <v>0.032899999999999999</v>
      </c>
      <c r="T238" s="224">
        <f>S238*H238</f>
        <v>0.032899999999999999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225" t="s">
        <v>211</v>
      </c>
      <c r="AT238" s="225" t="s">
        <v>145</v>
      </c>
      <c r="AU238" s="225" t="s">
        <v>83</v>
      </c>
      <c r="AY238" s="14" t="s">
        <v>143</v>
      </c>
      <c r="BE238" s="226">
        <f>IF(N238="základní",J238,0)</f>
        <v>187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4" t="s">
        <v>81</v>
      </c>
      <c r="BK238" s="226">
        <f>ROUND(I238*H238,2)</f>
        <v>187</v>
      </c>
      <c r="BL238" s="14" t="s">
        <v>211</v>
      </c>
      <c r="BM238" s="225" t="s">
        <v>476</v>
      </c>
    </row>
    <row r="239" s="2" customFormat="1" ht="24.15" customHeight="1">
      <c r="A239" s="29"/>
      <c r="B239" s="30"/>
      <c r="C239" s="214" t="s">
        <v>477</v>
      </c>
      <c r="D239" s="214" t="s">
        <v>145</v>
      </c>
      <c r="E239" s="215" t="s">
        <v>478</v>
      </c>
      <c r="F239" s="216" t="s">
        <v>479</v>
      </c>
      <c r="G239" s="217" t="s">
        <v>459</v>
      </c>
      <c r="H239" s="218">
        <v>1</v>
      </c>
      <c r="I239" s="219">
        <v>322</v>
      </c>
      <c r="J239" s="219">
        <f>ROUND(I239*H239,2)</f>
        <v>322</v>
      </c>
      <c r="K239" s="220"/>
      <c r="L239" s="35"/>
      <c r="M239" s="221" t="s">
        <v>1</v>
      </c>
      <c r="N239" s="222" t="s">
        <v>38</v>
      </c>
      <c r="O239" s="223">
        <v>0.69299999999999995</v>
      </c>
      <c r="P239" s="223">
        <f>O239*H239</f>
        <v>0.69299999999999995</v>
      </c>
      <c r="Q239" s="223">
        <v>0</v>
      </c>
      <c r="R239" s="223">
        <f>Q239*H239</f>
        <v>0</v>
      </c>
      <c r="S239" s="223">
        <v>0.087999999999999995</v>
      </c>
      <c r="T239" s="224">
        <f>S239*H239</f>
        <v>0.087999999999999995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225" t="s">
        <v>211</v>
      </c>
      <c r="AT239" s="225" t="s">
        <v>145</v>
      </c>
      <c r="AU239" s="225" t="s">
        <v>83</v>
      </c>
      <c r="AY239" s="14" t="s">
        <v>143</v>
      </c>
      <c r="BE239" s="226">
        <f>IF(N239="základní",J239,0)</f>
        <v>322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4" t="s">
        <v>81</v>
      </c>
      <c r="BK239" s="226">
        <f>ROUND(I239*H239,2)</f>
        <v>322</v>
      </c>
      <c r="BL239" s="14" t="s">
        <v>211</v>
      </c>
      <c r="BM239" s="225" t="s">
        <v>480</v>
      </c>
    </row>
    <row r="240" s="2" customFormat="1" ht="24.15" customHeight="1">
      <c r="A240" s="29"/>
      <c r="B240" s="30"/>
      <c r="C240" s="214" t="s">
        <v>481</v>
      </c>
      <c r="D240" s="214" t="s">
        <v>145</v>
      </c>
      <c r="E240" s="215" t="s">
        <v>482</v>
      </c>
      <c r="F240" s="216" t="s">
        <v>483</v>
      </c>
      <c r="G240" s="217" t="s">
        <v>459</v>
      </c>
      <c r="H240" s="218">
        <v>1</v>
      </c>
      <c r="I240" s="219">
        <v>216</v>
      </c>
      <c r="J240" s="219">
        <f>ROUND(I240*H240,2)</f>
        <v>216</v>
      </c>
      <c r="K240" s="220"/>
      <c r="L240" s="35"/>
      <c r="M240" s="221" t="s">
        <v>1</v>
      </c>
      <c r="N240" s="222" t="s">
        <v>38</v>
      </c>
      <c r="O240" s="223">
        <v>0.46500000000000002</v>
      </c>
      <c r="P240" s="223">
        <f>O240*H240</f>
        <v>0.46500000000000002</v>
      </c>
      <c r="Q240" s="223">
        <v>0</v>
      </c>
      <c r="R240" s="223">
        <f>Q240*H240</f>
        <v>0</v>
      </c>
      <c r="S240" s="223">
        <v>0.0091999999999999998</v>
      </c>
      <c r="T240" s="224">
        <f>S240*H240</f>
        <v>0.0091999999999999998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225" t="s">
        <v>211</v>
      </c>
      <c r="AT240" s="225" t="s">
        <v>145</v>
      </c>
      <c r="AU240" s="225" t="s">
        <v>83</v>
      </c>
      <c r="AY240" s="14" t="s">
        <v>143</v>
      </c>
      <c r="BE240" s="226">
        <f>IF(N240="základní",J240,0)</f>
        <v>216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4" t="s">
        <v>81</v>
      </c>
      <c r="BK240" s="226">
        <f>ROUND(I240*H240,2)</f>
        <v>216</v>
      </c>
      <c r="BL240" s="14" t="s">
        <v>211</v>
      </c>
      <c r="BM240" s="225" t="s">
        <v>484</v>
      </c>
    </row>
    <row r="241" s="2" customFormat="1" ht="16.5" customHeight="1">
      <c r="A241" s="29"/>
      <c r="B241" s="30"/>
      <c r="C241" s="214" t="s">
        <v>485</v>
      </c>
      <c r="D241" s="214" t="s">
        <v>145</v>
      </c>
      <c r="E241" s="215" t="s">
        <v>486</v>
      </c>
      <c r="F241" s="216" t="s">
        <v>487</v>
      </c>
      <c r="G241" s="217" t="s">
        <v>459</v>
      </c>
      <c r="H241" s="218">
        <v>1</v>
      </c>
      <c r="I241" s="219">
        <v>120</v>
      </c>
      <c r="J241" s="219">
        <f>ROUND(I241*H241,2)</f>
        <v>120</v>
      </c>
      <c r="K241" s="220"/>
      <c r="L241" s="35"/>
      <c r="M241" s="221" t="s">
        <v>1</v>
      </c>
      <c r="N241" s="222" t="s">
        <v>38</v>
      </c>
      <c r="O241" s="223">
        <v>0.25900000000000001</v>
      </c>
      <c r="P241" s="223">
        <f>O241*H241</f>
        <v>0.25900000000000001</v>
      </c>
      <c r="Q241" s="223">
        <v>0</v>
      </c>
      <c r="R241" s="223">
        <f>Q241*H241</f>
        <v>0</v>
      </c>
      <c r="S241" s="223">
        <v>0.019300000000000001</v>
      </c>
      <c r="T241" s="224">
        <f>S241*H241</f>
        <v>0.019300000000000001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225" t="s">
        <v>211</v>
      </c>
      <c r="AT241" s="225" t="s">
        <v>145</v>
      </c>
      <c r="AU241" s="225" t="s">
        <v>83</v>
      </c>
      <c r="AY241" s="14" t="s">
        <v>143</v>
      </c>
      <c r="BE241" s="226">
        <f>IF(N241="základní",J241,0)</f>
        <v>120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4" t="s">
        <v>81</v>
      </c>
      <c r="BK241" s="226">
        <f>ROUND(I241*H241,2)</f>
        <v>120</v>
      </c>
      <c r="BL241" s="14" t="s">
        <v>211</v>
      </c>
      <c r="BM241" s="225" t="s">
        <v>488</v>
      </c>
    </row>
    <row r="242" s="2" customFormat="1" ht="16.5" customHeight="1">
      <c r="A242" s="29"/>
      <c r="B242" s="30"/>
      <c r="C242" s="214" t="s">
        <v>489</v>
      </c>
      <c r="D242" s="214" t="s">
        <v>145</v>
      </c>
      <c r="E242" s="215" t="s">
        <v>490</v>
      </c>
      <c r="F242" s="216" t="s">
        <v>491</v>
      </c>
      <c r="G242" s="217" t="s">
        <v>164</v>
      </c>
      <c r="H242" s="218">
        <v>1</v>
      </c>
      <c r="I242" s="219">
        <v>898</v>
      </c>
      <c r="J242" s="219">
        <f>ROUND(I242*H242,2)</f>
        <v>898</v>
      </c>
      <c r="K242" s="220"/>
      <c r="L242" s="35"/>
      <c r="M242" s="221" t="s">
        <v>1</v>
      </c>
      <c r="N242" s="222" t="s">
        <v>38</v>
      </c>
      <c r="O242" s="223">
        <v>0.17599999999999999</v>
      </c>
      <c r="P242" s="223">
        <f>O242*H242</f>
        <v>0.17599999999999999</v>
      </c>
      <c r="Q242" s="223">
        <v>0.00109</v>
      </c>
      <c r="R242" s="223">
        <f>Q242*H242</f>
        <v>0.00109</v>
      </c>
      <c r="S242" s="223">
        <v>0</v>
      </c>
      <c r="T242" s="224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225" t="s">
        <v>211</v>
      </c>
      <c r="AT242" s="225" t="s">
        <v>145</v>
      </c>
      <c r="AU242" s="225" t="s">
        <v>83</v>
      </c>
      <c r="AY242" s="14" t="s">
        <v>143</v>
      </c>
      <c r="BE242" s="226">
        <f>IF(N242="základní",J242,0)</f>
        <v>898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4" t="s">
        <v>81</v>
      </c>
      <c r="BK242" s="226">
        <f>ROUND(I242*H242,2)</f>
        <v>898</v>
      </c>
      <c r="BL242" s="14" t="s">
        <v>211</v>
      </c>
      <c r="BM242" s="225" t="s">
        <v>492</v>
      </c>
    </row>
    <row r="243" s="2" customFormat="1" ht="16.5" customHeight="1">
      <c r="A243" s="29"/>
      <c r="B243" s="30"/>
      <c r="C243" s="214" t="s">
        <v>493</v>
      </c>
      <c r="D243" s="214" t="s">
        <v>145</v>
      </c>
      <c r="E243" s="215" t="s">
        <v>494</v>
      </c>
      <c r="F243" s="216" t="s">
        <v>495</v>
      </c>
      <c r="G243" s="217" t="s">
        <v>459</v>
      </c>
      <c r="H243" s="218">
        <v>4</v>
      </c>
      <c r="I243" s="219">
        <v>101</v>
      </c>
      <c r="J243" s="219">
        <f>ROUND(I243*H243,2)</f>
        <v>404</v>
      </c>
      <c r="K243" s="220"/>
      <c r="L243" s="35"/>
      <c r="M243" s="221" t="s">
        <v>1</v>
      </c>
      <c r="N243" s="222" t="s">
        <v>38</v>
      </c>
      <c r="O243" s="223">
        <v>0.217</v>
      </c>
      <c r="P243" s="223">
        <f>O243*H243</f>
        <v>0.86799999999999999</v>
      </c>
      <c r="Q243" s="223">
        <v>0</v>
      </c>
      <c r="R243" s="223">
        <f>Q243*H243</f>
        <v>0</v>
      </c>
      <c r="S243" s="223">
        <v>0.00156</v>
      </c>
      <c r="T243" s="224">
        <f>S243*H243</f>
        <v>0.0062399999999999999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225" t="s">
        <v>211</v>
      </c>
      <c r="AT243" s="225" t="s">
        <v>145</v>
      </c>
      <c r="AU243" s="225" t="s">
        <v>83</v>
      </c>
      <c r="AY243" s="14" t="s">
        <v>143</v>
      </c>
      <c r="BE243" s="226">
        <f>IF(N243="základní",J243,0)</f>
        <v>404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4" t="s">
        <v>81</v>
      </c>
      <c r="BK243" s="226">
        <f>ROUND(I243*H243,2)</f>
        <v>404</v>
      </c>
      <c r="BL243" s="14" t="s">
        <v>211</v>
      </c>
      <c r="BM243" s="225" t="s">
        <v>496</v>
      </c>
    </row>
    <row r="244" s="2" customFormat="1" ht="21.75" customHeight="1">
      <c r="A244" s="29"/>
      <c r="B244" s="30"/>
      <c r="C244" s="214" t="s">
        <v>497</v>
      </c>
      <c r="D244" s="214" t="s">
        <v>145</v>
      </c>
      <c r="E244" s="215" t="s">
        <v>498</v>
      </c>
      <c r="F244" s="216" t="s">
        <v>499</v>
      </c>
      <c r="G244" s="217" t="s">
        <v>459</v>
      </c>
      <c r="H244" s="218">
        <v>2</v>
      </c>
      <c r="I244" s="219">
        <v>2170</v>
      </c>
      <c r="J244" s="219">
        <f>ROUND(I244*H244,2)</f>
        <v>4340</v>
      </c>
      <c r="K244" s="220"/>
      <c r="L244" s="35"/>
      <c r="M244" s="221" t="s">
        <v>1</v>
      </c>
      <c r="N244" s="222" t="s">
        <v>38</v>
      </c>
      <c r="O244" s="223">
        <v>0.20000000000000001</v>
      </c>
      <c r="P244" s="223">
        <f>O244*H244</f>
        <v>0.40000000000000002</v>
      </c>
      <c r="Q244" s="223">
        <v>0.0018</v>
      </c>
      <c r="R244" s="223">
        <f>Q244*H244</f>
        <v>0.0035999999999999999</v>
      </c>
      <c r="S244" s="223">
        <v>0</v>
      </c>
      <c r="T244" s="224">
        <f>S244*H244</f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225" t="s">
        <v>211</v>
      </c>
      <c r="AT244" s="225" t="s">
        <v>145</v>
      </c>
      <c r="AU244" s="225" t="s">
        <v>83</v>
      </c>
      <c r="AY244" s="14" t="s">
        <v>143</v>
      </c>
      <c r="BE244" s="226">
        <f>IF(N244="základní",J244,0)</f>
        <v>4340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4" t="s">
        <v>81</v>
      </c>
      <c r="BK244" s="226">
        <f>ROUND(I244*H244,2)</f>
        <v>4340</v>
      </c>
      <c r="BL244" s="14" t="s">
        <v>211</v>
      </c>
      <c r="BM244" s="225" t="s">
        <v>500</v>
      </c>
    </row>
    <row r="245" s="2" customFormat="1" ht="16.5" customHeight="1">
      <c r="A245" s="29"/>
      <c r="B245" s="30"/>
      <c r="C245" s="214" t="s">
        <v>501</v>
      </c>
      <c r="D245" s="214" t="s">
        <v>145</v>
      </c>
      <c r="E245" s="215" t="s">
        <v>502</v>
      </c>
      <c r="F245" s="216" t="s">
        <v>503</v>
      </c>
      <c r="G245" s="217" t="s">
        <v>164</v>
      </c>
      <c r="H245" s="218">
        <v>3</v>
      </c>
      <c r="I245" s="219">
        <v>17.600000000000001</v>
      </c>
      <c r="J245" s="219">
        <f>ROUND(I245*H245,2)</f>
        <v>52.799999999999997</v>
      </c>
      <c r="K245" s="220"/>
      <c r="L245" s="35"/>
      <c r="M245" s="221" t="s">
        <v>1</v>
      </c>
      <c r="N245" s="222" t="s">
        <v>38</v>
      </c>
      <c r="O245" s="223">
        <v>0.037999999999999999</v>
      </c>
      <c r="P245" s="223">
        <f>O245*H245</f>
        <v>0.11399999999999999</v>
      </c>
      <c r="Q245" s="223">
        <v>0</v>
      </c>
      <c r="R245" s="223">
        <f>Q245*H245</f>
        <v>0</v>
      </c>
      <c r="S245" s="223">
        <v>0.00084999999999999995</v>
      </c>
      <c r="T245" s="224">
        <f>S245*H245</f>
        <v>0.0025499999999999997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225" t="s">
        <v>211</v>
      </c>
      <c r="AT245" s="225" t="s">
        <v>145</v>
      </c>
      <c r="AU245" s="225" t="s">
        <v>83</v>
      </c>
      <c r="AY245" s="14" t="s">
        <v>143</v>
      </c>
      <c r="BE245" s="226">
        <f>IF(N245="základní",J245,0)</f>
        <v>52.799999999999997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4" t="s">
        <v>81</v>
      </c>
      <c r="BK245" s="226">
        <f>ROUND(I245*H245,2)</f>
        <v>52.799999999999997</v>
      </c>
      <c r="BL245" s="14" t="s">
        <v>211</v>
      </c>
      <c r="BM245" s="225" t="s">
        <v>504</v>
      </c>
    </row>
    <row r="246" s="2" customFormat="1" ht="24.15" customHeight="1">
      <c r="A246" s="29"/>
      <c r="B246" s="30"/>
      <c r="C246" s="214" t="s">
        <v>505</v>
      </c>
      <c r="D246" s="214" t="s">
        <v>145</v>
      </c>
      <c r="E246" s="215" t="s">
        <v>506</v>
      </c>
      <c r="F246" s="216" t="s">
        <v>507</v>
      </c>
      <c r="G246" s="217" t="s">
        <v>158</v>
      </c>
      <c r="H246" s="218">
        <v>0.056000000000000001</v>
      </c>
      <c r="I246" s="219">
        <v>833</v>
      </c>
      <c r="J246" s="219">
        <f>ROUND(I246*H246,2)</f>
        <v>46.649999999999999</v>
      </c>
      <c r="K246" s="220"/>
      <c r="L246" s="35"/>
      <c r="M246" s="221" t="s">
        <v>1</v>
      </c>
      <c r="N246" s="222" t="s">
        <v>38</v>
      </c>
      <c r="O246" s="223">
        <v>1.5169999999999999</v>
      </c>
      <c r="P246" s="223">
        <f>O246*H246</f>
        <v>0.084952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225" t="s">
        <v>211</v>
      </c>
      <c r="AT246" s="225" t="s">
        <v>145</v>
      </c>
      <c r="AU246" s="225" t="s">
        <v>83</v>
      </c>
      <c r="AY246" s="14" t="s">
        <v>143</v>
      </c>
      <c r="BE246" s="226">
        <f>IF(N246="základní",J246,0)</f>
        <v>46.649999999999999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4" t="s">
        <v>81</v>
      </c>
      <c r="BK246" s="226">
        <f>ROUND(I246*H246,2)</f>
        <v>46.649999999999999</v>
      </c>
      <c r="BL246" s="14" t="s">
        <v>211</v>
      </c>
      <c r="BM246" s="225" t="s">
        <v>508</v>
      </c>
    </row>
    <row r="247" s="2" customFormat="1" ht="24.15" customHeight="1">
      <c r="A247" s="29"/>
      <c r="B247" s="30"/>
      <c r="C247" s="214" t="s">
        <v>509</v>
      </c>
      <c r="D247" s="214" t="s">
        <v>145</v>
      </c>
      <c r="E247" s="215" t="s">
        <v>510</v>
      </c>
      <c r="F247" s="216" t="s">
        <v>511</v>
      </c>
      <c r="G247" s="217" t="s">
        <v>158</v>
      </c>
      <c r="H247" s="218">
        <v>0.056000000000000001</v>
      </c>
      <c r="I247" s="219">
        <v>636</v>
      </c>
      <c r="J247" s="219">
        <f>ROUND(I247*H247,2)</f>
        <v>35.619999999999997</v>
      </c>
      <c r="K247" s="220"/>
      <c r="L247" s="35"/>
      <c r="M247" s="221" t="s">
        <v>1</v>
      </c>
      <c r="N247" s="222" t="s">
        <v>38</v>
      </c>
      <c r="O247" s="223">
        <v>1.25</v>
      </c>
      <c r="P247" s="223">
        <f>O247*H247</f>
        <v>0.070000000000000007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225" t="s">
        <v>211</v>
      </c>
      <c r="AT247" s="225" t="s">
        <v>145</v>
      </c>
      <c r="AU247" s="225" t="s">
        <v>83</v>
      </c>
      <c r="AY247" s="14" t="s">
        <v>143</v>
      </c>
      <c r="BE247" s="226">
        <f>IF(N247="základní",J247,0)</f>
        <v>35.619999999999997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4" t="s">
        <v>81</v>
      </c>
      <c r="BK247" s="226">
        <f>ROUND(I247*H247,2)</f>
        <v>35.619999999999997</v>
      </c>
      <c r="BL247" s="14" t="s">
        <v>211</v>
      </c>
      <c r="BM247" s="225" t="s">
        <v>512</v>
      </c>
    </row>
    <row r="248" s="2" customFormat="1" ht="24.15" customHeight="1">
      <c r="A248" s="29"/>
      <c r="B248" s="30"/>
      <c r="C248" s="214" t="s">
        <v>513</v>
      </c>
      <c r="D248" s="214" t="s">
        <v>145</v>
      </c>
      <c r="E248" s="215" t="s">
        <v>514</v>
      </c>
      <c r="F248" s="216" t="s">
        <v>515</v>
      </c>
      <c r="G248" s="217" t="s">
        <v>158</v>
      </c>
      <c r="H248" s="218">
        <v>0.056000000000000001</v>
      </c>
      <c r="I248" s="219">
        <v>458</v>
      </c>
      <c r="J248" s="219">
        <f>ROUND(I248*H248,2)</f>
        <v>25.649999999999999</v>
      </c>
      <c r="K248" s="220"/>
      <c r="L248" s="35"/>
      <c r="M248" s="221" t="s">
        <v>1</v>
      </c>
      <c r="N248" s="222" t="s">
        <v>38</v>
      </c>
      <c r="O248" s="223">
        <v>0.98699999999999999</v>
      </c>
      <c r="P248" s="223">
        <f>O248*H248</f>
        <v>0.055272000000000002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225" t="s">
        <v>211</v>
      </c>
      <c r="AT248" s="225" t="s">
        <v>145</v>
      </c>
      <c r="AU248" s="225" t="s">
        <v>83</v>
      </c>
      <c r="AY248" s="14" t="s">
        <v>143</v>
      </c>
      <c r="BE248" s="226">
        <f>IF(N248="základní",J248,0)</f>
        <v>25.649999999999999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4" t="s">
        <v>81</v>
      </c>
      <c r="BK248" s="226">
        <f>ROUND(I248*H248,2)</f>
        <v>25.649999999999999</v>
      </c>
      <c r="BL248" s="14" t="s">
        <v>211</v>
      </c>
      <c r="BM248" s="225" t="s">
        <v>516</v>
      </c>
    </row>
    <row r="249" s="12" customFormat="1" ht="22.8" customHeight="1">
      <c r="A249" s="12"/>
      <c r="B249" s="199"/>
      <c r="C249" s="200"/>
      <c r="D249" s="201" t="s">
        <v>72</v>
      </c>
      <c r="E249" s="212" t="s">
        <v>517</v>
      </c>
      <c r="F249" s="212" t="s">
        <v>518</v>
      </c>
      <c r="G249" s="200"/>
      <c r="H249" s="200"/>
      <c r="I249" s="200"/>
      <c r="J249" s="213">
        <f>BK249</f>
        <v>930</v>
      </c>
      <c r="K249" s="200"/>
      <c r="L249" s="204"/>
      <c r="M249" s="205"/>
      <c r="N249" s="206"/>
      <c r="O249" s="206"/>
      <c r="P249" s="207">
        <f>P250</f>
        <v>1.5449999999999999</v>
      </c>
      <c r="Q249" s="206"/>
      <c r="R249" s="207">
        <f>R250</f>
        <v>0.00017000000000000001</v>
      </c>
      <c r="S249" s="206"/>
      <c r="T249" s="208">
        <f>T250</f>
        <v>0.22625000000000001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9" t="s">
        <v>83</v>
      </c>
      <c r="AT249" s="210" t="s">
        <v>72</v>
      </c>
      <c r="AU249" s="210" t="s">
        <v>81</v>
      </c>
      <c r="AY249" s="209" t="s">
        <v>143</v>
      </c>
      <c r="BK249" s="211">
        <f>BK250</f>
        <v>930</v>
      </c>
    </row>
    <row r="250" s="2" customFormat="1" ht="24.15" customHeight="1">
      <c r="A250" s="29"/>
      <c r="B250" s="30"/>
      <c r="C250" s="214" t="s">
        <v>519</v>
      </c>
      <c r="D250" s="214" t="s">
        <v>145</v>
      </c>
      <c r="E250" s="215" t="s">
        <v>520</v>
      </c>
      <c r="F250" s="216" t="s">
        <v>521</v>
      </c>
      <c r="G250" s="217" t="s">
        <v>164</v>
      </c>
      <c r="H250" s="218">
        <v>1</v>
      </c>
      <c r="I250" s="219">
        <v>930</v>
      </c>
      <c r="J250" s="219">
        <f>ROUND(I250*H250,2)</f>
        <v>930</v>
      </c>
      <c r="K250" s="220"/>
      <c r="L250" s="35"/>
      <c r="M250" s="221" t="s">
        <v>1</v>
      </c>
      <c r="N250" s="222" t="s">
        <v>38</v>
      </c>
      <c r="O250" s="223">
        <v>1.5449999999999999</v>
      </c>
      <c r="P250" s="223">
        <f>O250*H250</f>
        <v>1.5449999999999999</v>
      </c>
      <c r="Q250" s="223">
        <v>0.00017000000000000001</v>
      </c>
      <c r="R250" s="223">
        <f>Q250*H250</f>
        <v>0.00017000000000000001</v>
      </c>
      <c r="S250" s="223">
        <v>0.22625000000000001</v>
      </c>
      <c r="T250" s="224">
        <f>S250*H250</f>
        <v>0.22625000000000001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225" t="s">
        <v>211</v>
      </c>
      <c r="AT250" s="225" t="s">
        <v>145</v>
      </c>
      <c r="AU250" s="225" t="s">
        <v>83</v>
      </c>
      <c r="AY250" s="14" t="s">
        <v>143</v>
      </c>
      <c r="BE250" s="226">
        <f>IF(N250="základní",J250,0)</f>
        <v>930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4" t="s">
        <v>81</v>
      </c>
      <c r="BK250" s="226">
        <f>ROUND(I250*H250,2)</f>
        <v>930</v>
      </c>
      <c r="BL250" s="14" t="s">
        <v>211</v>
      </c>
      <c r="BM250" s="225" t="s">
        <v>522</v>
      </c>
    </row>
    <row r="251" s="12" customFormat="1" ht="22.8" customHeight="1">
      <c r="A251" s="12"/>
      <c r="B251" s="199"/>
      <c r="C251" s="200"/>
      <c r="D251" s="201" t="s">
        <v>72</v>
      </c>
      <c r="E251" s="212" t="s">
        <v>523</v>
      </c>
      <c r="F251" s="212" t="s">
        <v>524</v>
      </c>
      <c r="G251" s="200"/>
      <c r="H251" s="200"/>
      <c r="I251" s="200"/>
      <c r="J251" s="213">
        <f>BK251</f>
        <v>56780.220000000001</v>
      </c>
      <c r="K251" s="200"/>
      <c r="L251" s="204"/>
      <c r="M251" s="205"/>
      <c r="N251" s="206"/>
      <c r="O251" s="206"/>
      <c r="P251" s="207">
        <f>SUM(P252:P260)</f>
        <v>53.798639999999999</v>
      </c>
      <c r="Q251" s="206"/>
      <c r="R251" s="207">
        <f>SUM(R252:R260)</f>
        <v>0.056324399999999997</v>
      </c>
      <c r="S251" s="206"/>
      <c r="T251" s="208">
        <f>SUM(T252:T260)</f>
        <v>0.52527000000000001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9" t="s">
        <v>83</v>
      </c>
      <c r="AT251" s="210" t="s">
        <v>72</v>
      </c>
      <c r="AU251" s="210" t="s">
        <v>81</v>
      </c>
      <c r="AY251" s="209" t="s">
        <v>143</v>
      </c>
      <c r="BK251" s="211">
        <f>SUM(BK252:BK260)</f>
        <v>56780.220000000001</v>
      </c>
    </row>
    <row r="252" s="2" customFormat="1" ht="16.5" customHeight="1">
      <c r="A252" s="29"/>
      <c r="B252" s="30"/>
      <c r="C252" s="214" t="s">
        <v>525</v>
      </c>
      <c r="D252" s="214" t="s">
        <v>145</v>
      </c>
      <c r="E252" s="215" t="s">
        <v>526</v>
      </c>
      <c r="F252" s="216" t="s">
        <v>527</v>
      </c>
      <c r="G252" s="217" t="s">
        <v>202</v>
      </c>
      <c r="H252" s="218">
        <v>123</v>
      </c>
      <c r="I252" s="219">
        <v>55.299999999999997</v>
      </c>
      <c r="J252" s="219">
        <f>ROUND(I252*H252,2)</f>
        <v>6801.8999999999996</v>
      </c>
      <c r="K252" s="220"/>
      <c r="L252" s="35"/>
      <c r="M252" s="221" t="s">
        <v>1</v>
      </c>
      <c r="N252" s="222" t="s">
        <v>38</v>
      </c>
      <c r="O252" s="223">
        <v>0.083000000000000004</v>
      </c>
      <c r="P252" s="223">
        <f>O252*H252</f>
        <v>10.209000000000001</v>
      </c>
      <c r="Q252" s="223">
        <v>4.0000000000000003E-05</v>
      </c>
      <c r="R252" s="223">
        <f>Q252*H252</f>
        <v>0.0049200000000000008</v>
      </c>
      <c r="S252" s="223">
        <v>0.0025400000000000002</v>
      </c>
      <c r="T252" s="224">
        <f>S252*H252</f>
        <v>0.31242000000000003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225" t="s">
        <v>211</v>
      </c>
      <c r="AT252" s="225" t="s">
        <v>145</v>
      </c>
      <c r="AU252" s="225" t="s">
        <v>83</v>
      </c>
      <c r="AY252" s="14" t="s">
        <v>143</v>
      </c>
      <c r="BE252" s="226">
        <f>IF(N252="základní",J252,0)</f>
        <v>6801.8999999999996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4" t="s">
        <v>81</v>
      </c>
      <c r="BK252" s="226">
        <f>ROUND(I252*H252,2)</f>
        <v>6801.8999999999996</v>
      </c>
      <c r="BL252" s="14" t="s">
        <v>211</v>
      </c>
      <c r="BM252" s="225" t="s">
        <v>528</v>
      </c>
    </row>
    <row r="253" s="2" customFormat="1" ht="24.15" customHeight="1">
      <c r="A253" s="29"/>
      <c r="B253" s="30"/>
      <c r="C253" s="214" t="s">
        <v>529</v>
      </c>
      <c r="D253" s="214" t="s">
        <v>145</v>
      </c>
      <c r="E253" s="215" t="s">
        <v>530</v>
      </c>
      <c r="F253" s="216" t="s">
        <v>531</v>
      </c>
      <c r="G253" s="217" t="s">
        <v>202</v>
      </c>
      <c r="H253" s="218">
        <v>45</v>
      </c>
      <c r="I253" s="219">
        <v>79</v>
      </c>
      <c r="J253" s="219">
        <f>ROUND(I253*H253,2)</f>
        <v>3555</v>
      </c>
      <c r="K253" s="220"/>
      <c r="L253" s="35"/>
      <c r="M253" s="221" t="s">
        <v>1</v>
      </c>
      <c r="N253" s="222" t="s">
        <v>38</v>
      </c>
      <c r="O253" s="223">
        <v>0.125</v>
      </c>
      <c r="P253" s="223">
        <f>O253*H253</f>
        <v>5.625</v>
      </c>
      <c r="Q253" s="223">
        <v>5.0000000000000002E-05</v>
      </c>
      <c r="R253" s="223">
        <f>Q253*H253</f>
        <v>0.0022500000000000003</v>
      </c>
      <c r="S253" s="223">
        <v>0.0047299999999999998</v>
      </c>
      <c r="T253" s="224">
        <f>S253*H253</f>
        <v>0.21284999999999998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225" t="s">
        <v>211</v>
      </c>
      <c r="AT253" s="225" t="s">
        <v>145</v>
      </c>
      <c r="AU253" s="225" t="s">
        <v>83</v>
      </c>
      <c r="AY253" s="14" t="s">
        <v>143</v>
      </c>
      <c r="BE253" s="226">
        <f>IF(N253="základní",J253,0)</f>
        <v>3555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4" t="s">
        <v>81</v>
      </c>
      <c r="BK253" s="226">
        <f>ROUND(I253*H253,2)</f>
        <v>3555</v>
      </c>
      <c r="BL253" s="14" t="s">
        <v>211</v>
      </c>
      <c r="BM253" s="225" t="s">
        <v>532</v>
      </c>
    </row>
    <row r="254" s="2" customFormat="1" ht="24.15" customHeight="1">
      <c r="A254" s="29"/>
      <c r="B254" s="30"/>
      <c r="C254" s="214" t="s">
        <v>533</v>
      </c>
      <c r="D254" s="214" t="s">
        <v>145</v>
      </c>
      <c r="E254" s="215" t="s">
        <v>534</v>
      </c>
      <c r="F254" s="216" t="s">
        <v>535</v>
      </c>
      <c r="G254" s="217" t="s">
        <v>202</v>
      </c>
      <c r="H254" s="218">
        <v>43.991999999999997</v>
      </c>
      <c r="I254" s="219">
        <v>542</v>
      </c>
      <c r="J254" s="219">
        <f>ROUND(I254*H254,2)</f>
        <v>23843.66</v>
      </c>
      <c r="K254" s="220"/>
      <c r="L254" s="35"/>
      <c r="M254" s="221" t="s">
        <v>1</v>
      </c>
      <c r="N254" s="222" t="s">
        <v>38</v>
      </c>
      <c r="O254" s="223">
        <v>0.42099999999999999</v>
      </c>
      <c r="P254" s="223">
        <f>O254*H254</f>
        <v>18.520631999999999</v>
      </c>
      <c r="Q254" s="223">
        <v>0.00058</v>
      </c>
      <c r="R254" s="223">
        <f>Q254*H254</f>
        <v>0.025515359999999997</v>
      </c>
      <c r="S254" s="223">
        <v>0</v>
      </c>
      <c r="T254" s="224">
        <f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225" t="s">
        <v>211</v>
      </c>
      <c r="AT254" s="225" t="s">
        <v>145</v>
      </c>
      <c r="AU254" s="225" t="s">
        <v>83</v>
      </c>
      <c r="AY254" s="14" t="s">
        <v>143</v>
      </c>
      <c r="BE254" s="226">
        <f>IF(N254="základní",J254,0)</f>
        <v>23843.66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4" t="s">
        <v>81</v>
      </c>
      <c r="BK254" s="226">
        <f>ROUND(I254*H254,2)</f>
        <v>23843.66</v>
      </c>
      <c r="BL254" s="14" t="s">
        <v>211</v>
      </c>
      <c r="BM254" s="225" t="s">
        <v>536</v>
      </c>
    </row>
    <row r="255" s="2" customFormat="1" ht="24.15" customHeight="1">
      <c r="A255" s="29"/>
      <c r="B255" s="30"/>
      <c r="C255" s="214" t="s">
        <v>537</v>
      </c>
      <c r="D255" s="214" t="s">
        <v>145</v>
      </c>
      <c r="E255" s="215" t="s">
        <v>538</v>
      </c>
      <c r="F255" s="216" t="s">
        <v>539</v>
      </c>
      <c r="G255" s="217" t="s">
        <v>202</v>
      </c>
      <c r="H255" s="218">
        <v>21.600000000000001</v>
      </c>
      <c r="I255" s="219">
        <v>619</v>
      </c>
      <c r="J255" s="219">
        <f>ROUND(I255*H255,2)</f>
        <v>13370.4</v>
      </c>
      <c r="K255" s="220"/>
      <c r="L255" s="35"/>
      <c r="M255" s="221" t="s">
        <v>1</v>
      </c>
      <c r="N255" s="222" t="s">
        <v>38</v>
      </c>
      <c r="O255" s="223">
        <v>0.42599999999999999</v>
      </c>
      <c r="P255" s="223">
        <f>O255*H255</f>
        <v>9.2016000000000009</v>
      </c>
      <c r="Q255" s="223">
        <v>0.00072999999999999996</v>
      </c>
      <c r="R255" s="223">
        <f>Q255*H255</f>
        <v>0.015768000000000001</v>
      </c>
      <c r="S255" s="223">
        <v>0</v>
      </c>
      <c r="T255" s="224">
        <f>S255*H255</f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225" t="s">
        <v>211</v>
      </c>
      <c r="AT255" s="225" t="s">
        <v>145</v>
      </c>
      <c r="AU255" s="225" t="s">
        <v>83</v>
      </c>
      <c r="AY255" s="14" t="s">
        <v>143</v>
      </c>
      <c r="BE255" s="226">
        <f>IF(N255="základní",J255,0)</f>
        <v>13370.4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4" t="s">
        <v>81</v>
      </c>
      <c r="BK255" s="226">
        <f>ROUND(I255*H255,2)</f>
        <v>13370.4</v>
      </c>
      <c r="BL255" s="14" t="s">
        <v>211</v>
      </c>
      <c r="BM255" s="225" t="s">
        <v>540</v>
      </c>
    </row>
    <row r="256" s="2" customFormat="1" ht="16.5" customHeight="1">
      <c r="A256" s="29"/>
      <c r="B256" s="30"/>
      <c r="C256" s="214" t="s">
        <v>541</v>
      </c>
      <c r="D256" s="214" t="s">
        <v>145</v>
      </c>
      <c r="E256" s="215" t="s">
        <v>542</v>
      </c>
      <c r="F256" s="216" t="s">
        <v>543</v>
      </c>
      <c r="G256" s="217" t="s">
        <v>202</v>
      </c>
      <c r="H256" s="218">
        <v>65.591999999999999</v>
      </c>
      <c r="I256" s="219">
        <v>24.800000000000001</v>
      </c>
      <c r="J256" s="219">
        <f>ROUND(I256*H256,2)</f>
        <v>1626.6800000000001</v>
      </c>
      <c r="K256" s="220"/>
      <c r="L256" s="35"/>
      <c r="M256" s="221" t="s">
        <v>1</v>
      </c>
      <c r="N256" s="222" t="s">
        <v>38</v>
      </c>
      <c r="O256" s="223">
        <v>0.037999999999999999</v>
      </c>
      <c r="P256" s="223">
        <f>O256*H256</f>
        <v>2.492496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225" t="s">
        <v>211</v>
      </c>
      <c r="AT256" s="225" t="s">
        <v>145</v>
      </c>
      <c r="AU256" s="225" t="s">
        <v>83</v>
      </c>
      <c r="AY256" s="14" t="s">
        <v>143</v>
      </c>
      <c r="BE256" s="226">
        <f>IF(N256="základní",J256,0)</f>
        <v>1626.6800000000001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4" t="s">
        <v>81</v>
      </c>
      <c r="BK256" s="226">
        <f>ROUND(I256*H256,2)</f>
        <v>1626.6800000000001</v>
      </c>
      <c r="BL256" s="14" t="s">
        <v>211</v>
      </c>
      <c r="BM256" s="225" t="s">
        <v>544</v>
      </c>
    </row>
    <row r="257" s="2" customFormat="1" ht="33" customHeight="1">
      <c r="A257" s="29"/>
      <c r="B257" s="30"/>
      <c r="C257" s="214" t="s">
        <v>545</v>
      </c>
      <c r="D257" s="214" t="s">
        <v>145</v>
      </c>
      <c r="E257" s="215" t="s">
        <v>546</v>
      </c>
      <c r="F257" s="216" t="s">
        <v>547</v>
      </c>
      <c r="G257" s="217" t="s">
        <v>202</v>
      </c>
      <c r="H257" s="218">
        <v>65.591999999999999</v>
      </c>
      <c r="I257" s="219">
        <v>113</v>
      </c>
      <c r="J257" s="219">
        <f>ROUND(I257*H257,2)</f>
        <v>7411.8999999999996</v>
      </c>
      <c r="K257" s="220"/>
      <c r="L257" s="35"/>
      <c r="M257" s="221" t="s">
        <v>1</v>
      </c>
      <c r="N257" s="222" t="s">
        <v>38</v>
      </c>
      <c r="O257" s="223">
        <v>0.113</v>
      </c>
      <c r="P257" s="223">
        <f>O257*H257</f>
        <v>7.4118960000000005</v>
      </c>
      <c r="Q257" s="223">
        <v>0.00012</v>
      </c>
      <c r="R257" s="223">
        <f>Q257*H257</f>
        <v>0.0078710399999999993</v>
      </c>
      <c r="S257" s="223">
        <v>0</v>
      </c>
      <c r="T257" s="224">
        <f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225" t="s">
        <v>211</v>
      </c>
      <c r="AT257" s="225" t="s">
        <v>145</v>
      </c>
      <c r="AU257" s="225" t="s">
        <v>83</v>
      </c>
      <c r="AY257" s="14" t="s">
        <v>143</v>
      </c>
      <c r="BE257" s="226">
        <f>IF(N257="základní",J257,0)</f>
        <v>7411.8999999999996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4" t="s">
        <v>81</v>
      </c>
      <c r="BK257" s="226">
        <f>ROUND(I257*H257,2)</f>
        <v>7411.8999999999996</v>
      </c>
      <c r="BL257" s="14" t="s">
        <v>211</v>
      </c>
      <c r="BM257" s="225" t="s">
        <v>548</v>
      </c>
    </row>
    <row r="258" s="2" customFormat="1" ht="24.15" customHeight="1">
      <c r="A258" s="29"/>
      <c r="B258" s="30"/>
      <c r="C258" s="214" t="s">
        <v>549</v>
      </c>
      <c r="D258" s="214" t="s">
        <v>145</v>
      </c>
      <c r="E258" s="215" t="s">
        <v>550</v>
      </c>
      <c r="F258" s="216" t="s">
        <v>551</v>
      </c>
      <c r="G258" s="217" t="s">
        <v>158</v>
      </c>
      <c r="H258" s="218">
        <v>0.056000000000000001</v>
      </c>
      <c r="I258" s="219">
        <v>1610</v>
      </c>
      <c r="J258" s="219">
        <f>ROUND(I258*H258,2)</f>
        <v>90.159999999999997</v>
      </c>
      <c r="K258" s="220"/>
      <c r="L258" s="35"/>
      <c r="M258" s="221" t="s">
        <v>1</v>
      </c>
      <c r="N258" s="222" t="s">
        <v>38</v>
      </c>
      <c r="O258" s="223">
        <v>3.4630000000000001</v>
      </c>
      <c r="P258" s="223">
        <f>O258*H258</f>
        <v>0.19392800000000002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225" t="s">
        <v>211</v>
      </c>
      <c r="AT258" s="225" t="s">
        <v>145</v>
      </c>
      <c r="AU258" s="225" t="s">
        <v>83</v>
      </c>
      <c r="AY258" s="14" t="s">
        <v>143</v>
      </c>
      <c r="BE258" s="226">
        <f>IF(N258="základní",J258,0)</f>
        <v>90.159999999999997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4" t="s">
        <v>81</v>
      </c>
      <c r="BK258" s="226">
        <f>ROUND(I258*H258,2)</f>
        <v>90.159999999999997</v>
      </c>
      <c r="BL258" s="14" t="s">
        <v>211</v>
      </c>
      <c r="BM258" s="225" t="s">
        <v>552</v>
      </c>
    </row>
    <row r="259" s="2" customFormat="1" ht="24.15" customHeight="1">
      <c r="A259" s="29"/>
      <c r="B259" s="30"/>
      <c r="C259" s="214" t="s">
        <v>553</v>
      </c>
      <c r="D259" s="214" t="s">
        <v>145</v>
      </c>
      <c r="E259" s="215" t="s">
        <v>554</v>
      </c>
      <c r="F259" s="216" t="s">
        <v>555</v>
      </c>
      <c r="G259" s="217" t="s">
        <v>158</v>
      </c>
      <c r="H259" s="218">
        <v>0.056000000000000001</v>
      </c>
      <c r="I259" s="219">
        <v>799</v>
      </c>
      <c r="J259" s="219">
        <f>ROUND(I259*H259,2)</f>
        <v>44.740000000000002</v>
      </c>
      <c r="K259" s="220"/>
      <c r="L259" s="35"/>
      <c r="M259" s="221" t="s">
        <v>1</v>
      </c>
      <c r="N259" s="222" t="s">
        <v>38</v>
      </c>
      <c r="O259" s="223">
        <v>1.5700000000000001</v>
      </c>
      <c r="P259" s="223">
        <f>O259*H259</f>
        <v>0.087920000000000012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225" t="s">
        <v>211</v>
      </c>
      <c r="AT259" s="225" t="s">
        <v>145</v>
      </c>
      <c r="AU259" s="225" t="s">
        <v>83</v>
      </c>
      <c r="AY259" s="14" t="s">
        <v>143</v>
      </c>
      <c r="BE259" s="226">
        <f>IF(N259="základní",J259,0)</f>
        <v>44.740000000000002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4" t="s">
        <v>81</v>
      </c>
      <c r="BK259" s="226">
        <f>ROUND(I259*H259,2)</f>
        <v>44.740000000000002</v>
      </c>
      <c r="BL259" s="14" t="s">
        <v>211</v>
      </c>
      <c r="BM259" s="225" t="s">
        <v>556</v>
      </c>
    </row>
    <row r="260" s="2" customFormat="1" ht="24.15" customHeight="1">
      <c r="A260" s="29"/>
      <c r="B260" s="30"/>
      <c r="C260" s="214" t="s">
        <v>557</v>
      </c>
      <c r="D260" s="214" t="s">
        <v>145</v>
      </c>
      <c r="E260" s="215" t="s">
        <v>558</v>
      </c>
      <c r="F260" s="216" t="s">
        <v>559</v>
      </c>
      <c r="G260" s="217" t="s">
        <v>158</v>
      </c>
      <c r="H260" s="218">
        <v>0.056000000000000001</v>
      </c>
      <c r="I260" s="219">
        <v>639</v>
      </c>
      <c r="J260" s="219">
        <f>ROUND(I260*H260,2)</f>
        <v>35.780000000000001</v>
      </c>
      <c r="K260" s="220"/>
      <c r="L260" s="35"/>
      <c r="M260" s="221" t="s">
        <v>1</v>
      </c>
      <c r="N260" s="222" t="s">
        <v>38</v>
      </c>
      <c r="O260" s="223">
        <v>1.0029999999999999</v>
      </c>
      <c r="P260" s="223">
        <f>O260*H260</f>
        <v>0.056167999999999996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225" t="s">
        <v>211</v>
      </c>
      <c r="AT260" s="225" t="s">
        <v>145</v>
      </c>
      <c r="AU260" s="225" t="s">
        <v>83</v>
      </c>
      <c r="AY260" s="14" t="s">
        <v>143</v>
      </c>
      <c r="BE260" s="226">
        <f>IF(N260="základní",J260,0)</f>
        <v>35.780000000000001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4" t="s">
        <v>81</v>
      </c>
      <c r="BK260" s="226">
        <f>ROUND(I260*H260,2)</f>
        <v>35.780000000000001</v>
      </c>
      <c r="BL260" s="14" t="s">
        <v>211</v>
      </c>
      <c r="BM260" s="225" t="s">
        <v>560</v>
      </c>
    </row>
    <row r="261" s="12" customFormat="1" ht="22.8" customHeight="1">
      <c r="A261" s="12"/>
      <c r="B261" s="199"/>
      <c r="C261" s="200"/>
      <c r="D261" s="201" t="s">
        <v>72</v>
      </c>
      <c r="E261" s="212" t="s">
        <v>561</v>
      </c>
      <c r="F261" s="212" t="s">
        <v>562</v>
      </c>
      <c r="G261" s="200"/>
      <c r="H261" s="200"/>
      <c r="I261" s="200"/>
      <c r="J261" s="213">
        <f>BK261</f>
        <v>9325.619999999999</v>
      </c>
      <c r="K261" s="200"/>
      <c r="L261" s="204"/>
      <c r="M261" s="205"/>
      <c r="N261" s="206"/>
      <c r="O261" s="206"/>
      <c r="P261" s="207">
        <f>SUM(P262:P269)</f>
        <v>5.3365859999999996</v>
      </c>
      <c r="Q261" s="206"/>
      <c r="R261" s="207">
        <f>SUM(R262:R269)</f>
        <v>0.0057499999999999999</v>
      </c>
      <c r="S261" s="206"/>
      <c r="T261" s="208">
        <f>SUM(T262:T269)</f>
        <v>0.016299999999999999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9" t="s">
        <v>83</v>
      </c>
      <c r="AT261" s="210" t="s">
        <v>72</v>
      </c>
      <c r="AU261" s="210" t="s">
        <v>81</v>
      </c>
      <c r="AY261" s="209" t="s">
        <v>143</v>
      </c>
      <c r="BK261" s="211">
        <f>SUM(BK262:BK269)</f>
        <v>9325.619999999999</v>
      </c>
    </row>
    <row r="262" s="2" customFormat="1" ht="24.15" customHeight="1">
      <c r="A262" s="29"/>
      <c r="B262" s="30"/>
      <c r="C262" s="214" t="s">
        <v>563</v>
      </c>
      <c r="D262" s="214" t="s">
        <v>145</v>
      </c>
      <c r="E262" s="215" t="s">
        <v>564</v>
      </c>
      <c r="F262" s="216" t="s">
        <v>565</v>
      </c>
      <c r="G262" s="217" t="s">
        <v>164</v>
      </c>
      <c r="H262" s="218">
        <v>15</v>
      </c>
      <c r="I262" s="219">
        <v>116</v>
      </c>
      <c r="J262" s="219">
        <f>ROUND(I262*H262,2)</f>
        <v>1740</v>
      </c>
      <c r="K262" s="220"/>
      <c r="L262" s="35"/>
      <c r="M262" s="221" t="s">
        <v>1</v>
      </c>
      <c r="N262" s="222" t="s">
        <v>38</v>
      </c>
      <c r="O262" s="223">
        <v>0.16600000000000001</v>
      </c>
      <c r="P262" s="223">
        <f>O262*H262</f>
        <v>2.4900000000000002</v>
      </c>
      <c r="Q262" s="223">
        <v>9.0000000000000006E-05</v>
      </c>
      <c r="R262" s="223">
        <f>Q262*H262</f>
        <v>0.0013500000000000001</v>
      </c>
      <c r="S262" s="223">
        <v>0.00044999999999999999</v>
      </c>
      <c r="T262" s="224">
        <f>S262*H262</f>
        <v>0.0067499999999999999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225" t="s">
        <v>211</v>
      </c>
      <c r="AT262" s="225" t="s">
        <v>145</v>
      </c>
      <c r="AU262" s="225" t="s">
        <v>83</v>
      </c>
      <c r="AY262" s="14" t="s">
        <v>143</v>
      </c>
      <c r="BE262" s="226">
        <f>IF(N262="základní",J262,0)</f>
        <v>1740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4" t="s">
        <v>81</v>
      </c>
      <c r="BK262" s="226">
        <f>ROUND(I262*H262,2)</f>
        <v>1740</v>
      </c>
      <c r="BL262" s="14" t="s">
        <v>211</v>
      </c>
      <c r="BM262" s="225" t="s">
        <v>566</v>
      </c>
    </row>
    <row r="263" s="2" customFormat="1" ht="24.15" customHeight="1">
      <c r="A263" s="29"/>
      <c r="B263" s="30"/>
      <c r="C263" s="214" t="s">
        <v>567</v>
      </c>
      <c r="D263" s="214" t="s">
        <v>145</v>
      </c>
      <c r="E263" s="215" t="s">
        <v>568</v>
      </c>
      <c r="F263" s="216" t="s">
        <v>569</v>
      </c>
      <c r="G263" s="217" t="s">
        <v>164</v>
      </c>
      <c r="H263" s="218">
        <v>4</v>
      </c>
      <c r="I263" s="219">
        <v>454</v>
      </c>
      <c r="J263" s="219">
        <f>ROUND(I263*H263,2)</f>
        <v>1816</v>
      </c>
      <c r="K263" s="220"/>
      <c r="L263" s="35"/>
      <c r="M263" s="221" t="s">
        <v>1</v>
      </c>
      <c r="N263" s="222" t="s">
        <v>38</v>
      </c>
      <c r="O263" s="223">
        <v>0.22</v>
      </c>
      <c r="P263" s="223">
        <f>O263*H263</f>
        <v>0.88</v>
      </c>
      <c r="Q263" s="223">
        <v>0.00013999999999999999</v>
      </c>
      <c r="R263" s="223">
        <f>Q263*H263</f>
        <v>0.00055999999999999995</v>
      </c>
      <c r="S263" s="223">
        <v>0</v>
      </c>
      <c r="T263" s="224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225" t="s">
        <v>211</v>
      </c>
      <c r="AT263" s="225" t="s">
        <v>145</v>
      </c>
      <c r="AU263" s="225" t="s">
        <v>83</v>
      </c>
      <c r="AY263" s="14" t="s">
        <v>143</v>
      </c>
      <c r="BE263" s="226">
        <f>IF(N263="základní",J263,0)</f>
        <v>1816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4" t="s">
        <v>81</v>
      </c>
      <c r="BK263" s="226">
        <f>ROUND(I263*H263,2)</f>
        <v>1816</v>
      </c>
      <c r="BL263" s="14" t="s">
        <v>211</v>
      </c>
      <c r="BM263" s="225" t="s">
        <v>570</v>
      </c>
    </row>
    <row r="264" s="2" customFormat="1" ht="24.15" customHeight="1">
      <c r="A264" s="29"/>
      <c r="B264" s="30"/>
      <c r="C264" s="214" t="s">
        <v>571</v>
      </c>
      <c r="D264" s="214" t="s">
        <v>145</v>
      </c>
      <c r="E264" s="215" t="s">
        <v>572</v>
      </c>
      <c r="F264" s="216" t="s">
        <v>573</v>
      </c>
      <c r="G264" s="217" t="s">
        <v>164</v>
      </c>
      <c r="H264" s="218">
        <v>4</v>
      </c>
      <c r="I264" s="219">
        <v>978</v>
      </c>
      <c r="J264" s="219">
        <f>ROUND(I264*H264,2)</f>
        <v>3912</v>
      </c>
      <c r="K264" s="220"/>
      <c r="L264" s="35"/>
      <c r="M264" s="221" t="s">
        <v>1</v>
      </c>
      <c r="N264" s="222" t="s">
        <v>38</v>
      </c>
      <c r="O264" s="223">
        <v>0.20599999999999999</v>
      </c>
      <c r="P264" s="223">
        <f>O264*H264</f>
        <v>0.82399999999999995</v>
      </c>
      <c r="Q264" s="223">
        <v>0.00069999999999999999</v>
      </c>
      <c r="R264" s="223">
        <f>Q264*H264</f>
        <v>0.0028</v>
      </c>
      <c r="S264" s="223">
        <v>0</v>
      </c>
      <c r="T264" s="224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225" t="s">
        <v>211</v>
      </c>
      <c r="AT264" s="225" t="s">
        <v>145</v>
      </c>
      <c r="AU264" s="225" t="s">
        <v>83</v>
      </c>
      <c r="AY264" s="14" t="s">
        <v>143</v>
      </c>
      <c r="BE264" s="226">
        <f>IF(N264="základní",J264,0)</f>
        <v>3912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4" t="s">
        <v>81</v>
      </c>
      <c r="BK264" s="226">
        <f>ROUND(I264*H264,2)</f>
        <v>3912</v>
      </c>
      <c r="BL264" s="14" t="s">
        <v>211</v>
      </c>
      <c r="BM264" s="225" t="s">
        <v>574</v>
      </c>
    </row>
    <row r="265" s="2" customFormat="1" ht="24.15" customHeight="1">
      <c r="A265" s="29"/>
      <c r="B265" s="30"/>
      <c r="C265" s="214" t="s">
        <v>575</v>
      </c>
      <c r="D265" s="214" t="s">
        <v>145</v>
      </c>
      <c r="E265" s="215" t="s">
        <v>576</v>
      </c>
      <c r="F265" s="216" t="s">
        <v>577</v>
      </c>
      <c r="G265" s="217" t="s">
        <v>164</v>
      </c>
      <c r="H265" s="218">
        <v>4</v>
      </c>
      <c r="I265" s="219">
        <v>372</v>
      </c>
      <c r="J265" s="219">
        <f>ROUND(I265*H265,2)</f>
        <v>1488</v>
      </c>
      <c r="K265" s="220"/>
      <c r="L265" s="35"/>
      <c r="M265" s="221" t="s">
        <v>1</v>
      </c>
      <c r="N265" s="222" t="s">
        <v>38</v>
      </c>
      <c r="O265" s="223">
        <v>0.11</v>
      </c>
      <c r="P265" s="223">
        <f>O265*H265</f>
        <v>0.44</v>
      </c>
      <c r="Q265" s="223">
        <v>0.00025999999999999998</v>
      </c>
      <c r="R265" s="223">
        <f>Q265*H265</f>
        <v>0.0010399999999999999</v>
      </c>
      <c r="S265" s="223">
        <v>0</v>
      </c>
      <c r="T265" s="224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225" t="s">
        <v>211</v>
      </c>
      <c r="AT265" s="225" t="s">
        <v>145</v>
      </c>
      <c r="AU265" s="225" t="s">
        <v>83</v>
      </c>
      <c r="AY265" s="14" t="s">
        <v>143</v>
      </c>
      <c r="BE265" s="226">
        <f>IF(N265="základní",J265,0)</f>
        <v>1488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4" t="s">
        <v>81</v>
      </c>
      <c r="BK265" s="226">
        <f>ROUND(I265*H265,2)</f>
        <v>1488</v>
      </c>
      <c r="BL265" s="14" t="s">
        <v>211</v>
      </c>
      <c r="BM265" s="225" t="s">
        <v>578</v>
      </c>
    </row>
    <row r="266" s="2" customFormat="1" ht="16.5" customHeight="1">
      <c r="A266" s="29"/>
      <c r="B266" s="30"/>
      <c r="C266" s="214" t="s">
        <v>579</v>
      </c>
      <c r="D266" s="214" t="s">
        <v>145</v>
      </c>
      <c r="E266" s="215" t="s">
        <v>580</v>
      </c>
      <c r="F266" s="216" t="s">
        <v>581</v>
      </c>
      <c r="G266" s="217" t="s">
        <v>164</v>
      </c>
      <c r="H266" s="218">
        <v>5</v>
      </c>
      <c r="I266" s="219">
        <v>69.5</v>
      </c>
      <c r="J266" s="219">
        <f>ROUND(I266*H266,2)</f>
        <v>347.5</v>
      </c>
      <c r="K266" s="220"/>
      <c r="L266" s="35"/>
      <c r="M266" s="221" t="s">
        <v>1</v>
      </c>
      <c r="N266" s="222" t="s">
        <v>38</v>
      </c>
      <c r="O266" s="223">
        <v>0.13400000000000001</v>
      </c>
      <c r="P266" s="223">
        <f>O266*H266</f>
        <v>0.67000000000000004</v>
      </c>
      <c r="Q266" s="223">
        <v>0</v>
      </c>
      <c r="R266" s="223">
        <f>Q266*H266</f>
        <v>0</v>
      </c>
      <c r="S266" s="223">
        <v>0.00191</v>
      </c>
      <c r="T266" s="224">
        <f>S266*H266</f>
        <v>0.0095499999999999995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225" t="s">
        <v>211</v>
      </c>
      <c r="AT266" s="225" t="s">
        <v>145</v>
      </c>
      <c r="AU266" s="225" t="s">
        <v>83</v>
      </c>
      <c r="AY266" s="14" t="s">
        <v>143</v>
      </c>
      <c r="BE266" s="226">
        <f>IF(N266="základní",J266,0)</f>
        <v>347.5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4" t="s">
        <v>81</v>
      </c>
      <c r="BK266" s="226">
        <f>ROUND(I266*H266,2)</f>
        <v>347.5</v>
      </c>
      <c r="BL266" s="14" t="s">
        <v>211</v>
      </c>
      <c r="BM266" s="225" t="s">
        <v>582</v>
      </c>
    </row>
    <row r="267" s="2" customFormat="1" ht="21.75" customHeight="1">
      <c r="A267" s="29"/>
      <c r="B267" s="30"/>
      <c r="C267" s="214" t="s">
        <v>583</v>
      </c>
      <c r="D267" s="214" t="s">
        <v>145</v>
      </c>
      <c r="E267" s="215" t="s">
        <v>584</v>
      </c>
      <c r="F267" s="216" t="s">
        <v>585</v>
      </c>
      <c r="G267" s="217" t="s">
        <v>158</v>
      </c>
      <c r="H267" s="218">
        <v>0.0060000000000000001</v>
      </c>
      <c r="I267" s="219">
        <v>1160</v>
      </c>
      <c r="J267" s="219">
        <f>ROUND(I267*H267,2)</f>
        <v>6.96</v>
      </c>
      <c r="K267" s="220"/>
      <c r="L267" s="35"/>
      <c r="M267" s="221" t="s">
        <v>1</v>
      </c>
      <c r="N267" s="222" t="s">
        <v>38</v>
      </c>
      <c r="O267" s="223">
        <v>2.5</v>
      </c>
      <c r="P267" s="223">
        <f>O267*H267</f>
        <v>0.014999999999999999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225" t="s">
        <v>211</v>
      </c>
      <c r="AT267" s="225" t="s">
        <v>145</v>
      </c>
      <c r="AU267" s="225" t="s">
        <v>83</v>
      </c>
      <c r="AY267" s="14" t="s">
        <v>143</v>
      </c>
      <c r="BE267" s="226">
        <f>IF(N267="základní",J267,0)</f>
        <v>6.96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4" t="s">
        <v>81</v>
      </c>
      <c r="BK267" s="226">
        <f>ROUND(I267*H267,2)</f>
        <v>6.96</v>
      </c>
      <c r="BL267" s="14" t="s">
        <v>211</v>
      </c>
      <c r="BM267" s="225" t="s">
        <v>586</v>
      </c>
    </row>
    <row r="268" s="2" customFormat="1" ht="24.15" customHeight="1">
      <c r="A268" s="29"/>
      <c r="B268" s="30"/>
      <c r="C268" s="214" t="s">
        <v>587</v>
      </c>
      <c r="D268" s="214" t="s">
        <v>145</v>
      </c>
      <c r="E268" s="215" t="s">
        <v>588</v>
      </c>
      <c r="F268" s="216" t="s">
        <v>589</v>
      </c>
      <c r="G268" s="217" t="s">
        <v>158</v>
      </c>
      <c r="H268" s="218">
        <v>0.0060000000000000001</v>
      </c>
      <c r="I268" s="219">
        <v>616</v>
      </c>
      <c r="J268" s="219">
        <f>ROUND(I268*H268,2)</f>
        <v>3.7000000000000002</v>
      </c>
      <c r="K268" s="220"/>
      <c r="L268" s="35"/>
      <c r="M268" s="221" t="s">
        <v>1</v>
      </c>
      <c r="N268" s="222" t="s">
        <v>38</v>
      </c>
      <c r="O268" s="223">
        <v>1.21</v>
      </c>
      <c r="P268" s="223">
        <f>O268*H268</f>
        <v>0.00726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225" t="s">
        <v>211</v>
      </c>
      <c r="AT268" s="225" t="s">
        <v>145</v>
      </c>
      <c r="AU268" s="225" t="s">
        <v>83</v>
      </c>
      <c r="AY268" s="14" t="s">
        <v>143</v>
      </c>
      <c r="BE268" s="226">
        <f>IF(N268="základní",J268,0)</f>
        <v>3.7000000000000002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4" t="s">
        <v>81</v>
      </c>
      <c r="BK268" s="226">
        <f>ROUND(I268*H268,2)</f>
        <v>3.7000000000000002</v>
      </c>
      <c r="BL268" s="14" t="s">
        <v>211</v>
      </c>
      <c r="BM268" s="225" t="s">
        <v>590</v>
      </c>
    </row>
    <row r="269" s="2" customFormat="1" ht="24.15" customHeight="1">
      <c r="A269" s="29"/>
      <c r="B269" s="30"/>
      <c r="C269" s="214" t="s">
        <v>591</v>
      </c>
      <c r="D269" s="214" t="s">
        <v>145</v>
      </c>
      <c r="E269" s="215" t="s">
        <v>592</v>
      </c>
      <c r="F269" s="216" t="s">
        <v>593</v>
      </c>
      <c r="G269" s="217" t="s">
        <v>158</v>
      </c>
      <c r="H269" s="218">
        <v>0.0060000000000000001</v>
      </c>
      <c r="I269" s="219">
        <v>1910</v>
      </c>
      <c r="J269" s="219">
        <f>ROUND(I269*H269,2)</f>
        <v>11.460000000000001</v>
      </c>
      <c r="K269" s="220"/>
      <c r="L269" s="35"/>
      <c r="M269" s="221" t="s">
        <v>1</v>
      </c>
      <c r="N269" s="222" t="s">
        <v>38</v>
      </c>
      <c r="O269" s="223">
        <v>1.7210000000000001</v>
      </c>
      <c r="P269" s="223">
        <f>O269*H269</f>
        <v>0.010326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225" t="s">
        <v>211</v>
      </c>
      <c r="AT269" s="225" t="s">
        <v>145</v>
      </c>
      <c r="AU269" s="225" t="s">
        <v>83</v>
      </c>
      <c r="AY269" s="14" t="s">
        <v>143</v>
      </c>
      <c r="BE269" s="226">
        <f>IF(N269="základní",J269,0)</f>
        <v>11.460000000000001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4" t="s">
        <v>81</v>
      </c>
      <c r="BK269" s="226">
        <f>ROUND(I269*H269,2)</f>
        <v>11.460000000000001</v>
      </c>
      <c r="BL269" s="14" t="s">
        <v>211</v>
      </c>
      <c r="BM269" s="225" t="s">
        <v>594</v>
      </c>
    </row>
    <row r="270" s="12" customFormat="1" ht="22.8" customHeight="1">
      <c r="A270" s="12"/>
      <c r="B270" s="199"/>
      <c r="C270" s="200"/>
      <c r="D270" s="201" t="s">
        <v>72</v>
      </c>
      <c r="E270" s="212" t="s">
        <v>595</v>
      </c>
      <c r="F270" s="212" t="s">
        <v>596</v>
      </c>
      <c r="G270" s="200"/>
      <c r="H270" s="200"/>
      <c r="I270" s="200"/>
      <c r="J270" s="213">
        <f>BK270</f>
        <v>28262.459999999999</v>
      </c>
      <c r="K270" s="200"/>
      <c r="L270" s="204"/>
      <c r="M270" s="205"/>
      <c r="N270" s="206"/>
      <c r="O270" s="206"/>
      <c r="P270" s="207">
        <f>SUM(P271:P280)</f>
        <v>3.945004</v>
      </c>
      <c r="Q270" s="206"/>
      <c r="R270" s="207">
        <f>SUM(R271:R280)</f>
        <v>0.19558</v>
      </c>
      <c r="S270" s="206"/>
      <c r="T270" s="208">
        <f>SUM(T271:T280)</f>
        <v>0.27653800000000001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9" t="s">
        <v>83</v>
      </c>
      <c r="AT270" s="210" t="s">
        <v>72</v>
      </c>
      <c r="AU270" s="210" t="s">
        <v>81</v>
      </c>
      <c r="AY270" s="209" t="s">
        <v>143</v>
      </c>
      <c r="BK270" s="211">
        <f>SUM(BK271:BK280)</f>
        <v>28262.459999999999</v>
      </c>
    </row>
    <row r="271" s="2" customFormat="1" ht="16.5" customHeight="1">
      <c r="A271" s="29"/>
      <c r="B271" s="30"/>
      <c r="C271" s="214" t="s">
        <v>597</v>
      </c>
      <c r="D271" s="214" t="s">
        <v>145</v>
      </c>
      <c r="E271" s="215" t="s">
        <v>598</v>
      </c>
      <c r="F271" s="216" t="s">
        <v>599</v>
      </c>
      <c r="G271" s="217" t="s">
        <v>173</v>
      </c>
      <c r="H271" s="218">
        <v>7.5599999999999996</v>
      </c>
      <c r="I271" s="219">
        <v>42.5</v>
      </c>
      <c r="J271" s="219">
        <f>ROUND(I271*H271,2)</f>
        <v>321.30000000000001</v>
      </c>
      <c r="K271" s="220"/>
      <c r="L271" s="35"/>
      <c r="M271" s="221" t="s">
        <v>1</v>
      </c>
      <c r="N271" s="222" t="s">
        <v>38</v>
      </c>
      <c r="O271" s="223">
        <v>0.082000000000000003</v>
      </c>
      <c r="P271" s="223">
        <f>O271*H271</f>
        <v>0.61992000000000003</v>
      </c>
      <c r="Q271" s="223">
        <v>0</v>
      </c>
      <c r="R271" s="223">
        <f>Q271*H271</f>
        <v>0</v>
      </c>
      <c r="S271" s="223">
        <v>0.023800000000000002</v>
      </c>
      <c r="T271" s="224">
        <f>S271*H271</f>
        <v>0.17992800000000001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225" t="s">
        <v>211</v>
      </c>
      <c r="AT271" s="225" t="s">
        <v>145</v>
      </c>
      <c r="AU271" s="225" t="s">
        <v>83</v>
      </c>
      <c r="AY271" s="14" t="s">
        <v>143</v>
      </c>
      <c r="BE271" s="226">
        <f>IF(N271="základní",J271,0)</f>
        <v>321.30000000000001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4" t="s">
        <v>81</v>
      </c>
      <c r="BK271" s="226">
        <f>ROUND(I271*H271,2)</f>
        <v>321.30000000000001</v>
      </c>
      <c r="BL271" s="14" t="s">
        <v>211</v>
      </c>
      <c r="BM271" s="225" t="s">
        <v>600</v>
      </c>
    </row>
    <row r="272" s="2" customFormat="1" ht="24.15" customHeight="1">
      <c r="A272" s="29"/>
      <c r="B272" s="30"/>
      <c r="C272" s="214" t="s">
        <v>601</v>
      </c>
      <c r="D272" s="214" t="s">
        <v>145</v>
      </c>
      <c r="E272" s="215" t="s">
        <v>602</v>
      </c>
      <c r="F272" s="216" t="s">
        <v>603</v>
      </c>
      <c r="G272" s="217" t="s">
        <v>164</v>
      </c>
      <c r="H272" s="218">
        <v>2</v>
      </c>
      <c r="I272" s="219">
        <v>164</v>
      </c>
      <c r="J272" s="219">
        <f>ROUND(I272*H272,2)</f>
        <v>328</v>
      </c>
      <c r="K272" s="220"/>
      <c r="L272" s="35"/>
      <c r="M272" s="221" t="s">
        <v>1</v>
      </c>
      <c r="N272" s="222" t="s">
        <v>38</v>
      </c>
      <c r="O272" s="223">
        <v>0.26800000000000002</v>
      </c>
      <c r="P272" s="223">
        <f>O272*H272</f>
        <v>0.53600000000000003</v>
      </c>
      <c r="Q272" s="223">
        <v>8.0000000000000007E-05</v>
      </c>
      <c r="R272" s="223">
        <f>Q272*H272</f>
        <v>0.00016000000000000001</v>
      </c>
      <c r="S272" s="223">
        <v>0.024930000000000001</v>
      </c>
      <c r="T272" s="224">
        <f>S272*H272</f>
        <v>0.049860000000000002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225" t="s">
        <v>211</v>
      </c>
      <c r="AT272" s="225" t="s">
        <v>145</v>
      </c>
      <c r="AU272" s="225" t="s">
        <v>83</v>
      </c>
      <c r="AY272" s="14" t="s">
        <v>143</v>
      </c>
      <c r="BE272" s="226">
        <f>IF(N272="základní",J272,0)</f>
        <v>328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4" t="s">
        <v>81</v>
      </c>
      <c r="BK272" s="226">
        <f>ROUND(I272*H272,2)</f>
        <v>328</v>
      </c>
      <c r="BL272" s="14" t="s">
        <v>211</v>
      </c>
      <c r="BM272" s="225" t="s">
        <v>604</v>
      </c>
    </row>
    <row r="273" s="2" customFormat="1" ht="24.15" customHeight="1">
      <c r="A273" s="29"/>
      <c r="B273" s="30"/>
      <c r="C273" s="214" t="s">
        <v>605</v>
      </c>
      <c r="D273" s="214" t="s">
        <v>145</v>
      </c>
      <c r="E273" s="215" t="s">
        <v>606</v>
      </c>
      <c r="F273" s="216" t="s">
        <v>607</v>
      </c>
      <c r="G273" s="217" t="s">
        <v>164</v>
      </c>
      <c r="H273" s="218">
        <v>1</v>
      </c>
      <c r="I273" s="219">
        <v>212</v>
      </c>
      <c r="J273" s="219">
        <f>ROUND(I273*H273,2)</f>
        <v>212</v>
      </c>
      <c r="K273" s="220"/>
      <c r="L273" s="35"/>
      <c r="M273" s="221" t="s">
        <v>1</v>
      </c>
      <c r="N273" s="222" t="s">
        <v>38</v>
      </c>
      <c r="O273" s="223">
        <v>0.36099999999999999</v>
      </c>
      <c r="P273" s="223">
        <f>O273*H273</f>
        <v>0.36099999999999999</v>
      </c>
      <c r="Q273" s="223">
        <v>8.0000000000000007E-05</v>
      </c>
      <c r="R273" s="223">
        <f>Q273*H273</f>
        <v>8.0000000000000007E-05</v>
      </c>
      <c r="S273" s="223">
        <v>0.04675</v>
      </c>
      <c r="T273" s="224">
        <f>S273*H273</f>
        <v>0.04675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225" t="s">
        <v>211</v>
      </c>
      <c r="AT273" s="225" t="s">
        <v>145</v>
      </c>
      <c r="AU273" s="225" t="s">
        <v>83</v>
      </c>
      <c r="AY273" s="14" t="s">
        <v>143</v>
      </c>
      <c r="BE273" s="226">
        <f>IF(N273="základní",J273,0)</f>
        <v>212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4" t="s">
        <v>81</v>
      </c>
      <c r="BK273" s="226">
        <f>ROUND(I273*H273,2)</f>
        <v>212</v>
      </c>
      <c r="BL273" s="14" t="s">
        <v>211</v>
      </c>
      <c r="BM273" s="225" t="s">
        <v>608</v>
      </c>
    </row>
    <row r="274" s="2" customFormat="1" ht="37.8" customHeight="1">
      <c r="A274" s="29"/>
      <c r="B274" s="30"/>
      <c r="C274" s="214" t="s">
        <v>609</v>
      </c>
      <c r="D274" s="214" t="s">
        <v>145</v>
      </c>
      <c r="E274" s="215" t="s">
        <v>610</v>
      </c>
      <c r="F274" s="216" t="s">
        <v>611</v>
      </c>
      <c r="G274" s="217" t="s">
        <v>164</v>
      </c>
      <c r="H274" s="218">
        <v>1</v>
      </c>
      <c r="I274" s="219">
        <v>5340</v>
      </c>
      <c r="J274" s="219">
        <f>ROUND(I274*H274,2)</f>
        <v>5340</v>
      </c>
      <c r="K274" s="220"/>
      <c r="L274" s="35"/>
      <c r="M274" s="221" t="s">
        <v>1</v>
      </c>
      <c r="N274" s="222" t="s">
        <v>38</v>
      </c>
      <c r="O274" s="223">
        <v>0.30199999999999999</v>
      </c>
      <c r="P274" s="223">
        <f>O274*H274</f>
        <v>0.30199999999999999</v>
      </c>
      <c r="Q274" s="223">
        <v>0.035659999999999997</v>
      </c>
      <c r="R274" s="223">
        <f>Q274*H274</f>
        <v>0.035659999999999997</v>
      </c>
      <c r="S274" s="223">
        <v>0</v>
      </c>
      <c r="T274" s="224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225" t="s">
        <v>211</v>
      </c>
      <c r="AT274" s="225" t="s">
        <v>145</v>
      </c>
      <c r="AU274" s="225" t="s">
        <v>83</v>
      </c>
      <c r="AY274" s="14" t="s">
        <v>143</v>
      </c>
      <c r="BE274" s="226">
        <f>IF(N274="základní",J274,0)</f>
        <v>5340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4" t="s">
        <v>81</v>
      </c>
      <c r="BK274" s="226">
        <f>ROUND(I274*H274,2)</f>
        <v>5340</v>
      </c>
      <c r="BL274" s="14" t="s">
        <v>211</v>
      </c>
      <c r="BM274" s="225" t="s">
        <v>612</v>
      </c>
    </row>
    <row r="275" s="2" customFormat="1" ht="37.8" customHeight="1">
      <c r="A275" s="29"/>
      <c r="B275" s="30"/>
      <c r="C275" s="214" t="s">
        <v>613</v>
      </c>
      <c r="D275" s="214" t="s">
        <v>145</v>
      </c>
      <c r="E275" s="215" t="s">
        <v>614</v>
      </c>
      <c r="F275" s="216" t="s">
        <v>615</v>
      </c>
      <c r="G275" s="217" t="s">
        <v>164</v>
      </c>
      <c r="H275" s="218">
        <v>1</v>
      </c>
      <c r="I275" s="219">
        <v>5780</v>
      </c>
      <c r="J275" s="219">
        <f>ROUND(I275*H275,2)</f>
        <v>5780</v>
      </c>
      <c r="K275" s="220"/>
      <c r="L275" s="35"/>
      <c r="M275" s="221" t="s">
        <v>1</v>
      </c>
      <c r="N275" s="222" t="s">
        <v>38</v>
      </c>
      <c r="O275" s="223">
        <v>0.317</v>
      </c>
      <c r="P275" s="223">
        <f>O275*H275</f>
        <v>0.317</v>
      </c>
      <c r="Q275" s="223">
        <v>0.040439999999999997</v>
      </c>
      <c r="R275" s="223">
        <f>Q275*H275</f>
        <v>0.040439999999999997</v>
      </c>
      <c r="S275" s="223">
        <v>0</v>
      </c>
      <c r="T275" s="224">
        <f>S275*H275</f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225" t="s">
        <v>211</v>
      </c>
      <c r="AT275" s="225" t="s">
        <v>145</v>
      </c>
      <c r="AU275" s="225" t="s">
        <v>83</v>
      </c>
      <c r="AY275" s="14" t="s">
        <v>143</v>
      </c>
      <c r="BE275" s="226">
        <f>IF(N275="základní",J275,0)</f>
        <v>5780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4" t="s">
        <v>81</v>
      </c>
      <c r="BK275" s="226">
        <f>ROUND(I275*H275,2)</f>
        <v>5780</v>
      </c>
      <c r="BL275" s="14" t="s">
        <v>211</v>
      </c>
      <c r="BM275" s="225" t="s">
        <v>616</v>
      </c>
    </row>
    <row r="276" s="2" customFormat="1" ht="37.8" customHeight="1">
      <c r="A276" s="29"/>
      <c r="B276" s="30"/>
      <c r="C276" s="214" t="s">
        <v>617</v>
      </c>
      <c r="D276" s="214" t="s">
        <v>145</v>
      </c>
      <c r="E276" s="215" t="s">
        <v>618</v>
      </c>
      <c r="F276" s="216" t="s">
        <v>619</v>
      </c>
      <c r="G276" s="217" t="s">
        <v>164</v>
      </c>
      <c r="H276" s="218">
        <v>1</v>
      </c>
      <c r="I276" s="219">
        <v>5440</v>
      </c>
      <c r="J276" s="219">
        <f>ROUND(I276*H276,2)</f>
        <v>5440</v>
      </c>
      <c r="K276" s="220"/>
      <c r="L276" s="35"/>
      <c r="M276" s="221" t="s">
        <v>1</v>
      </c>
      <c r="N276" s="222" t="s">
        <v>38</v>
      </c>
      <c r="O276" s="223">
        <v>0.30499999999999999</v>
      </c>
      <c r="P276" s="223">
        <f>O276*H276</f>
        <v>0.30499999999999999</v>
      </c>
      <c r="Q276" s="223">
        <v>0.036639999999999999</v>
      </c>
      <c r="R276" s="223">
        <f>Q276*H276</f>
        <v>0.036639999999999999</v>
      </c>
      <c r="S276" s="223">
        <v>0</v>
      </c>
      <c r="T276" s="224">
        <f>S276*H276</f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225" t="s">
        <v>211</v>
      </c>
      <c r="AT276" s="225" t="s">
        <v>145</v>
      </c>
      <c r="AU276" s="225" t="s">
        <v>83</v>
      </c>
      <c r="AY276" s="14" t="s">
        <v>143</v>
      </c>
      <c r="BE276" s="226">
        <f>IF(N276="základní",J276,0)</f>
        <v>5440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4" t="s">
        <v>81</v>
      </c>
      <c r="BK276" s="226">
        <f>ROUND(I276*H276,2)</f>
        <v>5440</v>
      </c>
      <c r="BL276" s="14" t="s">
        <v>211</v>
      </c>
      <c r="BM276" s="225" t="s">
        <v>620</v>
      </c>
    </row>
    <row r="277" s="2" customFormat="1" ht="37.8" customHeight="1">
      <c r="A277" s="29"/>
      <c r="B277" s="30"/>
      <c r="C277" s="214" t="s">
        <v>621</v>
      </c>
      <c r="D277" s="214" t="s">
        <v>145</v>
      </c>
      <c r="E277" s="215" t="s">
        <v>622</v>
      </c>
      <c r="F277" s="216" t="s">
        <v>623</v>
      </c>
      <c r="G277" s="217" t="s">
        <v>164</v>
      </c>
      <c r="H277" s="218">
        <v>1</v>
      </c>
      <c r="I277" s="219">
        <v>10300</v>
      </c>
      <c r="J277" s="219">
        <f>ROUND(I277*H277,2)</f>
        <v>10300</v>
      </c>
      <c r="K277" s="220"/>
      <c r="L277" s="35"/>
      <c r="M277" s="221" t="s">
        <v>1</v>
      </c>
      <c r="N277" s="222" t="s">
        <v>38</v>
      </c>
      <c r="O277" s="223">
        <v>0.44</v>
      </c>
      <c r="P277" s="223">
        <f>O277*H277</f>
        <v>0.44</v>
      </c>
      <c r="Q277" s="223">
        <v>0.082600000000000007</v>
      </c>
      <c r="R277" s="223">
        <f>Q277*H277</f>
        <v>0.082600000000000007</v>
      </c>
      <c r="S277" s="223">
        <v>0</v>
      </c>
      <c r="T277" s="224">
        <f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225" t="s">
        <v>211</v>
      </c>
      <c r="AT277" s="225" t="s">
        <v>145</v>
      </c>
      <c r="AU277" s="225" t="s">
        <v>83</v>
      </c>
      <c r="AY277" s="14" t="s">
        <v>143</v>
      </c>
      <c r="BE277" s="226">
        <f>IF(N277="základní",J277,0)</f>
        <v>10300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4" t="s">
        <v>81</v>
      </c>
      <c r="BK277" s="226">
        <f>ROUND(I277*H277,2)</f>
        <v>10300</v>
      </c>
      <c r="BL277" s="14" t="s">
        <v>211</v>
      </c>
      <c r="BM277" s="225" t="s">
        <v>624</v>
      </c>
    </row>
    <row r="278" s="2" customFormat="1" ht="24.15" customHeight="1">
      <c r="A278" s="29"/>
      <c r="B278" s="30"/>
      <c r="C278" s="214" t="s">
        <v>625</v>
      </c>
      <c r="D278" s="214" t="s">
        <v>145</v>
      </c>
      <c r="E278" s="215" t="s">
        <v>626</v>
      </c>
      <c r="F278" s="216" t="s">
        <v>627</v>
      </c>
      <c r="G278" s="217" t="s">
        <v>158</v>
      </c>
      <c r="H278" s="218">
        <v>0.19600000000000001</v>
      </c>
      <c r="I278" s="219">
        <v>1370</v>
      </c>
      <c r="J278" s="219">
        <f>ROUND(I278*H278,2)</f>
        <v>268.51999999999998</v>
      </c>
      <c r="K278" s="220"/>
      <c r="L278" s="35"/>
      <c r="M278" s="221" t="s">
        <v>1</v>
      </c>
      <c r="N278" s="222" t="s">
        <v>38</v>
      </c>
      <c r="O278" s="223">
        <v>2.96</v>
      </c>
      <c r="P278" s="223">
        <f>O278*H278</f>
        <v>0.58016000000000001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225" t="s">
        <v>211</v>
      </c>
      <c r="AT278" s="225" t="s">
        <v>145</v>
      </c>
      <c r="AU278" s="225" t="s">
        <v>83</v>
      </c>
      <c r="AY278" s="14" t="s">
        <v>143</v>
      </c>
      <c r="BE278" s="226">
        <f>IF(N278="základní",J278,0)</f>
        <v>268.51999999999998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4" t="s">
        <v>81</v>
      </c>
      <c r="BK278" s="226">
        <f>ROUND(I278*H278,2)</f>
        <v>268.51999999999998</v>
      </c>
      <c r="BL278" s="14" t="s">
        <v>211</v>
      </c>
      <c r="BM278" s="225" t="s">
        <v>628</v>
      </c>
    </row>
    <row r="279" s="2" customFormat="1" ht="24.15" customHeight="1">
      <c r="A279" s="29"/>
      <c r="B279" s="30"/>
      <c r="C279" s="214" t="s">
        <v>629</v>
      </c>
      <c r="D279" s="214" t="s">
        <v>145</v>
      </c>
      <c r="E279" s="215" t="s">
        <v>630</v>
      </c>
      <c r="F279" s="216" t="s">
        <v>631</v>
      </c>
      <c r="G279" s="217" t="s">
        <v>158</v>
      </c>
      <c r="H279" s="218">
        <v>0.19600000000000001</v>
      </c>
      <c r="I279" s="219">
        <v>708</v>
      </c>
      <c r="J279" s="219">
        <f>ROUND(I279*H279,2)</f>
        <v>138.77000000000001</v>
      </c>
      <c r="K279" s="220"/>
      <c r="L279" s="35"/>
      <c r="M279" s="221" t="s">
        <v>1</v>
      </c>
      <c r="N279" s="222" t="s">
        <v>38</v>
      </c>
      <c r="O279" s="223">
        <v>1.3899999999999999</v>
      </c>
      <c r="P279" s="223">
        <f>O279*H279</f>
        <v>0.27244000000000002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225" t="s">
        <v>211</v>
      </c>
      <c r="AT279" s="225" t="s">
        <v>145</v>
      </c>
      <c r="AU279" s="225" t="s">
        <v>83</v>
      </c>
      <c r="AY279" s="14" t="s">
        <v>143</v>
      </c>
      <c r="BE279" s="226">
        <f>IF(N279="základní",J279,0)</f>
        <v>138.77000000000001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4" t="s">
        <v>81</v>
      </c>
      <c r="BK279" s="226">
        <f>ROUND(I279*H279,2)</f>
        <v>138.77000000000001</v>
      </c>
      <c r="BL279" s="14" t="s">
        <v>211</v>
      </c>
      <c r="BM279" s="225" t="s">
        <v>632</v>
      </c>
    </row>
    <row r="280" s="2" customFormat="1" ht="24.15" customHeight="1">
      <c r="A280" s="29"/>
      <c r="B280" s="30"/>
      <c r="C280" s="214" t="s">
        <v>633</v>
      </c>
      <c r="D280" s="214" t="s">
        <v>145</v>
      </c>
      <c r="E280" s="215" t="s">
        <v>634</v>
      </c>
      <c r="F280" s="216" t="s">
        <v>635</v>
      </c>
      <c r="G280" s="217" t="s">
        <v>158</v>
      </c>
      <c r="H280" s="218">
        <v>0.19600000000000001</v>
      </c>
      <c r="I280" s="219">
        <v>683</v>
      </c>
      <c r="J280" s="219">
        <f>ROUND(I280*H280,2)</f>
        <v>133.87000000000001</v>
      </c>
      <c r="K280" s="220"/>
      <c r="L280" s="35"/>
      <c r="M280" s="221" t="s">
        <v>1</v>
      </c>
      <c r="N280" s="222" t="s">
        <v>38</v>
      </c>
      <c r="O280" s="223">
        <v>1.079</v>
      </c>
      <c r="P280" s="223">
        <f>O280*H280</f>
        <v>0.21148400000000001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225" t="s">
        <v>211</v>
      </c>
      <c r="AT280" s="225" t="s">
        <v>145</v>
      </c>
      <c r="AU280" s="225" t="s">
        <v>83</v>
      </c>
      <c r="AY280" s="14" t="s">
        <v>143</v>
      </c>
      <c r="BE280" s="226">
        <f>IF(N280="základní",J280,0)</f>
        <v>133.87000000000001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4" t="s">
        <v>81</v>
      </c>
      <c r="BK280" s="226">
        <f>ROUND(I280*H280,2)</f>
        <v>133.87000000000001</v>
      </c>
      <c r="BL280" s="14" t="s">
        <v>211</v>
      </c>
      <c r="BM280" s="225" t="s">
        <v>636</v>
      </c>
    </row>
    <row r="281" s="12" customFormat="1" ht="22.8" customHeight="1">
      <c r="A281" s="12"/>
      <c r="B281" s="199"/>
      <c r="C281" s="200"/>
      <c r="D281" s="201" t="s">
        <v>72</v>
      </c>
      <c r="E281" s="212" t="s">
        <v>637</v>
      </c>
      <c r="F281" s="212" t="s">
        <v>638</v>
      </c>
      <c r="G281" s="200"/>
      <c r="H281" s="200"/>
      <c r="I281" s="200"/>
      <c r="J281" s="213">
        <f>BK281</f>
        <v>553.00999999999999</v>
      </c>
      <c r="K281" s="200"/>
      <c r="L281" s="204"/>
      <c r="M281" s="205"/>
      <c r="N281" s="206"/>
      <c r="O281" s="206"/>
      <c r="P281" s="207">
        <f>P282</f>
        <v>1.1907000000000001</v>
      </c>
      <c r="Q281" s="206"/>
      <c r="R281" s="207">
        <f>R282</f>
        <v>0</v>
      </c>
      <c r="S281" s="206"/>
      <c r="T281" s="208">
        <f>T282</f>
        <v>0.39689999999999998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9" t="s">
        <v>83</v>
      </c>
      <c r="AT281" s="210" t="s">
        <v>72</v>
      </c>
      <c r="AU281" s="210" t="s">
        <v>81</v>
      </c>
      <c r="AY281" s="209" t="s">
        <v>143</v>
      </c>
      <c r="BK281" s="211">
        <f>BK282</f>
        <v>553.00999999999999</v>
      </c>
    </row>
    <row r="282" s="2" customFormat="1" ht="24.15" customHeight="1">
      <c r="A282" s="29"/>
      <c r="B282" s="30"/>
      <c r="C282" s="214" t="s">
        <v>639</v>
      </c>
      <c r="D282" s="214" t="s">
        <v>145</v>
      </c>
      <c r="E282" s="215" t="s">
        <v>640</v>
      </c>
      <c r="F282" s="216" t="s">
        <v>641</v>
      </c>
      <c r="G282" s="217" t="s">
        <v>173</v>
      </c>
      <c r="H282" s="218">
        <v>13.23</v>
      </c>
      <c r="I282" s="219">
        <v>41.799999999999997</v>
      </c>
      <c r="J282" s="219">
        <f>ROUND(I282*H282,2)</f>
        <v>553.00999999999999</v>
      </c>
      <c r="K282" s="220"/>
      <c r="L282" s="35"/>
      <c r="M282" s="221" t="s">
        <v>1</v>
      </c>
      <c r="N282" s="222" t="s">
        <v>38</v>
      </c>
      <c r="O282" s="223">
        <v>0.089999999999999997</v>
      </c>
      <c r="P282" s="223">
        <f>O282*H282</f>
        <v>1.1907000000000001</v>
      </c>
      <c r="Q282" s="223">
        <v>0</v>
      </c>
      <c r="R282" s="223">
        <f>Q282*H282</f>
        <v>0</v>
      </c>
      <c r="S282" s="223">
        <v>0.029999999999999999</v>
      </c>
      <c r="T282" s="224">
        <f>S282*H282</f>
        <v>0.39689999999999998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225" t="s">
        <v>211</v>
      </c>
      <c r="AT282" s="225" t="s">
        <v>145</v>
      </c>
      <c r="AU282" s="225" t="s">
        <v>83</v>
      </c>
      <c r="AY282" s="14" t="s">
        <v>143</v>
      </c>
      <c r="BE282" s="226">
        <f>IF(N282="základní",J282,0)</f>
        <v>553.00999999999999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4" t="s">
        <v>81</v>
      </c>
      <c r="BK282" s="226">
        <f>ROUND(I282*H282,2)</f>
        <v>553.00999999999999</v>
      </c>
      <c r="BL282" s="14" t="s">
        <v>211</v>
      </c>
      <c r="BM282" s="225" t="s">
        <v>642</v>
      </c>
    </row>
    <row r="283" s="12" customFormat="1" ht="22.8" customHeight="1">
      <c r="A283" s="12"/>
      <c r="B283" s="199"/>
      <c r="C283" s="200"/>
      <c r="D283" s="201" t="s">
        <v>72</v>
      </c>
      <c r="E283" s="212" t="s">
        <v>643</v>
      </c>
      <c r="F283" s="212" t="s">
        <v>644</v>
      </c>
      <c r="G283" s="200"/>
      <c r="H283" s="200"/>
      <c r="I283" s="200"/>
      <c r="J283" s="213">
        <f>BK283</f>
        <v>49241.589999999997</v>
      </c>
      <c r="K283" s="200"/>
      <c r="L283" s="204"/>
      <c r="M283" s="205"/>
      <c r="N283" s="206"/>
      <c r="O283" s="206"/>
      <c r="P283" s="207">
        <f>SUM(P284:P291)</f>
        <v>54.620327999999994</v>
      </c>
      <c r="Q283" s="206"/>
      <c r="R283" s="207">
        <f>SUM(R284:R291)</f>
        <v>0.61234489999999997</v>
      </c>
      <c r="S283" s="206"/>
      <c r="T283" s="208">
        <f>SUM(T284:T291)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9" t="s">
        <v>83</v>
      </c>
      <c r="AT283" s="210" t="s">
        <v>72</v>
      </c>
      <c r="AU283" s="210" t="s">
        <v>81</v>
      </c>
      <c r="AY283" s="209" t="s">
        <v>143</v>
      </c>
      <c r="BK283" s="211">
        <f>SUM(BK284:BK291)</f>
        <v>49241.589999999997</v>
      </c>
    </row>
    <row r="284" s="2" customFormat="1" ht="24.15" customHeight="1">
      <c r="A284" s="29"/>
      <c r="B284" s="30"/>
      <c r="C284" s="214" t="s">
        <v>645</v>
      </c>
      <c r="D284" s="214" t="s">
        <v>145</v>
      </c>
      <c r="E284" s="215" t="s">
        <v>646</v>
      </c>
      <c r="F284" s="216" t="s">
        <v>647</v>
      </c>
      <c r="G284" s="217" t="s">
        <v>173</v>
      </c>
      <c r="H284" s="218">
        <v>42.859999999999999</v>
      </c>
      <c r="I284" s="219">
        <v>892</v>
      </c>
      <c r="J284" s="219">
        <f>ROUND(I284*H284,2)</f>
        <v>38231.120000000003</v>
      </c>
      <c r="K284" s="220"/>
      <c r="L284" s="35"/>
      <c r="M284" s="221" t="s">
        <v>1</v>
      </c>
      <c r="N284" s="222" t="s">
        <v>38</v>
      </c>
      <c r="O284" s="223">
        <v>0.96799999999999997</v>
      </c>
      <c r="P284" s="223">
        <f>O284*H284</f>
        <v>41.488479999999996</v>
      </c>
      <c r="Q284" s="223">
        <v>0.012200000000000001</v>
      </c>
      <c r="R284" s="223">
        <f>Q284*H284</f>
        <v>0.52289200000000002</v>
      </c>
      <c r="S284" s="223">
        <v>0</v>
      </c>
      <c r="T284" s="224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225" t="s">
        <v>211</v>
      </c>
      <c r="AT284" s="225" t="s">
        <v>145</v>
      </c>
      <c r="AU284" s="225" t="s">
        <v>83</v>
      </c>
      <c r="AY284" s="14" t="s">
        <v>143</v>
      </c>
      <c r="BE284" s="226">
        <f>IF(N284="základní",J284,0)</f>
        <v>38231.120000000003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4" t="s">
        <v>81</v>
      </c>
      <c r="BK284" s="226">
        <f>ROUND(I284*H284,2)</f>
        <v>38231.120000000003</v>
      </c>
      <c r="BL284" s="14" t="s">
        <v>211</v>
      </c>
      <c r="BM284" s="225" t="s">
        <v>648</v>
      </c>
    </row>
    <row r="285" s="2" customFormat="1" ht="24.15" customHeight="1">
      <c r="A285" s="29"/>
      <c r="B285" s="30"/>
      <c r="C285" s="214" t="s">
        <v>649</v>
      </c>
      <c r="D285" s="214" t="s">
        <v>145</v>
      </c>
      <c r="E285" s="215" t="s">
        <v>650</v>
      </c>
      <c r="F285" s="216" t="s">
        <v>651</v>
      </c>
      <c r="G285" s="217" t="s">
        <v>173</v>
      </c>
      <c r="H285" s="218">
        <v>3.0099999999999998</v>
      </c>
      <c r="I285" s="219">
        <v>949</v>
      </c>
      <c r="J285" s="219">
        <f>ROUND(I285*H285,2)</f>
        <v>2856.4899999999998</v>
      </c>
      <c r="K285" s="220"/>
      <c r="L285" s="35"/>
      <c r="M285" s="221" t="s">
        <v>1</v>
      </c>
      <c r="N285" s="222" t="s">
        <v>38</v>
      </c>
      <c r="O285" s="223">
        <v>0.96799999999999997</v>
      </c>
      <c r="P285" s="223">
        <f>O285*H285</f>
        <v>2.9136799999999998</v>
      </c>
      <c r="Q285" s="223">
        <v>0.012590000000000001</v>
      </c>
      <c r="R285" s="223">
        <f>Q285*H285</f>
        <v>0.037895899999999996</v>
      </c>
      <c r="S285" s="223">
        <v>0</v>
      </c>
      <c r="T285" s="224">
        <f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225" t="s">
        <v>211</v>
      </c>
      <c r="AT285" s="225" t="s">
        <v>145</v>
      </c>
      <c r="AU285" s="225" t="s">
        <v>83</v>
      </c>
      <c r="AY285" s="14" t="s">
        <v>143</v>
      </c>
      <c r="BE285" s="226">
        <f>IF(N285="základní",J285,0)</f>
        <v>2856.4899999999998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4" t="s">
        <v>81</v>
      </c>
      <c r="BK285" s="226">
        <f>ROUND(I285*H285,2)</f>
        <v>2856.4899999999998</v>
      </c>
      <c r="BL285" s="14" t="s">
        <v>211</v>
      </c>
      <c r="BM285" s="225" t="s">
        <v>652</v>
      </c>
    </row>
    <row r="286" s="2" customFormat="1" ht="16.5" customHeight="1">
      <c r="A286" s="29"/>
      <c r="B286" s="30"/>
      <c r="C286" s="214" t="s">
        <v>653</v>
      </c>
      <c r="D286" s="214" t="s">
        <v>145</v>
      </c>
      <c r="E286" s="215" t="s">
        <v>654</v>
      </c>
      <c r="F286" s="216" t="s">
        <v>655</v>
      </c>
      <c r="G286" s="217" t="s">
        <v>173</v>
      </c>
      <c r="H286" s="218">
        <v>45.869999999999997</v>
      </c>
      <c r="I286" s="219">
        <v>41.399999999999999</v>
      </c>
      <c r="J286" s="219">
        <f>ROUND(I286*H286,2)</f>
        <v>1899.02</v>
      </c>
      <c r="K286" s="220"/>
      <c r="L286" s="35"/>
      <c r="M286" s="221" t="s">
        <v>1</v>
      </c>
      <c r="N286" s="222" t="s">
        <v>38</v>
      </c>
      <c r="O286" s="223">
        <v>0.040000000000000001</v>
      </c>
      <c r="P286" s="223">
        <f>O286*H286</f>
        <v>1.8348</v>
      </c>
      <c r="Q286" s="223">
        <v>0.00010000000000000001</v>
      </c>
      <c r="R286" s="223">
        <f>Q286*H286</f>
        <v>0.0045869999999999999</v>
      </c>
      <c r="S286" s="223">
        <v>0</v>
      </c>
      <c r="T286" s="224">
        <f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225" t="s">
        <v>211</v>
      </c>
      <c r="AT286" s="225" t="s">
        <v>145</v>
      </c>
      <c r="AU286" s="225" t="s">
        <v>83</v>
      </c>
      <c r="AY286" s="14" t="s">
        <v>143</v>
      </c>
      <c r="BE286" s="226">
        <f>IF(N286="základní",J286,0)</f>
        <v>1899.02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4" t="s">
        <v>81</v>
      </c>
      <c r="BK286" s="226">
        <f>ROUND(I286*H286,2)</f>
        <v>1899.02</v>
      </c>
      <c r="BL286" s="14" t="s">
        <v>211</v>
      </c>
      <c r="BM286" s="225" t="s">
        <v>656</v>
      </c>
    </row>
    <row r="287" s="2" customFormat="1" ht="21.75" customHeight="1">
      <c r="A287" s="29"/>
      <c r="B287" s="30"/>
      <c r="C287" s="214" t="s">
        <v>657</v>
      </c>
      <c r="D287" s="214" t="s">
        <v>145</v>
      </c>
      <c r="E287" s="215" t="s">
        <v>658</v>
      </c>
      <c r="F287" s="216" t="s">
        <v>659</v>
      </c>
      <c r="G287" s="217" t="s">
        <v>173</v>
      </c>
      <c r="H287" s="218">
        <v>4.0300000000000002</v>
      </c>
      <c r="I287" s="219">
        <v>70.799999999999997</v>
      </c>
      <c r="J287" s="219">
        <f>ROUND(I287*H287,2)</f>
        <v>285.31999999999999</v>
      </c>
      <c r="K287" s="220"/>
      <c r="L287" s="35"/>
      <c r="M287" s="221" t="s">
        <v>1</v>
      </c>
      <c r="N287" s="222" t="s">
        <v>38</v>
      </c>
      <c r="O287" s="223">
        <v>0.12</v>
      </c>
      <c r="P287" s="223">
        <f>O287*H287</f>
        <v>0.48360000000000003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225" t="s">
        <v>211</v>
      </c>
      <c r="AT287" s="225" t="s">
        <v>145</v>
      </c>
      <c r="AU287" s="225" t="s">
        <v>83</v>
      </c>
      <c r="AY287" s="14" t="s">
        <v>143</v>
      </c>
      <c r="BE287" s="226">
        <f>IF(N287="základní",J287,0)</f>
        <v>285.31999999999999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4" t="s">
        <v>81</v>
      </c>
      <c r="BK287" s="226">
        <f>ROUND(I287*H287,2)</f>
        <v>285.31999999999999</v>
      </c>
      <c r="BL287" s="14" t="s">
        <v>211</v>
      </c>
      <c r="BM287" s="225" t="s">
        <v>660</v>
      </c>
    </row>
    <row r="288" s="2" customFormat="1" ht="21.75" customHeight="1">
      <c r="A288" s="29"/>
      <c r="B288" s="30"/>
      <c r="C288" s="214" t="s">
        <v>661</v>
      </c>
      <c r="D288" s="214" t="s">
        <v>145</v>
      </c>
      <c r="E288" s="215" t="s">
        <v>662</v>
      </c>
      <c r="F288" s="216" t="s">
        <v>663</v>
      </c>
      <c r="G288" s="217" t="s">
        <v>202</v>
      </c>
      <c r="H288" s="218">
        <v>3.5</v>
      </c>
      <c r="I288" s="219">
        <v>1230</v>
      </c>
      <c r="J288" s="219">
        <f>ROUND(I288*H288,2)</f>
        <v>4305</v>
      </c>
      <c r="K288" s="220"/>
      <c r="L288" s="35"/>
      <c r="M288" s="221" t="s">
        <v>1</v>
      </c>
      <c r="N288" s="222" t="s">
        <v>38</v>
      </c>
      <c r="O288" s="223">
        <v>1.494</v>
      </c>
      <c r="P288" s="223">
        <f>O288*H288</f>
        <v>5.2290000000000001</v>
      </c>
      <c r="Q288" s="223">
        <v>0.01342</v>
      </c>
      <c r="R288" s="223">
        <f>Q288*H288</f>
        <v>0.046969999999999998</v>
      </c>
      <c r="S288" s="223">
        <v>0</v>
      </c>
      <c r="T288" s="224">
        <f>S288*H288</f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225" t="s">
        <v>211</v>
      </c>
      <c r="AT288" s="225" t="s">
        <v>145</v>
      </c>
      <c r="AU288" s="225" t="s">
        <v>83</v>
      </c>
      <c r="AY288" s="14" t="s">
        <v>143</v>
      </c>
      <c r="BE288" s="226">
        <f>IF(N288="základní",J288,0)</f>
        <v>4305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4" t="s">
        <v>81</v>
      </c>
      <c r="BK288" s="226">
        <f>ROUND(I288*H288,2)</f>
        <v>4305</v>
      </c>
      <c r="BL288" s="14" t="s">
        <v>211</v>
      </c>
      <c r="BM288" s="225" t="s">
        <v>664</v>
      </c>
    </row>
    <row r="289" s="2" customFormat="1" ht="24.15" customHeight="1">
      <c r="A289" s="29"/>
      <c r="B289" s="30"/>
      <c r="C289" s="214" t="s">
        <v>665</v>
      </c>
      <c r="D289" s="214" t="s">
        <v>145</v>
      </c>
      <c r="E289" s="215" t="s">
        <v>666</v>
      </c>
      <c r="F289" s="216" t="s">
        <v>667</v>
      </c>
      <c r="G289" s="217" t="s">
        <v>158</v>
      </c>
      <c r="H289" s="218">
        <v>0.61199999999999999</v>
      </c>
      <c r="I289" s="219">
        <v>1190</v>
      </c>
      <c r="J289" s="219">
        <f>ROUND(I289*H289,2)</f>
        <v>728.27999999999997</v>
      </c>
      <c r="K289" s="220"/>
      <c r="L289" s="35"/>
      <c r="M289" s="221" t="s">
        <v>1</v>
      </c>
      <c r="N289" s="222" t="s">
        <v>38</v>
      </c>
      <c r="O289" s="223">
        <v>2.1600000000000001</v>
      </c>
      <c r="P289" s="223">
        <f>O289*H289</f>
        <v>1.32192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225" t="s">
        <v>211</v>
      </c>
      <c r="AT289" s="225" t="s">
        <v>145</v>
      </c>
      <c r="AU289" s="225" t="s">
        <v>83</v>
      </c>
      <c r="AY289" s="14" t="s">
        <v>143</v>
      </c>
      <c r="BE289" s="226">
        <f>IF(N289="základní",J289,0)</f>
        <v>728.27999999999997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4" t="s">
        <v>81</v>
      </c>
      <c r="BK289" s="226">
        <f>ROUND(I289*H289,2)</f>
        <v>728.27999999999997</v>
      </c>
      <c r="BL289" s="14" t="s">
        <v>211</v>
      </c>
      <c r="BM289" s="225" t="s">
        <v>668</v>
      </c>
    </row>
    <row r="290" s="2" customFormat="1" ht="24.15" customHeight="1">
      <c r="A290" s="29"/>
      <c r="B290" s="30"/>
      <c r="C290" s="214" t="s">
        <v>669</v>
      </c>
      <c r="D290" s="214" t="s">
        <v>145</v>
      </c>
      <c r="E290" s="215" t="s">
        <v>670</v>
      </c>
      <c r="F290" s="216" t="s">
        <v>671</v>
      </c>
      <c r="G290" s="217" t="s">
        <v>158</v>
      </c>
      <c r="H290" s="218">
        <v>0.61199999999999999</v>
      </c>
      <c r="I290" s="219">
        <v>672</v>
      </c>
      <c r="J290" s="219">
        <f>ROUND(I290*H290,2)</f>
        <v>411.25999999999999</v>
      </c>
      <c r="K290" s="220"/>
      <c r="L290" s="35"/>
      <c r="M290" s="221" t="s">
        <v>1</v>
      </c>
      <c r="N290" s="222" t="s">
        <v>38</v>
      </c>
      <c r="O290" s="223">
        <v>1.3200000000000001</v>
      </c>
      <c r="P290" s="223">
        <f>O290*H290</f>
        <v>0.80784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225" t="s">
        <v>211</v>
      </c>
      <c r="AT290" s="225" t="s">
        <v>145</v>
      </c>
      <c r="AU290" s="225" t="s">
        <v>83</v>
      </c>
      <c r="AY290" s="14" t="s">
        <v>143</v>
      </c>
      <c r="BE290" s="226">
        <f>IF(N290="základní",J290,0)</f>
        <v>411.25999999999999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4" t="s">
        <v>81</v>
      </c>
      <c r="BK290" s="226">
        <f>ROUND(I290*H290,2)</f>
        <v>411.25999999999999</v>
      </c>
      <c r="BL290" s="14" t="s">
        <v>211</v>
      </c>
      <c r="BM290" s="225" t="s">
        <v>672</v>
      </c>
    </row>
    <row r="291" s="2" customFormat="1" ht="24.15" customHeight="1">
      <c r="A291" s="29"/>
      <c r="B291" s="30"/>
      <c r="C291" s="214" t="s">
        <v>673</v>
      </c>
      <c r="D291" s="214" t="s">
        <v>145</v>
      </c>
      <c r="E291" s="215" t="s">
        <v>674</v>
      </c>
      <c r="F291" s="216" t="s">
        <v>675</v>
      </c>
      <c r="G291" s="217" t="s">
        <v>158</v>
      </c>
      <c r="H291" s="218">
        <v>0.61199999999999999</v>
      </c>
      <c r="I291" s="219">
        <v>858</v>
      </c>
      <c r="J291" s="219">
        <f>ROUND(I291*H291,2)</f>
        <v>525.10000000000002</v>
      </c>
      <c r="K291" s="220"/>
      <c r="L291" s="35"/>
      <c r="M291" s="221" t="s">
        <v>1</v>
      </c>
      <c r="N291" s="222" t="s">
        <v>38</v>
      </c>
      <c r="O291" s="223">
        <v>0.88400000000000001</v>
      </c>
      <c r="P291" s="223">
        <f>O291*H291</f>
        <v>0.54100800000000004</v>
      </c>
      <c r="Q291" s="223">
        <v>0</v>
      </c>
      <c r="R291" s="223">
        <f>Q291*H291</f>
        <v>0</v>
      </c>
      <c r="S291" s="223">
        <v>0</v>
      </c>
      <c r="T291" s="224">
        <f>S291*H291</f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225" t="s">
        <v>211</v>
      </c>
      <c r="AT291" s="225" t="s">
        <v>145</v>
      </c>
      <c r="AU291" s="225" t="s">
        <v>83</v>
      </c>
      <c r="AY291" s="14" t="s">
        <v>143</v>
      </c>
      <c r="BE291" s="226">
        <f>IF(N291="základní",J291,0)</f>
        <v>525.10000000000002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4" t="s">
        <v>81</v>
      </c>
      <c r="BK291" s="226">
        <f>ROUND(I291*H291,2)</f>
        <v>525.10000000000002</v>
      </c>
      <c r="BL291" s="14" t="s">
        <v>211</v>
      </c>
      <c r="BM291" s="225" t="s">
        <v>676</v>
      </c>
    </row>
    <row r="292" s="12" customFormat="1" ht="22.8" customHeight="1">
      <c r="A292" s="12"/>
      <c r="B292" s="199"/>
      <c r="C292" s="200"/>
      <c r="D292" s="201" t="s">
        <v>72</v>
      </c>
      <c r="E292" s="212" t="s">
        <v>677</v>
      </c>
      <c r="F292" s="212" t="s">
        <v>678</v>
      </c>
      <c r="G292" s="200"/>
      <c r="H292" s="200"/>
      <c r="I292" s="200"/>
      <c r="J292" s="213">
        <f>BK292</f>
        <v>64899.129999999997</v>
      </c>
      <c r="K292" s="200"/>
      <c r="L292" s="204"/>
      <c r="M292" s="205"/>
      <c r="N292" s="206"/>
      <c r="O292" s="206"/>
      <c r="P292" s="207">
        <f>SUM(P293:P316)</f>
        <v>21.780459999999994</v>
      </c>
      <c r="Q292" s="206"/>
      <c r="R292" s="207">
        <f>SUM(R293:R316)</f>
        <v>0.18479999999999999</v>
      </c>
      <c r="S292" s="206"/>
      <c r="T292" s="208">
        <f>SUM(T293:T316)</f>
        <v>0.22199999999999998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9" t="s">
        <v>83</v>
      </c>
      <c r="AT292" s="210" t="s">
        <v>72</v>
      </c>
      <c r="AU292" s="210" t="s">
        <v>81</v>
      </c>
      <c r="AY292" s="209" t="s">
        <v>143</v>
      </c>
      <c r="BK292" s="211">
        <f>SUM(BK293:BK316)</f>
        <v>64899.129999999997</v>
      </c>
    </row>
    <row r="293" s="2" customFormat="1" ht="24.15" customHeight="1">
      <c r="A293" s="29"/>
      <c r="B293" s="30"/>
      <c r="C293" s="214" t="s">
        <v>679</v>
      </c>
      <c r="D293" s="214" t="s">
        <v>145</v>
      </c>
      <c r="E293" s="215" t="s">
        <v>680</v>
      </c>
      <c r="F293" s="216" t="s">
        <v>681</v>
      </c>
      <c r="G293" s="217" t="s">
        <v>164</v>
      </c>
      <c r="H293" s="218">
        <v>6</v>
      </c>
      <c r="I293" s="219">
        <v>872</v>
      </c>
      <c r="J293" s="219">
        <f>ROUND(I293*H293,2)</f>
        <v>5232</v>
      </c>
      <c r="K293" s="220"/>
      <c r="L293" s="35"/>
      <c r="M293" s="221" t="s">
        <v>1</v>
      </c>
      <c r="N293" s="222" t="s">
        <v>38</v>
      </c>
      <c r="O293" s="223">
        <v>1.6819999999999999</v>
      </c>
      <c r="P293" s="223">
        <f>O293*H293</f>
        <v>10.091999999999999</v>
      </c>
      <c r="Q293" s="223">
        <v>0</v>
      </c>
      <c r="R293" s="223">
        <f>Q293*H293</f>
        <v>0</v>
      </c>
      <c r="S293" s="223">
        <v>0</v>
      </c>
      <c r="T293" s="224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225" t="s">
        <v>211</v>
      </c>
      <c r="AT293" s="225" t="s">
        <v>145</v>
      </c>
      <c r="AU293" s="225" t="s">
        <v>83</v>
      </c>
      <c r="AY293" s="14" t="s">
        <v>143</v>
      </c>
      <c r="BE293" s="226">
        <f>IF(N293="základní",J293,0)</f>
        <v>5232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4" t="s">
        <v>81</v>
      </c>
      <c r="BK293" s="226">
        <f>ROUND(I293*H293,2)</f>
        <v>5232</v>
      </c>
      <c r="BL293" s="14" t="s">
        <v>211</v>
      </c>
      <c r="BM293" s="225" t="s">
        <v>682</v>
      </c>
    </row>
    <row r="294" s="2" customFormat="1" ht="24.15" customHeight="1">
      <c r="A294" s="29"/>
      <c r="B294" s="30"/>
      <c r="C294" s="227" t="s">
        <v>683</v>
      </c>
      <c r="D294" s="227" t="s">
        <v>155</v>
      </c>
      <c r="E294" s="228" t="s">
        <v>684</v>
      </c>
      <c r="F294" s="229" t="s">
        <v>685</v>
      </c>
      <c r="G294" s="230" t="s">
        <v>164</v>
      </c>
      <c r="H294" s="231">
        <v>3</v>
      </c>
      <c r="I294" s="232">
        <v>4350</v>
      </c>
      <c r="J294" s="232">
        <f>ROUND(I294*H294,2)</f>
        <v>13050</v>
      </c>
      <c r="K294" s="233"/>
      <c r="L294" s="234"/>
      <c r="M294" s="235" t="s">
        <v>1</v>
      </c>
      <c r="N294" s="236" t="s">
        <v>38</v>
      </c>
      <c r="O294" s="223">
        <v>0</v>
      </c>
      <c r="P294" s="223">
        <f>O294*H294</f>
        <v>0</v>
      </c>
      <c r="Q294" s="223">
        <v>0.016</v>
      </c>
      <c r="R294" s="223">
        <f>Q294*H294</f>
        <v>0.048000000000000001</v>
      </c>
      <c r="S294" s="223">
        <v>0</v>
      </c>
      <c r="T294" s="224">
        <f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225" t="s">
        <v>277</v>
      </c>
      <c r="AT294" s="225" t="s">
        <v>155</v>
      </c>
      <c r="AU294" s="225" t="s">
        <v>83</v>
      </c>
      <c r="AY294" s="14" t="s">
        <v>143</v>
      </c>
      <c r="BE294" s="226">
        <f>IF(N294="základní",J294,0)</f>
        <v>13050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4" t="s">
        <v>81</v>
      </c>
      <c r="BK294" s="226">
        <f>ROUND(I294*H294,2)</f>
        <v>13050</v>
      </c>
      <c r="BL294" s="14" t="s">
        <v>211</v>
      </c>
      <c r="BM294" s="225" t="s">
        <v>686</v>
      </c>
    </row>
    <row r="295" s="2" customFormat="1" ht="24.15" customHeight="1">
      <c r="A295" s="29"/>
      <c r="B295" s="30"/>
      <c r="C295" s="227" t="s">
        <v>687</v>
      </c>
      <c r="D295" s="227" t="s">
        <v>155</v>
      </c>
      <c r="E295" s="228" t="s">
        <v>688</v>
      </c>
      <c r="F295" s="229" t="s">
        <v>689</v>
      </c>
      <c r="G295" s="230" t="s">
        <v>164</v>
      </c>
      <c r="H295" s="231">
        <v>1</v>
      </c>
      <c r="I295" s="232">
        <v>4380</v>
      </c>
      <c r="J295" s="232">
        <f>ROUND(I295*H295,2)</f>
        <v>4380</v>
      </c>
      <c r="K295" s="233"/>
      <c r="L295" s="234"/>
      <c r="M295" s="235" t="s">
        <v>1</v>
      </c>
      <c r="N295" s="236" t="s">
        <v>38</v>
      </c>
      <c r="O295" s="223">
        <v>0</v>
      </c>
      <c r="P295" s="223">
        <f>O295*H295</f>
        <v>0</v>
      </c>
      <c r="Q295" s="223">
        <v>0.0195</v>
      </c>
      <c r="R295" s="223">
        <f>Q295*H295</f>
        <v>0.0195</v>
      </c>
      <c r="S295" s="223">
        <v>0</v>
      </c>
      <c r="T295" s="224">
        <f>S295*H295</f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225" t="s">
        <v>277</v>
      </c>
      <c r="AT295" s="225" t="s">
        <v>155</v>
      </c>
      <c r="AU295" s="225" t="s">
        <v>83</v>
      </c>
      <c r="AY295" s="14" t="s">
        <v>143</v>
      </c>
      <c r="BE295" s="226">
        <f>IF(N295="základní",J295,0)</f>
        <v>4380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4" t="s">
        <v>81</v>
      </c>
      <c r="BK295" s="226">
        <f>ROUND(I295*H295,2)</f>
        <v>4380</v>
      </c>
      <c r="BL295" s="14" t="s">
        <v>211</v>
      </c>
      <c r="BM295" s="225" t="s">
        <v>690</v>
      </c>
    </row>
    <row r="296" s="2" customFormat="1" ht="33" customHeight="1">
      <c r="A296" s="29"/>
      <c r="B296" s="30"/>
      <c r="C296" s="227" t="s">
        <v>691</v>
      </c>
      <c r="D296" s="227" t="s">
        <v>155</v>
      </c>
      <c r="E296" s="228" t="s">
        <v>692</v>
      </c>
      <c r="F296" s="229" t="s">
        <v>693</v>
      </c>
      <c r="G296" s="230" t="s">
        <v>164</v>
      </c>
      <c r="H296" s="231">
        <v>1</v>
      </c>
      <c r="I296" s="232">
        <v>6760</v>
      </c>
      <c r="J296" s="232">
        <f>ROUND(I296*H296,2)</f>
        <v>6760</v>
      </c>
      <c r="K296" s="233"/>
      <c r="L296" s="234"/>
      <c r="M296" s="235" t="s">
        <v>1</v>
      </c>
      <c r="N296" s="236" t="s">
        <v>38</v>
      </c>
      <c r="O296" s="223">
        <v>0</v>
      </c>
      <c r="P296" s="223">
        <f>O296*H296</f>
        <v>0</v>
      </c>
      <c r="Q296" s="223">
        <v>0.0195</v>
      </c>
      <c r="R296" s="223">
        <f>Q296*H296</f>
        <v>0.0195</v>
      </c>
      <c r="S296" s="223">
        <v>0</v>
      </c>
      <c r="T296" s="224">
        <f>S296*H296</f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225" t="s">
        <v>277</v>
      </c>
      <c r="AT296" s="225" t="s">
        <v>155</v>
      </c>
      <c r="AU296" s="225" t="s">
        <v>83</v>
      </c>
      <c r="AY296" s="14" t="s">
        <v>143</v>
      </c>
      <c r="BE296" s="226">
        <f>IF(N296="základní",J296,0)</f>
        <v>6760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4" t="s">
        <v>81</v>
      </c>
      <c r="BK296" s="226">
        <f>ROUND(I296*H296,2)</f>
        <v>6760</v>
      </c>
      <c r="BL296" s="14" t="s">
        <v>211</v>
      </c>
      <c r="BM296" s="225" t="s">
        <v>694</v>
      </c>
    </row>
    <row r="297" s="2" customFormat="1" ht="24.15" customHeight="1">
      <c r="A297" s="29"/>
      <c r="B297" s="30"/>
      <c r="C297" s="227" t="s">
        <v>695</v>
      </c>
      <c r="D297" s="227" t="s">
        <v>155</v>
      </c>
      <c r="E297" s="228" t="s">
        <v>696</v>
      </c>
      <c r="F297" s="229" t="s">
        <v>697</v>
      </c>
      <c r="G297" s="230" t="s">
        <v>164</v>
      </c>
      <c r="H297" s="231">
        <v>1</v>
      </c>
      <c r="I297" s="232">
        <v>5630</v>
      </c>
      <c r="J297" s="232">
        <f>ROUND(I297*H297,2)</f>
        <v>5630</v>
      </c>
      <c r="K297" s="233"/>
      <c r="L297" s="234"/>
      <c r="M297" s="235" t="s">
        <v>1</v>
      </c>
      <c r="N297" s="236" t="s">
        <v>38</v>
      </c>
      <c r="O297" s="223">
        <v>0</v>
      </c>
      <c r="P297" s="223">
        <f>O297*H297</f>
        <v>0</v>
      </c>
      <c r="Q297" s="223">
        <v>0.021000000000000001</v>
      </c>
      <c r="R297" s="223">
        <f>Q297*H297</f>
        <v>0.021000000000000001</v>
      </c>
      <c r="S297" s="223">
        <v>0</v>
      </c>
      <c r="T297" s="224">
        <f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225" t="s">
        <v>277</v>
      </c>
      <c r="AT297" s="225" t="s">
        <v>155</v>
      </c>
      <c r="AU297" s="225" t="s">
        <v>83</v>
      </c>
      <c r="AY297" s="14" t="s">
        <v>143</v>
      </c>
      <c r="BE297" s="226">
        <f>IF(N297="základní",J297,0)</f>
        <v>5630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4" t="s">
        <v>81</v>
      </c>
      <c r="BK297" s="226">
        <f>ROUND(I297*H297,2)</f>
        <v>5630</v>
      </c>
      <c r="BL297" s="14" t="s">
        <v>211</v>
      </c>
      <c r="BM297" s="225" t="s">
        <v>698</v>
      </c>
    </row>
    <row r="298" s="2" customFormat="1" ht="24.15" customHeight="1">
      <c r="A298" s="29"/>
      <c r="B298" s="30"/>
      <c r="C298" s="214" t="s">
        <v>699</v>
      </c>
      <c r="D298" s="214" t="s">
        <v>145</v>
      </c>
      <c r="E298" s="215" t="s">
        <v>700</v>
      </c>
      <c r="F298" s="216" t="s">
        <v>701</v>
      </c>
      <c r="G298" s="217" t="s">
        <v>164</v>
      </c>
      <c r="H298" s="218">
        <v>2</v>
      </c>
      <c r="I298" s="219">
        <v>947</v>
      </c>
      <c r="J298" s="219">
        <f>ROUND(I298*H298,2)</f>
        <v>1894</v>
      </c>
      <c r="K298" s="220"/>
      <c r="L298" s="35"/>
      <c r="M298" s="221" t="s">
        <v>1</v>
      </c>
      <c r="N298" s="222" t="s">
        <v>38</v>
      </c>
      <c r="O298" s="223">
        <v>1.825</v>
      </c>
      <c r="P298" s="223">
        <f>O298*H298</f>
        <v>3.6499999999999999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225" t="s">
        <v>211</v>
      </c>
      <c r="AT298" s="225" t="s">
        <v>145</v>
      </c>
      <c r="AU298" s="225" t="s">
        <v>83</v>
      </c>
      <c r="AY298" s="14" t="s">
        <v>143</v>
      </c>
      <c r="BE298" s="226">
        <f>IF(N298="základní",J298,0)</f>
        <v>1894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4" t="s">
        <v>81</v>
      </c>
      <c r="BK298" s="226">
        <f>ROUND(I298*H298,2)</f>
        <v>1894</v>
      </c>
      <c r="BL298" s="14" t="s">
        <v>211</v>
      </c>
      <c r="BM298" s="225" t="s">
        <v>702</v>
      </c>
    </row>
    <row r="299" s="2" customFormat="1" ht="24.15" customHeight="1">
      <c r="A299" s="29"/>
      <c r="B299" s="30"/>
      <c r="C299" s="227" t="s">
        <v>703</v>
      </c>
      <c r="D299" s="227" t="s">
        <v>155</v>
      </c>
      <c r="E299" s="228" t="s">
        <v>704</v>
      </c>
      <c r="F299" s="229" t="s">
        <v>705</v>
      </c>
      <c r="G299" s="230" t="s">
        <v>164</v>
      </c>
      <c r="H299" s="231">
        <v>2</v>
      </c>
      <c r="I299" s="232">
        <v>5640</v>
      </c>
      <c r="J299" s="232">
        <f>ROUND(I299*H299,2)</f>
        <v>11280</v>
      </c>
      <c r="K299" s="233"/>
      <c r="L299" s="234"/>
      <c r="M299" s="235" t="s">
        <v>1</v>
      </c>
      <c r="N299" s="236" t="s">
        <v>38</v>
      </c>
      <c r="O299" s="223">
        <v>0</v>
      </c>
      <c r="P299" s="223">
        <f>O299*H299</f>
        <v>0</v>
      </c>
      <c r="Q299" s="223">
        <v>0.022499999999999999</v>
      </c>
      <c r="R299" s="223">
        <f>Q299*H299</f>
        <v>0.044999999999999998</v>
      </c>
      <c r="S299" s="223">
        <v>0</v>
      </c>
      <c r="T299" s="224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225" t="s">
        <v>277</v>
      </c>
      <c r="AT299" s="225" t="s">
        <v>155</v>
      </c>
      <c r="AU299" s="225" t="s">
        <v>83</v>
      </c>
      <c r="AY299" s="14" t="s">
        <v>143</v>
      </c>
      <c r="BE299" s="226">
        <f>IF(N299="základní",J299,0)</f>
        <v>11280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4" t="s">
        <v>81</v>
      </c>
      <c r="BK299" s="226">
        <f>ROUND(I299*H299,2)</f>
        <v>11280</v>
      </c>
      <c r="BL299" s="14" t="s">
        <v>211</v>
      </c>
      <c r="BM299" s="225" t="s">
        <v>706</v>
      </c>
    </row>
    <row r="300" s="2" customFormat="1" ht="16.5" customHeight="1">
      <c r="A300" s="29"/>
      <c r="B300" s="30"/>
      <c r="C300" s="214" t="s">
        <v>707</v>
      </c>
      <c r="D300" s="214" t="s">
        <v>145</v>
      </c>
      <c r="E300" s="215" t="s">
        <v>708</v>
      </c>
      <c r="F300" s="216" t="s">
        <v>709</v>
      </c>
      <c r="G300" s="217" t="s">
        <v>164</v>
      </c>
      <c r="H300" s="218">
        <v>3</v>
      </c>
      <c r="I300" s="219">
        <v>149</v>
      </c>
      <c r="J300" s="219">
        <f>ROUND(I300*H300,2)</f>
        <v>447</v>
      </c>
      <c r="K300" s="220"/>
      <c r="L300" s="35"/>
      <c r="M300" s="221" t="s">
        <v>1</v>
      </c>
      <c r="N300" s="222" t="s">
        <v>38</v>
      </c>
      <c r="O300" s="223">
        <v>0.28799999999999998</v>
      </c>
      <c r="P300" s="223">
        <f>O300*H300</f>
        <v>0.86399999999999988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225" t="s">
        <v>211</v>
      </c>
      <c r="AT300" s="225" t="s">
        <v>145</v>
      </c>
      <c r="AU300" s="225" t="s">
        <v>83</v>
      </c>
      <c r="AY300" s="14" t="s">
        <v>143</v>
      </c>
      <c r="BE300" s="226">
        <f>IF(N300="základní",J300,0)</f>
        <v>447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4" t="s">
        <v>81</v>
      </c>
      <c r="BK300" s="226">
        <f>ROUND(I300*H300,2)</f>
        <v>447</v>
      </c>
      <c r="BL300" s="14" t="s">
        <v>211</v>
      </c>
      <c r="BM300" s="225" t="s">
        <v>710</v>
      </c>
    </row>
    <row r="301" s="2" customFormat="1" ht="16.5" customHeight="1">
      <c r="A301" s="29"/>
      <c r="B301" s="30"/>
      <c r="C301" s="227" t="s">
        <v>711</v>
      </c>
      <c r="D301" s="227" t="s">
        <v>155</v>
      </c>
      <c r="E301" s="228" t="s">
        <v>712</v>
      </c>
      <c r="F301" s="229" t="s">
        <v>713</v>
      </c>
      <c r="G301" s="230" t="s">
        <v>164</v>
      </c>
      <c r="H301" s="231">
        <v>3</v>
      </c>
      <c r="I301" s="232">
        <v>210</v>
      </c>
      <c r="J301" s="232">
        <f>ROUND(I301*H301,2)</f>
        <v>630</v>
      </c>
      <c r="K301" s="233"/>
      <c r="L301" s="234"/>
      <c r="M301" s="235" t="s">
        <v>1</v>
      </c>
      <c r="N301" s="236" t="s">
        <v>38</v>
      </c>
      <c r="O301" s="223">
        <v>0</v>
      </c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225" t="s">
        <v>277</v>
      </c>
      <c r="AT301" s="225" t="s">
        <v>155</v>
      </c>
      <c r="AU301" s="225" t="s">
        <v>83</v>
      </c>
      <c r="AY301" s="14" t="s">
        <v>143</v>
      </c>
      <c r="BE301" s="226">
        <f>IF(N301="základní",J301,0)</f>
        <v>630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4" t="s">
        <v>81</v>
      </c>
      <c r="BK301" s="226">
        <f>ROUND(I301*H301,2)</f>
        <v>630</v>
      </c>
      <c r="BL301" s="14" t="s">
        <v>211</v>
      </c>
      <c r="BM301" s="225" t="s">
        <v>714</v>
      </c>
    </row>
    <row r="302" s="2" customFormat="1" ht="16.5" customHeight="1">
      <c r="A302" s="29"/>
      <c r="B302" s="30"/>
      <c r="C302" s="214" t="s">
        <v>715</v>
      </c>
      <c r="D302" s="214" t="s">
        <v>145</v>
      </c>
      <c r="E302" s="215" t="s">
        <v>716</v>
      </c>
      <c r="F302" s="216" t="s">
        <v>717</v>
      </c>
      <c r="G302" s="217" t="s">
        <v>164</v>
      </c>
      <c r="H302" s="218">
        <v>8</v>
      </c>
      <c r="I302" s="219">
        <v>123</v>
      </c>
      <c r="J302" s="219">
        <f>ROUND(I302*H302,2)</f>
        <v>984</v>
      </c>
      <c r="K302" s="220"/>
      <c r="L302" s="35"/>
      <c r="M302" s="221" t="s">
        <v>1</v>
      </c>
      <c r="N302" s="222" t="s">
        <v>38</v>
      </c>
      <c r="O302" s="223">
        <v>0.20899999999999999</v>
      </c>
      <c r="P302" s="223">
        <f>O302*H302</f>
        <v>1.6719999999999999</v>
      </c>
      <c r="Q302" s="223">
        <v>0</v>
      </c>
      <c r="R302" s="223">
        <f>Q302*H302</f>
        <v>0</v>
      </c>
      <c r="S302" s="223">
        <v>0</v>
      </c>
      <c r="T302" s="224">
        <f>S302*H302</f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225" t="s">
        <v>211</v>
      </c>
      <c r="AT302" s="225" t="s">
        <v>145</v>
      </c>
      <c r="AU302" s="225" t="s">
        <v>83</v>
      </c>
      <c r="AY302" s="14" t="s">
        <v>143</v>
      </c>
      <c r="BE302" s="226">
        <f>IF(N302="základní",J302,0)</f>
        <v>984</v>
      </c>
      <c r="BF302" s="226">
        <f>IF(N302="snížená",J302,0)</f>
        <v>0</v>
      </c>
      <c r="BG302" s="226">
        <f>IF(N302="zákl. přenesená",J302,0)</f>
        <v>0</v>
      </c>
      <c r="BH302" s="226">
        <f>IF(N302="sníž. přenesená",J302,0)</f>
        <v>0</v>
      </c>
      <c r="BI302" s="226">
        <f>IF(N302="nulová",J302,0)</f>
        <v>0</v>
      </c>
      <c r="BJ302" s="14" t="s">
        <v>81</v>
      </c>
      <c r="BK302" s="226">
        <f>ROUND(I302*H302,2)</f>
        <v>984</v>
      </c>
      <c r="BL302" s="14" t="s">
        <v>211</v>
      </c>
      <c r="BM302" s="225" t="s">
        <v>718</v>
      </c>
    </row>
    <row r="303" s="2" customFormat="1" ht="24.15" customHeight="1">
      <c r="A303" s="29"/>
      <c r="B303" s="30"/>
      <c r="C303" s="227" t="s">
        <v>719</v>
      </c>
      <c r="D303" s="227" t="s">
        <v>155</v>
      </c>
      <c r="E303" s="228" t="s">
        <v>720</v>
      </c>
      <c r="F303" s="229" t="s">
        <v>721</v>
      </c>
      <c r="G303" s="230" t="s">
        <v>164</v>
      </c>
      <c r="H303" s="231">
        <v>4</v>
      </c>
      <c r="I303" s="232">
        <v>202</v>
      </c>
      <c r="J303" s="232">
        <f>ROUND(I303*H303,2)</f>
        <v>808</v>
      </c>
      <c r="K303" s="233"/>
      <c r="L303" s="234"/>
      <c r="M303" s="235" t="s">
        <v>1</v>
      </c>
      <c r="N303" s="236" t="s">
        <v>38</v>
      </c>
      <c r="O303" s="223">
        <v>0</v>
      </c>
      <c r="P303" s="223">
        <f>O303*H303</f>
        <v>0</v>
      </c>
      <c r="Q303" s="223">
        <v>0.00014999999999999999</v>
      </c>
      <c r="R303" s="223">
        <f>Q303*H303</f>
        <v>0.00059999999999999995</v>
      </c>
      <c r="S303" s="223">
        <v>0</v>
      </c>
      <c r="T303" s="224">
        <f>S303*H303</f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225" t="s">
        <v>277</v>
      </c>
      <c r="AT303" s="225" t="s">
        <v>155</v>
      </c>
      <c r="AU303" s="225" t="s">
        <v>83</v>
      </c>
      <c r="AY303" s="14" t="s">
        <v>143</v>
      </c>
      <c r="BE303" s="226">
        <f>IF(N303="základní",J303,0)</f>
        <v>808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4" t="s">
        <v>81</v>
      </c>
      <c r="BK303" s="226">
        <f>ROUND(I303*H303,2)</f>
        <v>808</v>
      </c>
      <c r="BL303" s="14" t="s">
        <v>211</v>
      </c>
      <c r="BM303" s="225" t="s">
        <v>722</v>
      </c>
    </row>
    <row r="304" s="2" customFormat="1" ht="21.75" customHeight="1">
      <c r="A304" s="29"/>
      <c r="B304" s="30"/>
      <c r="C304" s="227" t="s">
        <v>723</v>
      </c>
      <c r="D304" s="227" t="s">
        <v>155</v>
      </c>
      <c r="E304" s="228" t="s">
        <v>724</v>
      </c>
      <c r="F304" s="229" t="s">
        <v>725</v>
      </c>
      <c r="G304" s="230" t="s">
        <v>164</v>
      </c>
      <c r="H304" s="231">
        <v>4</v>
      </c>
      <c r="I304" s="232">
        <v>173</v>
      </c>
      <c r="J304" s="232">
        <f>ROUND(I304*H304,2)</f>
        <v>692</v>
      </c>
      <c r="K304" s="233"/>
      <c r="L304" s="234"/>
      <c r="M304" s="235" t="s">
        <v>1</v>
      </c>
      <c r="N304" s="236" t="s">
        <v>38</v>
      </c>
      <c r="O304" s="223">
        <v>0</v>
      </c>
      <c r="P304" s="223">
        <f>O304*H304</f>
        <v>0</v>
      </c>
      <c r="Q304" s="223">
        <v>0.00014999999999999999</v>
      </c>
      <c r="R304" s="223">
        <f>Q304*H304</f>
        <v>0.00059999999999999995</v>
      </c>
      <c r="S304" s="223">
        <v>0</v>
      </c>
      <c r="T304" s="224">
        <f>S304*H304</f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225" t="s">
        <v>277</v>
      </c>
      <c r="AT304" s="225" t="s">
        <v>155</v>
      </c>
      <c r="AU304" s="225" t="s">
        <v>83</v>
      </c>
      <c r="AY304" s="14" t="s">
        <v>143</v>
      </c>
      <c r="BE304" s="226">
        <f>IF(N304="základní",J304,0)</f>
        <v>692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4" t="s">
        <v>81</v>
      </c>
      <c r="BK304" s="226">
        <f>ROUND(I304*H304,2)</f>
        <v>692</v>
      </c>
      <c r="BL304" s="14" t="s">
        <v>211</v>
      </c>
      <c r="BM304" s="225" t="s">
        <v>726</v>
      </c>
    </row>
    <row r="305" s="2" customFormat="1" ht="16.5" customHeight="1">
      <c r="A305" s="29"/>
      <c r="B305" s="30"/>
      <c r="C305" s="227" t="s">
        <v>727</v>
      </c>
      <c r="D305" s="227" t="s">
        <v>155</v>
      </c>
      <c r="E305" s="228" t="s">
        <v>728</v>
      </c>
      <c r="F305" s="229" t="s">
        <v>729</v>
      </c>
      <c r="G305" s="230" t="s">
        <v>164</v>
      </c>
      <c r="H305" s="231">
        <v>4</v>
      </c>
      <c r="I305" s="232">
        <v>794</v>
      </c>
      <c r="J305" s="232">
        <f>ROUND(I305*H305,2)</f>
        <v>3176</v>
      </c>
      <c r="K305" s="233"/>
      <c r="L305" s="234"/>
      <c r="M305" s="235" t="s">
        <v>1</v>
      </c>
      <c r="N305" s="236" t="s">
        <v>38</v>
      </c>
      <c r="O305" s="223">
        <v>0</v>
      </c>
      <c r="P305" s="223">
        <f>O305*H305</f>
        <v>0</v>
      </c>
      <c r="Q305" s="223">
        <v>0.00014999999999999999</v>
      </c>
      <c r="R305" s="223">
        <f>Q305*H305</f>
        <v>0.00059999999999999995</v>
      </c>
      <c r="S305" s="223">
        <v>0</v>
      </c>
      <c r="T305" s="224">
        <f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225" t="s">
        <v>277</v>
      </c>
      <c r="AT305" s="225" t="s">
        <v>155</v>
      </c>
      <c r="AU305" s="225" t="s">
        <v>83</v>
      </c>
      <c r="AY305" s="14" t="s">
        <v>143</v>
      </c>
      <c r="BE305" s="226">
        <f>IF(N305="základní",J305,0)</f>
        <v>3176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4" t="s">
        <v>81</v>
      </c>
      <c r="BK305" s="226">
        <f>ROUND(I305*H305,2)</f>
        <v>3176</v>
      </c>
      <c r="BL305" s="14" t="s">
        <v>211</v>
      </c>
      <c r="BM305" s="225" t="s">
        <v>730</v>
      </c>
    </row>
    <row r="306" s="2" customFormat="1" ht="21.75" customHeight="1">
      <c r="A306" s="29"/>
      <c r="B306" s="30"/>
      <c r="C306" s="214" t="s">
        <v>731</v>
      </c>
      <c r="D306" s="214" t="s">
        <v>145</v>
      </c>
      <c r="E306" s="215" t="s">
        <v>732</v>
      </c>
      <c r="F306" s="216" t="s">
        <v>733</v>
      </c>
      <c r="G306" s="217" t="s">
        <v>164</v>
      </c>
      <c r="H306" s="218">
        <v>8</v>
      </c>
      <c r="I306" s="219">
        <v>198</v>
      </c>
      <c r="J306" s="219">
        <f>ROUND(I306*H306,2)</f>
        <v>1584</v>
      </c>
      <c r="K306" s="220"/>
      <c r="L306" s="35"/>
      <c r="M306" s="221" t="s">
        <v>1</v>
      </c>
      <c r="N306" s="222" t="s">
        <v>38</v>
      </c>
      <c r="O306" s="223">
        <v>0.33500000000000002</v>
      </c>
      <c r="P306" s="223">
        <f>O306*H306</f>
        <v>2.6800000000000002</v>
      </c>
      <c r="Q306" s="223">
        <v>0</v>
      </c>
      <c r="R306" s="223">
        <f>Q306*H306</f>
        <v>0</v>
      </c>
      <c r="S306" s="223">
        <v>0</v>
      </c>
      <c r="T306" s="224">
        <f>S306*H306</f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225" t="s">
        <v>211</v>
      </c>
      <c r="AT306" s="225" t="s">
        <v>145</v>
      </c>
      <c r="AU306" s="225" t="s">
        <v>83</v>
      </c>
      <c r="AY306" s="14" t="s">
        <v>143</v>
      </c>
      <c r="BE306" s="226">
        <f>IF(N306="základní",J306,0)</f>
        <v>1584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4" t="s">
        <v>81</v>
      </c>
      <c r="BK306" s="226">
        <f>ROUND(I306*H306,2)</f>
        <v>1584</v>
      </c>
      <c r="BL306" s="14" t="s">
        <v>211</v>
      </c>
      <c r="BM306" s="225" t="s">
        <v>734</v>
      </c>
    </row>
    <row r="307" s="2" customFormat="1" ht="16.5" customHeight="1">
      <c r="A307" s="29"/>
      <c r="B307" s="30"/>
      <c r="C307" s="227" t="s">
        <v>735</v>
      </c>
      <c r="D307" s="227" t="s">
        <v>155</v>
      </c>
      <c r="E307" s="228" t="s">
        <v>736</v>
      </c>
      <c r="F307" s="229" t="s">
        <v>737</v>
      </c>
      <c r="G307" s="230" t="s">
        <v>164</v>
      </c>
      <c r="H307" s="231">
        <v>8</v>
      </c>
      <c r="I307" s="232">
        <v>703</v>
      </c>
      <c r="J307" s="232">
        <f>ROUND(I307*H307,2)</f>
        <v>5624</v>
      </c>
      <c r="K307" s="233"/>
      <c r="L307" s="234"/>
      <c r="M307" s="235" t="s">
        <v>1</v>
      </c>
      <c r="N307" s="236" t="s">
        <v>38</v>
      </c>
      <c r="O307" s="223">
        <v>0</v>
      </c>
      <c r="P307" s="223">
        <f>O307*H307</f>
        <v>0</v>
      </c>
      <c r="Q307" s="223">
        <v>0.0022000000000000001</v>
      </c>
      <c r="R307" s="223">
        <f>Q307*H307</f>
        <v>0.017600000000000001</v>
      </c>
      <c r="S307" s="223">
        <v>0</v>
      </c>
      <c r="T307" s="224">
        <f>S307*H307</f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225" t="s">
        <v>277</v>
      </c>
      <c r="AT307" s="225" t="s">
        <v>155</v>
      </c>
      <c r="AU307" s="225" t="s">
        <v>83</v>
      </c>
      <c r="AY307" s="14" t="s">
        <v>143</v>
      </c>
      <c r="BE307" s="226">
        <f>IF(N307="základní",J307,0)</f>
        <v>5624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4" t="s">
        <v>81</v>
      </c>
      <c r="BK307" s="226">
        <f>ROUND(I307*H307,2)</f>
        <v>5624</v>
      </c>
      <c r="BL307" s="14" t="s">
        <v>211</v>
      </c>
      <c r="BM307" s="225" t="s">
        <v>738</v>
      </c>
    </row>
    <row r="308" s="2" customFormat="1" ht="24.15" customHeight="1">
      <c r="A308" s="29"/>
      <c r="B308" s="30"/>
      <c r="C308" s="214" t="s">
        <v>739</v>
      </c>
      <c r="D308" s="214" t="s">
        <v>145</v>
      </c>
      <c r="E308" s="215" t="s">
        <v>740</v>
      </c>
      <c r="F308" s="216" t="s">
        <v>741</v>
      </c>
      <c r="G308" s="217" t="s">
        <v>164</v>
      </c>
      <c r="H308" s="218">
        <v>2</v>
      </c>
      <c r="I308" s="219">
        <v>35.200000000000003</v>
      </c>
      <c r="J308" s="219">
        <f>ROUND(I308*H308,2)</f>
        <v>70.400000000000006</v>
      </c>
      <c r="K308" s="220"/>
      <c r="L308" s="35"/>
      <c r="M308" s="221" t="s">
        <v>1</v>
      </c>
      <c r="N308" s="222" t="s">
        <v>38</v>
      </c>
      <c r="O308" s="223">
        <v>0.050000000000000003</v>
      </c>
      <c r="P308" s="223">
        <f>O308*H308</f>
        <v>0.10000000000000001</v>
      </c>
      <c r="Q308" s="223">
        <v>0</v>
      </c>
      <c r="R308" s="223">
        <f>Q308*H308</f>
        <v>0</v>
      </c>
      <c r="S308" s="223">
        <v>0.024</v>
      </c>
      <c r="T308" s="224">
        <f>S308*H308</f>
        <v>0.048000000000000001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225" t="s">
        <v>211</v>
      </c>
      <c r="AT308" s="225" t="s">
        <v>145</v>
      </c>
      <c r="AU308" s="225" t="s">
        <v>83</v>
      </c>
      <c r="AY308" s="14" t="s">
        <v>143</v>
      </c>
      <c r="BE308" s="226">
        <f>IF(N308="základní",J308,0)</f>
        <v>70.400000000000006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4" t="s">
        <v>81</v>
      </c>
      <c r="BK308" s="226">
        <f>ROUND(I308*H308,2)</f>
        <v>70.400000000000006</v>
      </c>
      <c r="BL308" s="14" t="s">
        <v>211</v>
      </c>
      <c r="BM308" s="225" t="s">
        <v>742</v>
      </c>
    </row>
    <row r="309" s="2" customFormat="1" ht="24.15" customHeight="1">
      <c r="A309" s="29"/>
      <c r="B309" s="30"/>
      <c r="C309" s="214" t="s">
        <v>743</v>
      </c>
      <c r="D309" s="214" t="s">
        <v>145</v>
      </c>
      <c r="E309" s="215" t="s">
        <v>744</v>
      </c>
      <c r="F309" s="216" t="s">
        <v>745</v>
      </c>
      <c r="G309" s="217" t="s">
        <v>202</v>
      </c>
      <c r="H309" s="218">
        <v>0.69999999999999996</v>
      </c>
      <c r="I309" s="219">
        <v>179</v>
      </c>
      <c r="J309" s="219">
        <f>ROUND(I309*H309,2)</f>
        <v>125.3</v>
      </c>
      <c r="K309" s="220"/>
      <c r="L309" s="35"/>
      <c r="M309" s="221" t="s">
        <v>1</v>
      </c>
      <c r="N309" s="222" t="s">
        <v>38</v>
      </c>
      <c r="O309" s="223">
        <v>0.34499999999999997</v>
      </c>
      <c r="P309" s="223">
        <f>O309*H309</f>
        <v>0.24149999999999997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225" t="s">
        <v>211</v>
      </c>
      <c r="AT309" s="225" t="s">
        <v>145</v>
      </c>
      <c r="AU309" s="225" t="s">
        <v>83</v>
      </c>
      <c r="AY309" s="14" t="s">
        <v>143</v>
      </c>
      <c r="BE309" s="226">
        <f>IF(N309="základní",J309,0)</f>
        <v>125.3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4" t="s">
        <v>81</v>
      </c>
      <c r="BK309" s="226">
        <f>ROUND(I309*H309,2)</f>
        <v>125.3</v>
      </c>
      <c r="BL309" s="14" t="s">
        <v>211</v>
      </c>
      <c r="BM309" s="225" t="s">
        <v>746</v>
      </c>
    </row>
    <row r="310" s="2" customFormat="1" ht="24.15" customHeight="1">
      <c r="A310" s="29"/>
      <c r="B310" s="30"/>
      <c r="C310" s="227" t="s">
        <v>747</v>
      </c>
      <c r="D310" s="227" t="s">
        <v>155</v>
      </c>
      <c r="E310" s="228" t="s">
        <v>748</v>
      </c>
      <c r="F310" s="229" t="s">
        <v>749</v>
      </c>
      <c r="G310" s="230" t="s">
        <v>202</v>
      </c>
      <c r="H310" s="231">
        <v>0.69999999999999996</v>
      </c>
      <c r="I310" s="232">
        <v>463</v>
      </c>
      <c r="J310" s="232">
        <f>ROUND(I310*H310,2)</f>
        <v>324.10000000000002</v>
      </c>
      <c r="K310" s="233"/>
      <c r="L310" s="234"/>
      <c r="M310" s="235" t="s">
        <v>1</v>
      </c>
      <c r="N310" s="236" t="s">
        <v>38</v>
      </c>
      <c r="O310" s="223">
        <v>0</v>
      </c>
      <c r="P310" s="223">
        <f>O310*H310</f>
        <v>0</v>
      </c>
      <c r="Q310" s="223">
        <v>0.0040000000000000001</v>
      </c>
      <c r="R310" s="223">
        <f>Q310*H310</f>
        <v>0.0028</v>
      </c>
      <c r="S310" s="223">
        <v>0</v>
      </c>
      <c r="T310" s="224">
        <f>S310*H310</f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225" t="s">
        <v>277</v>
      </c>
      <c r="AT310" s="225" t="s">
        <v>155</v>
      </c>
      <c r="AU310" s="225" t="s">
        <v>83</v>
      </c>
      <c r="AY310" s="14" t="s">
        <v>143</v>
      </c>
      <c r="BE310" s="226">
        <f>IF(N310="základní",J310,0)</f>
        <v>324.10000000000002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4" t="s">
        <v>81</v>
      </c>
      <c r="BK310" s="226">
        <f>ROUND(I310*H310,2)</f>
        <v>324.10000000000002</v>
      </c>
      <c r="BL310" s="14" t="s">
        <v>211</v>
      </c>
      <c r="BM310" s="225" t="s">
        <v>750</v>
      </c>
    </row>
    <row r="311" s="2" customFormat="1" ht="24.15" customHeight="1">
      <c r="A311" s="29"/>
      <c r="B311" s="30"/>
      <c r="C311" s="214" t="s">
        <v>751</v>
      </c>
      <c r="D311" s="214" t="s">
        <v>145</v>
      </c>
      <c r="E311" s="215" t="s">
        <v>752</v>
      </c>
      <c r="F311" s="216" t="s">
        <v>753</v>
      </c>
      <c r="G311" s="217" t="s">
        <v>202</v>
      </c>
      <c r="H311" s="218">
        <v>1.2</v>
      </c>
      <c r="I311" s="219">
        <v>270</v>
      </c>
      <c r="J311" s="219">
        <f>ROUND(I311*H311,2)</f>
        <v>324</v>
      </c>
      <c r="K311" s="220"/>
      <c r="L311" s="35"/>
      <c r="M311" s="221" t="s">
        <v>1</v>
      </c>
      <c r="N311" s="222" t="s">
        <v>38</v>
      </c>
      <c r="O311" s="223">
        <v>0.52100000000000002</v>
      </c>
      <c r="P311" s="223">
        <f>O311*H311</f>
        <v>0.62519999999999998</v>
      </c>
      <c r="Q311" s="223">
        <v>0</v>
      </c>
      <c r="R311" s="223">
        <f>Q311*H311</f>
        <v>0</v>
      </c>
      <c r="S311" s="223">
        <v>0</v>
      </c>
      <c r="T311" s="224">
        <f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225" t="s">
        <v>211</v>
      </c>
      <c r="AT311" s="225" t="s">
        <v>145</v>
      </c>
      <c r="AU311" s="225" t="s">
        <v>83</v>
      </c>
      <c r="AY311" s="14" t="s">
        <v>143</v>
      </c>
      <c r="BE311" s="226">
        <f>IF(N311="základní",J311,0)</f>
        <v>324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4" t="s">
        <v>81</v>
      </c>
      <c r="BK311" s="226">
        <f>ROUND(I311*H311,2)</f>
        <v>324</v>
      </c>
      <c r="BL311" s="14" t="s">
        <v>211</v>
      </c>
      <c r="BM311" s="225" t="s">
        <v>754</v>
      </c>
    </row>
    <row r="312" s="2" customFormat="1" ht="24.15" customHeight="1">
      <c r="A312" s="29"/>
      <c r="B312" s="30"/>
      <c r="C312" s="227" t="s">
        <v>755</v>
      </c>
      <c r="D312" s="227" t="s">
        <v>155</v>
      </c>
      <c r="E312" s="228" t="s">
        <v>756</v>
      </c>
      <c r="F312" s="229" t="s">
        <v>757</v>
      </c>
      <c r="G312" s="230" t="s">
        <v>202</v>
      </c>
      <c r="H312" s="231">
        <v>1.2</v>
      </c>
      <c r="I312" s="232">
        <v>756</v>
      </c>
      <c r="J312" s="232">
        <f>ROUND(I312*H312,2)</f>
        <v>907.20000000000005</v>
      </c>
      <c r="K312" s="233"/>
      <c r="L312" s="234"/>
      <c r="M312" s="235" t="s">
        <v>1</v>
      </c>
      <c r="N312" s="236" t="s">
        <v>38</v>
      </c>
      <c r="O312" s="223">
        <v>0</v>
      </c>
      <c r="P312" s="223">
        <f>O312*H312</f>
        <v>0</v>
      </c>
      <c r="Q312" s="223">
        <v>0.0080000000000000002</v>
      </c>
      <c r="R312" s="223">
        <f>Q312*H312</f>
        <v>0.0095999999999999992</v>
      </c>
      <c r="S312" s="223">
        <v>0</v>
      </c>
      <c r="T312" s="224">
        <f>S312*H312</f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225" t="s">
        <v>277</v>
      </c>
      <c r="AT312" s="225" t="s">
        <v>155</v>
      </c>
      <c r="AU312" s="225" t="s">
        <v>83</v>
      </c>
      <c r="AY312" s="14" t="s">
        <v>143</v>
      </c>
      <c r="BE312" s="226">
        <f>IF(N312="základní",J312,0)</f>
        <v>907.20000000000005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4" t="s">
        <v>81</v>
      </c>
      <c r="BK312" s="226">
        <f>ROUND(I312*H312,2)</f>
        <v>907.20000000000005</v>
      </c>
      <c r="BL312" s="14" t="s">
        <v>211</v>
      </c>
      <c r="BM312" s="225" t="s">
        <v>758</v>
      </c>
    </row>
    <row r="313" s="2" customFormat="1" ht="24.15" customHeight="1">
      <c r="A313" s="29"/>
      <c r="B313" s="30"/>
      <c r="C313" s="214" t="s">
        <v>759</v>
      </c>
      <c r="D313" s="214" t="s">
        <v>145</v>
      </c>
      <c r="E313" s="215" t="s">
        <v>760</v>
      </c>
      <c r="F313" s="216" t="s">
        <v>761</v>
      </c>
      <c r="G313" s="217" t="s">
        <v>164</v>
      </c>
      <c r="H313" s="218">
        <v>1</v>
      </c>
      <c r="I313" s="219">
        <v>441</v>
      </c>
      <c r="J313" s="219">
        <f>ROUND(I313*H313,2)</f>
        <v>441</v>
      </c>
      <c r="K313" s="220"/>
      <c r="L313" s="35"/>
      <c r="M313" s="221" t="s">
        <v>1</v>
      </c>
      <c r="N313" s="222" t="s">
        <v>38</v>
      </c>
      <c r="O313" s="223">
        <v>0.94999999999999996</v>
      </c>
      <c r="P313" s="223">
        <f>O313*H313</f>
        <v>0.94999999999999996</v>
      </c>
      <c r="Q313" s="223">
        <v>0</v>
      </c>
      <c r="R313" s="223">
        <f>Q313*H313</f>
        <v>0</v>
      </c>
      <c r="S313" s="223">
        <v>0.17399999999999999</v>
      </c>
      <c r="T313" s="224">
        <f>S313*H313</f>
        <v>0.17399999999999999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225" t="s">
        <v>211</v>
      </c>
      <c r="AT313" s="225" t="s">
        <v>145</v>
      </c>
      <c r="AU313" s="225" t="s">
        <v>83</v>
      </c>
      <c r="AY313" s="14" t="s">
        <v>143</v>
      </c>
      <c r="BE313" s="226">
        <f>IF(N313="základní",J313,0)</f>
        <v>441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4" t="s">
        <v>81</v>
      </c>
      <c r="BK313" s="226">
        <f>ROUND(I313*H313,2)</f>
        <v>441</v>
      </c>
      <c r="BL313" s="14" t="s">
        <v>211</v>
      </c>
      <c r="BM313" s="225" t="s">
        <v>762</v>
      </c>
    </row>
    <row r="314" s="2" customFormat="1" ht="24.15" customHeight="1">
      <c r="A314" s="29"/>
      <c r="B314" s="30"/>
      <c r="C314" s="214" t="s">
        <v>763</v>
      </c>
      <c r="D314" s="214" t="s">
        <v>145</v>
      </c>
      <c r="E314" s="215" t="s">
        <v>764</v>
      </c>
      <c r="F314" s="216" t="s">
        <v>765</v>
      </c>
      <c r="G314" s="217" t="s">
        <v>158</v>
      </c>
      <c r="H314" s="218">
        <v>0.185</v>
      </c>
      <c r="I314" s="219">
        <v>1050</v>
      </c>
      <c r="J314" s="219">
        <f>ROUND(I314*H314,2)</f>
        <v>194.25</v>
      </c>
      <c r="K314" s="220"/>
      <c r="L314" s="35"/>
      <c r="M314" s="221" t="s">
        <v>1</v>
      </c>
      <c r="N314" s="222" t="s">
        <v>38</v>
      </c>
      <c r="O314" s="223">
        <v>2.2549999999999999</v>
      </c>
      <c r="P314" s="223">
        <f>O314*H314</f>
        <v>0.41717499999999996</v>
      </c>
      <c r="Q314" s="223">
        <v>0</v>
      </c>
      <c r="R314" s="223">
        <f>Q314*H314</f>
        <v>0</v>
      </c>
      <c r="S314" s="223">
        <v>0</v>
      </c>
      <c r="T314" s="224">
        <f>S314*H314</f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225" t="s">
        <v>211</v>
      </c>
      <c r="AT314" s="225" t="s">
        <v>145</v>
      </c>
      <c r="AU314" s="225" t="s">
        <v>83</v>
      </c>
      <c r="AY314" s="14" t="s">
        <v>143</v>
      </c>
      <c r="BE314" s="226">
        <f>IF(N314="základní",J314,0)</f>
        <v>194.25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4" t="s">
        <v>81</v>
      </c>
      <c r="BK314" s="226">
        <f>ROUND(I314*H314,2)</f>
        <v>194.25</v>
      </c>
      <c r="BL314" s="14" t="s">
        <v>211</v>
      </c>
      <c r="BM314" s="225" t="s">
        <v>766</v>
      </c>
    </row>
    <row r="315" s="2" customFormat="1" ht="24.15" customHeight="1">
      <c r="A315" s="29"/>
      <c r="B315" s="30"/>
      <c r="C315" s="214" t="s">
        <v>767</v>
      </c>
      <c r="D315" s="214" t="s">
        <v>145</v>
      </c>
      <c r="E315" s="215" t="s">
        <v>768</v>
      </c>
      <c r="F315" s="216" t="s">
        <v>769</v>
      </c>
      <c r="G315" s="217" t="s">
        <v>158</v>
      </c>
      <c r="H315" s="218">
        <v>0.185</v>
      </c>
      <c r="I315" s="219">
        <v>738</v>
      </c>
      <c r="J315" s="219">
        <f>ROUND(I315*H315,2)</f>
        <v>136.53</v>
      </c>
      <c r="K315" s="220"/>
      <c r="L315" s="35"/>
      <c r="M315" s="221" t="s">
        <v>1</v>
      </c>
      <c r="N315" s="222" t="s">
        <v>38</v>
      </c>
      <c r="O315" s="223">
        <v>1.45</v>
      </c>
      <c r="P315" s="223">
        <f>O315*H315</f>
        <v>0.26824999999999999</v>
      </c>
      <c r="Q315" s="223">
        <v>0</v>
      </c>
      <c r="R315" s="223">
        <f>Q315*H315</f>
        <v>0</v>
      </c>
      <c r="S315" s="223">
        <v>0</v>
      </c>
      <c r="T315" s="224">
        <f>S315*H315</f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225" t="s">
        <v>211</v>
      </c>
      <c r="AT315" s="225" t="s">
        <v>145</v>
      </c>
      <c r="AU315" s="225" t="s">
        <v>83</v>
      </c>
      <c r="AY315" s="14" t="s">
        <v>143</v>
      </c>
      <c r="BE315" s="226">
        <f>IF(N315="základní",J315,0)</f>
        <v>136.53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4" t="s">
        <v>81</v>
      </c>
      <c r="BK315" s="226">
        <f>ROUND(I315*H315,2)</f>
        <v>136.53</v>
      </c>
      <c r="BL315" s="14" t="s">
        <v>211</v>
      </c>
      <c r="BM315" s="225" t="s">
        <v>770</v>
      </c>
    </row>
    <row r="316" s="2" customFormat="1" ht="24.15" customHeight="1">
      <c r="A316" s="29"/>
      <c r="B316" s="30"/>
      <c r="C316" s="214" t="s">
        <v>771</v>
      </c>
      <c r="D316" s="214" t="s">
        <v>145</v>
      </c>
      <c r="E316" s="215" t="s">
        <v>772</v>
      </c>
      <c r="F316" s="216" t="s">
        <v>773</v>
      </c>
      <c r="G316" s="217" t="s">
        <v>158</v>
      </c>
      <c r="H316" s="218">
        <v>0.185</v>
      </c>
      <c r="I316" s="219">
        <v>1110</v>
      </c>
      <c r="J316" s="219">
        <f>ROUND(I316*H316,2)</f>
        <v>205.34999999999999</v>
      </c>
      <c r="K316" s="220"/>
      <c r="L316" s="35"/>
      <c r="M316" s="221" t="s">
        <v>1</v>
      </c>
      <c r="N316" s="222" t="s">
        <v>38</v>
      </c>
      <c r="O316" s="223">
        <v>1.1910000000000001</v>
      </c>
      <c r="P316" s="223">
        <f>O316*H316</f>
        <v>0.220335</v>
      </c>
      <c r="Q316" s="223">
        <v>0</v>
      </c>
      <c r="R316" s="223">
        <f>Q316*H316</f>
        <v>0</v>
      </c>
      <c r="S316" s="223">
        <v>0</v>
      </c>
      <c r="T316" s="224">
        <f>S316*H316</f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225" t="s">
        <v>211</v>
      </c>
      <c r="AT316" s="225" t="s">
        <v>145</v>
      </c>
      <c r="AU316" s="225" t="s">
        <v>83</v>
      </c>
      <c r="AY316" s="14" t="s">
        <v>143</v>
      </c>
      <c r="BE316" s="226">
        <f>IF(N316="základní",J316,0)</f>
        <v>205.34999999999999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4" t="s">
        <v>81</v>
      </c>
      <c r="BK316" s="226">
        <f>ROUND(I316*H316,2)</f>
        <v>205.34999999999999</v>
      </c>
      <c r="BL316" s="14" t="s">
        <v>211</v>
      </c>
      <c r="BM316" s="225" t="s">
        <v>774</v>
      </c>
    </row>
    <row r="317" s="12" customFormat="1" ht="22.8" customHeight="1">
      <c r="A317" s="12"/>
      <c r="B317" s="199"/>
      <c r="C317" s="200"/>
      <c r="D317" s="201" t="s">
        <v>72</v>
      </c>
      <c r="E317" s="212" t="s">
        <v>775</v>
      </c>
      <c r="F317" s="212" t="s">
        <v>776</v>
      </c>
      <c r="G317" s="200"/>
      <c r="H317" s="200"/>
      <c r="I317" s="200"/>
      <c r="J317" s="213">
        <f>BK317</f>
        <v>600</v>
      </c>
      <c r="K317" s="200"/>
      <c r="L317" s="204"/>
      <c r="M317" s="205"/>
      <c r="N317" s="206"/>
      <c r="O317" s="206"/>
      <c r="P317" s="207">
        <f>SUM(P318:P319)</f>
        <v>0.31</v>
      </c>
      <c r="Q317" s="206"/>
      <c r="R317" s="207">
        <f>SUM(R318:R319)</f>
        <v>0.00035</v>
      </c>
      <c r="S317" s="206"/>
      <c r="T317" s="208">
        <f>SUM(T318:T319)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9" t="s">
        <v>83</v>
      </c>
      <c r="AT317" s="210" t="s">
        <v>72</v>
      </c>
      <c r="AU317" s="210" t="s">
        <v>81</v>
      </c>
      <c r="AY317" s="209" t="s">
        <v>143</v>
      </c>
      <c r="BK317" s="211">
        <f>SUM(BK318:BK319)</f>
        <v>600</v>
      </c>
    </row>
    <row r="318" s="2" customFormat="1" ht="24.15" customHeight="1">
      <c r="A318" s="29"/>
      <c r="B318" s="30"/>
      <c r="C318" s="214" t="s">
        <v>777</v>
      </c>
      <c r="D318" s="214" t="s">
        <v>145</v>
      </c>
      <c r="E318" s="215" t="s">
        <v>778</v>
      </c>
      <c r="F318" s="216" t="s">
        <v>779</v>
      </c>
      <c r="G318" s="217" t="s">
        <v>164</v>
      </c>
      <c r="H318" s="218">
        <v>1</v>
      </c>
      <c r="I318" s="219">
        <v>144</v>
      </c>
      <c r="J318" s="219">
        <f>ROUND(I318*H318,2)</f>
        <v>144</v>
      </c>
      <c r="K318" s="220"/>
      <c r="L318" s="35"/>
      <c r="M318" s="221" t="s">
        <v>1</v>
      </c>
      <c r="N318" s="222" t="s">
        <v>38</v>
      </c>
      <c r="O318" s="223">
        <v>0.31</v>
      </c>
      <c r="P318" s="223">
        <f>O318*H318</f>
        <v>0.31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225" t="s">
        <v>211</v>
      </c>
      <c r="AT318" s="225" t="s">
        <v>145</v>
      </c>
      <c r="AU318" s="225" t="s">
        <v>83</v>
      </c>
      <c r="AY318" s="14" t="s">
        <v>143</v>
      </c>
      <c r="BE318" s="226">
        <f>IF(N318="základní",J318,0)</f>
        <v>144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4" t="s">
        <v>81</v>
      </c>
      <c r="BK318" s="226">
        <f>ROUND(I318*H318,2)</f>
        <v>144</v>
      </c>
      <c r="BL318" s="14" t="s">
        <v>211</v>
      </c>
      <c r="BM318" s="225" t="s">
        <v>780</v>
      </c>
    </row>
    <row r="319" s="2" customFormat="1" ht="16.5" customHeight="1">
      <c r="A319" s="29"/>
      <c r="B319" s="30"/>
      <c r="C319" s="227" t="s">
        <v>781</v>
      </c>
      <c r="D319" s="227" t="s">
        <v>155</v>
      </c>
      <c r="E319" s="228" t="s">
        <v>782</v>
      </c>
      <c r="F319" s="229" t="s">
        <v>783</v>
      </c>
      <c r="G319" s="230" t="s">
        <v>164</v>
      </c>
      <c r="H319" s="231">
        <v>1</v>
      </c>
      <c r="I319" s="232">
        <v>456</v>
      </c>
      <c r="J319" s="232">
        <f>ROUND(I319*H319,2)</f>
        <v>456</v>
      </c>
      <c r="K319" s="233"/>
      <c r="L319" s="234"/>
      <c r="M319" s="235" t="s">
        <v>1</v>
      </c>
      <c r="N319" s="236" t="s">
        <v>38</v>
      </c>
      <c r="O319" s="223">
        <v>0</v>
      </c>
      <c r="P319" s="223">
        <f>O319*H319</f>
        <v>0</v>
      </c>
      <c r="Q319" s="223">
        <v>0.00035</v>
      </c>
      <c r="R319" s="223">
        <f>Q319*H319</f>
        <v>0.00035</v>
      </c>
      <c r="S319" s="223">
        <v>0</v>
      </c>
      <c r="T319" s="224">
        <f>S319*H319</f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225" t="s">
        <v>277</v>
      </c>
      <c r="AT319" s="225" t="s">
        <v>155</v>
      </c>
      <c r="AU319" s="225" t="s">
        <v>83</v>
      </c>
      <c r="AY319" s="14" t="s">
        <v>143</v>
      </c>
      <c r="BE319" s="226">
        <f>IF(N319="základní",J319,0)</f>
        <v>456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4" t="s">
        <v>81</v>
      </c>
      <c r="BK319" s="226">
        <f>ROUND(I319*H319,2)</f>
        <v>456</v>
      </c>
      <c r="BL319" s="14" t="s">
        <v>211</v>
      </c>
      <c r="BM319" s="225" t="s">
        <v>784</v>
      </c>
    </row>
    <row r="320" s="12" customFormat="1" ht="22.8" customHeight="1">
      <c r="A320" s="12"/>
      <c r="B320" s="199"/>
      <c r="C320" s="200"/>
      <c r="D320" s="201" t="s">
        <v>72</v>
      </c>
      <c r="E320" s="212" t="s">
        <v>785</v>
      </c>
      <c r="F320" s="212" t="s">
        <v>786</v>
      </c>
      <c r="G320" s="200"/>
      <c r="H320" s="200"/>
      <c r="I320" s="200"/>
      <c r="J320" s="213">
        <f>BK320</f>
        <v>22197.760000000002</v>
      </c>
      <c r="K320" s="200"/>
      <c r="L320" s="204"/>
      <c r="M320" s="205"/>
      <c r="N320" s="206"/>
      <c r="O320" s="206"/>
      <c r="P320" s="207">
        <f>SUM(P321:P332)</f>
        <v>18.652985999999999</v>
      </c>
      <c r="Q320" s="206"/>
      <c r="R320" s="207">
        <f>SUM(R321:R332)</f>
        <v>0.4276047</v>
      </c>
      <c r="S320" s="206"/>
      <c r="T320" s="208">
        <f>SUM(T321:T332)</f>
        <v>0.54892199999999991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9" t="s">
        <v>83</v>
      </c>
      <c r="AT320" s="210" t="s">
        <v>72</v>
      </c>
      <c r="AU320" s="210" t="s">
        <v>81</v>
      </c>
      <c r="AY320" s="209" t="s">
        <v>143</v>
      </c>
      <c r="BK320" s="211">
        <f>SUM(BK321:BK332)</f>
        <v>22197.760000000002</v>
      </c>
    </row>
    <row r="321" s="2" customFormat="1" ht="16.5" customHeight="1">
      <c r="A321" s="29"/>
      <c r="B321" s="30"/>
      <c r="C321" s="214" t="s">
        <v>787</v>
      </c>
      <c r="D321" s="214" t="s">
        <v>145</v>
      </c>
      <c r="E321" s="215" t="s">
        <v>788</v>
      </c>
      <c r="F321" s="216" t="s">
        <v>789</v>
      </c>
      <c r="G321" s="217" t="s">
        <v>173</v>
      </c>
      <c r="H321" s="218">
        <v>10.25</v>
      </c>
      <c r="I321" s="219">
        <v>16.5</v>
      </c>
      <c r="J321" s="219">
        <f>ROUND(I321*H321,2)</f>
        <v>169.13</v>
      </c>
      <c r="K321" s="220"/>
      <c r="L321" s="35"/>
      <c r="M321" s="221" t="s">
        <v>1</v>
      </c>
      <c r="N321" s="222" t="s">
        <v>38</v>
      </c>
      <c r="O321" s="223">
        <v>0.024</v>
      </c>
      <c r="P321" s="223">
        <f>O321*H321</f>
        <v>0.246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225" t="s">
        <v>211</v>
      </c>
      <c r="AT321" s="225" t="s">
        <v>145</v>
      </c>
      <c r="AU321" s="225" t="s">
        <v>83</v>
      </c>
      <c r="AY321" s="14" t="s">
        <v>143</v>
      </c>
      <c r="BE321" s="226">
        <f>IF(N321="základní",J321,0)</f>
        <v>169.13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4" t="s">
        <v>81</v>
      </c>
      <c r="BK321" s="226">
        <f>ROUND(I321*H321,2)</f>
        <v>169.13</v>
      </c>
      <c r="BL321" s="14" t="s">
        <v>211</v>
      </c>
      <c r="BM321" s="225" t="s">
        <v>790</v>
      </c>
    </row>
    <row r="322" s="2" customFormat="1" ht="16.5" customHeight="1">
      <c r="A322" s="29"/>
      <c r="B322" s="30"/>
      <c r="C322" s="214" t="s">
        <v>791</v>
      </c>
      <c r="D322" s="214" t="s">
        <v>145</v>
      </c>
      <c r="E322" s="215" t="s">
        <v>792</v>
      </c>
      <c r="F322" s="216" t="s">
        <v>793</v>
      </c>
      <c r="G322" s="217" t="s">
        <v>173</v>
      </c>
      <c r="H322" s="218">
        <v>10.25</v>
      </c>
      <c r="I322" s="219">
        <v>63</v>
      </c>
      <c r="J322" s="219">
        <f>ROUND(I322*H322,2)</f>
        <v>645.75</v>
      </c>
      <c r="K322" s="220"/>
      <c r="L322" s="35"/>
      <c r="M322" s="221" t="s">
        <v>1</v>
      </c>
      <c r="N322" s="222" t="s">
        <v>38</v>
      </c>
      <c r="O322" s="223">
        <v>0.043999999999999997</v>
      </c>
      <c r="P322" s="223">
        <f>O322*H322</f>
        <v>0.45099999999999996</v>
      </c>
      <c r="Q322" s="223">
        <v>0.00029999999999999997</v>
      </c>
      <c r="R322" s="223">
        <f>Q322*H322</f>
        <v>0.0030749999999999996</v>
      </c>
      <c r="S322" s="223">
        <v>0</v>
      </c>
      <c r="T322" s="224">
        <f>S322*H322</f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225" t="s">
        <v>211</v>
      </c>
      <c r="AT322" s="225" t="s">
        <v>145</v>
      </c>
      <c r="AU322" s="225" t="s">
        <v>83</v>
      </c>
      <c r="AY322" s="14" t="s">
        <v>143</v>
      </c>
      <c r="BE322" s="226">
        <f>IF(N322="základní",J322,0)</f>
        <v>645.75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4" t="s">
        <v>81</v>
      </c>
      <c r="BK322" s="226">
        <f>ROUND(I322*H322,2)</f>
        <v>645.75</v>
      </c>
      <c r="BL322" s="14" t="s">
        <v>211</v>
      </c>
      <c r="BM322" s="225" t="s">
        <v>794</v>
      </c>
    </row>
    <row r="323" s="2" customFormat="1" ht="24.15" customHeight="1">
      <c r="A323" s="29"/>
      <c r="B323" s="30"/>
      <c r="C323" s="214" t="s">
        <v>795</v>
      </c>
      <c r="D323" s="214" t="s">
        <v>145</v>
      </c>
      <c r="E323" s="215" t="s">
        <v>796</v>
      </c>
      <c r="F323" s="216" t="s">
        <v>797</v>
      </c>
      <c r="G323" s="217" t="s">
        <v>173</v>
      </c>
      <c r="H323" s="218">
        <v>10.25</v>
      </c>
      <c r="I323" s="219">
        <v>360</v>
      </c>
      <c r="J323" s="219">
        <f>ROUND(I323*H323,2)</f>
        <v>3690</v>
      </c>
      <c r="K323" s="220"/>
      <c r="L323" s="35"/>
      <c r="M323" s="221" t="s">
        <v>1</v>
      </c>
      <c r="N323" s="222" t="s">
        <v>38</v>
      </c>
      <c r="O323" s="223">
        <v>0.245</v>
      </c>
      <c r="P323" s="223">
        <f>O323*H323</f>
        <v>2.51125</v>
      </c>
      <c r="Q323" s="223">
        <v>0.0075799999999999999</v>
      </c>
      <c r="R323" s="223">
        <f>Q323*H323</f>
        <v>0.077695</v>
      </c>
      <c r="S323" s="223">
        <v>0</v>
      </c>
      <c r="T323" s="224">
        <f>S323*H323</f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225" t="s">
        <v>211</v>
      </c>
      <c r="AT323" s="225" t="s">
        <v>145</v>
      </c>
      <c r="AU323" s="225" t="s">
        <v>83</v>
      </c>
      <c r="AY323" s="14" t="s">
        <v>143</v>
      </c>
      <c r="BE323" s="226">
        <f>IF(N323="základní",J323,0)</f>
        <v>3690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4" t="s">
        <v>81</v>
      </c>
      <c r="BK323" s="226">
        <f>ROUND(I323*H323,2)</f>
        <v>3690</v>
      </c>
      <c r="BL323" s="14" t="s">
        <v>211</v>
      </c>
      <c r="BM323" s="225" t="s">
        <v>798</v>
      </c>
    </row>
    <row r="324" s="2" customFormat="1" ht="33" customHeight="1">
      <c r="A324" s="29"/>
      <c r="B324" s="30"/>
      <c r="C324" s="214" t="s">
        <v>799</v>
      </c>
      <c r="D324" s="214" t="s">
        <v>145</v>
      </c>
      <c r="E324" s="215" t="s">
        <v>800</v>
      </c>
      <c r="F324" s="216" t="s">
        <v>801</v>
      </c>
      <c r="G324" s="217" t="s">
        <v>202</v>
      </c>
      <c r="H324" s="218">
        <v>14.99</v>
      </c>
      <c r="I324" s="219">
        <v>153</v>
      </c>
      <c r="J324" s="219">
        <f>ROUND(I324*H324,2)</f>
        <v>2293.4699999999998</v>
      </c>
      <c r="K324" s="220"/>
      <c r="L324" s="35"/>
      <c r="M324" s="221" t="s">
        <v>1</v>
      </c>
      <c r="N324" s="222" t="s">
        <v>38</v>
      </c>
      <c r="O324" s="223">
        <v>0.20899999999999999</v>
      </c>
      <c r="P324" s="223">
        <f>O324*H324</f>
        <v>3.1329099999999999</v>
      </c>
      <c r="Q324" s="223">
        <v>0.00058</v>
      </c>
      <c r="R324" s="223">
        <f>Q324*H324</f>
        <v>0.0086942000000000009</v>
      </c>
      <c r="S324" s="223">
        <v>0</v>
      </c>
      <c r="T324" s="224">
        <f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225" t="s">
        <v>211</v>
      </c>
      <c r="AT324" s="225" t="s">
        <v>145</v>
      </c>
      <c r="AU324" s="225" t="s">
        <v>83</v>
      </c>
      <c r="AY324" s="14" t="s">
        <v>143</v>
      </c>
      <c r="BE324" s="226">
        <f>IF(N324="základní",J324,0)</f>
        <v>2293.4699999999998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4" t="s">
        <v>81</v>
      </c>
      <c r="BK324" s="226">
        <f>ROUND(I324*H324,2)</f>
        <v>2293.4699999999998</v>
      </c>
      <c r="BL324" s="14" t="s">
        <v>211</v>
      </c>
      <c r="BM324" s="225" t="s">
        <v>802</v>
      </c>
    </row>
    <row r="325" s="2" customFormat="1" ht="33" customHeight="1">
      <c r="A325" s="29"/>
      <c r="B325" s="30"/>
      <c r="C325" s="227" t="s">
        <v>803</v>
      </c>
      <c r="D325" s="227" t="s">
        <v>155</v>
      </c>
      <c r="E325" s="228" t="s">
        <v>804</v>
      </c>
      <c r="F325" s="229" t="s">
        <v>805</v>
      </c>
      <c r="G325" s="230" t="s">
        <v>173</v>
      </c>
      <c r="H325" s="231">
        <v>1.649</v>
      </c>
      <c r="I325" s="232">
        <v>503</v>
      </c>
      <c r="J325" s="232">
        <f>ROUND(I325*H325,2)</f>
        <v>829.45000000000005</v>
      </c>
      <c r="K325" s="233"/>
      <c r="L325" s="234"/>
      <c r="M325" s="235" t="s">
        <v>1</v>
      </c>
      <c r="N325" s="236" t="s">
        <v>38</v>
      </c>
      <c r="O325" s="223">
        <v>0</v>
      </c>
      <c r="P325" s="223">
        <f>O325*H325</f>
        <v>0</v>
      </c>
      <c r="Q325" s="223">
        <v>0.021999999999999999</v>
      </c>
      <c r="R325" s="223">
        <f>Q325*H325</f>
        <v>0.036277999999999998</v>
      </c>
      <c r="S325" s="223">
        <v>0</v>
      </c>
      <c r="T325" s="224">
        <f>S325*H325</f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225" t="s">
        <v>277</v>
      </c>
      <c r="AT325" s="225" t="s">
        <v>155</v>
      </c>
      <c r="AU325" s="225" t="s">
        <v>83</v>
      </c>
      <c r="AY325" s="14" t="s">
        <v>143</v>
      </c>
      <c r="BE325" s="226">
        <f>IF(N325="základní",J325,0)</f>
        <v>829.45000000000005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4" t="s">
        <v>81</v>
      </c>
      <c r="BK325" s="226">
        <f>ROUND(I325*H325,2)</f>
        <v>829.45000000000005</v>
      </c>
      <c r="BL325" s="14" t="s">
        <v>211</v>
      </c>
      <c r="BM325" s="225" t="s">
        <v>806</v>
      </c>
    </row>
    <row r="326" s="2" customFormat="1" ht="24.15" customHeight="1">
      <c r="A326" s="29"/>
      <c r="B326" s="30"/>
      <c r="C326" s="214" t="s">
        <v>807</v>
      </c>
      <c r="D326" s="214" t="s">
        <v>145</v>
      </c>
      <c r="E326" s="215" t="s">
        <v>808</v>
      </c>
      <c r="F326" s="216" t="s">
        <v>809</v>
      </c>
      <c r="G326" s="217" t="s">
        <v>173</v>
      </c>
      <c r="H326" s="218">
        <v>6.5999999999999996</v>
      </c>
      <c r="I326" s="219">
        <v>171</v>
      </c>
      <c r="J326" s="219">
        <f>ROUND(I326*H326,2)</f>
        <v>1128.5999999999999</v>
      </c>
      <c r="K326" s="220"/>
      <c r="L326" s="35"/>
      <c r="M326" s="221" t="s">
        <v>1</v>
      </c>
      <c r="N326" s="222" t="s">
        <v>38</v>
      </c>
      <c r="O326" s="223">
        <v>0.36799999999999999</v>
      </c>
      <c r="P326" s="223">
        <f>O326*H326</f>
        <v>2.4287999999999998</v>
      </c>
      <c r="Q326" s="223">
        <v>0</v>
      </c>
      <c r="R326" s="223">
        <f>Q326*H326</f>
        <v>0</v>
      </c>
      <c r="S326" s="223">
        <v>0.083169999999999994</v>
      </c>
      <c r="T326" s="224">
        <f>S326*H326</f>
        <v>0.54892199999999991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225" t="s">
        <v>211</v>
      </c>
      <c r="AT326" s="225" t="s">
        <v>145</v>
      </c>
      <c r="AU326" s="225" t="s">
        <v>83</v>
      </c>
      <c r="AY326" s="14" t="s">
        <v>143</v>
      </c>
      <c r="BE326" s="226">
        <f>IF(N326="základní",J326,0)</f>
        <v>1128.5999999999999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4" t="s">
        <v>81</v>
      </c>
      <c r="BK326" s="226">
        <f>ROUND(I326*H326,2)</f>
        <v>1128.5999999999999</v>
      </c>
      <c r="BL326" s="14" t="s">
        <v>211</v>
      </c>
      <c r="BM326" s="225" t="s">
        <v>810</v>
      </c>
    </row>
    <row r="327" s="2" customFormat="1" ht="33" customHeight="1">
      <c r="A327" s="29"/>
      <c r="B327" s="30"/>
      <c r="C327" s="214" t="s">
        <v>811</v>
      </c>
      <c r="D327" s="214" t="s">
        <v>145</v>
      </c>
      <c r="E327" s="215" t="s">
        <v>812</v>
      </c>
      <c r="F327" s="216" t="s">
        <v>813</v>
      </c>
      <c r="G327" s="217" t="s">
        <v>173</v>
      </c>
      <c r="H327" s="218">
        <v>10.25</v>
      </c>
      <c r="I327" s="219">
        <v>667</v>
      </c>
      <c r="J327" s="219">
        <f>ROUND(I327*H327,2)</f>
        <v>6836.75</v>
      </c>
      <c r="K327" s="220"/>
      <c r="L327" s="35"/>
      <c r="M327" s="221" t="s">
        <v>1</v>
      </c>
      <c r="N327" s="222" t="s">
        <v>38</v>
      </c>
      <c r="O327" s="223">
        <v>0.79200000000000004</v>
      </c>
      <c r="P327" s="223">
        <f>O327*H327</f>
        <v>8.1180000000000003</v>
      </c>
      <c r="Q327" s="223">
        <v>0.0051999999999999998</v>
      </c>
      <c r="R327" s="223">
        <f>Q327*H327</f>
        <v>0.0533</v>
      </c>
      <c r="S327" s="223">
        <v>0</v>
      </c>
      <c r="T327" s="224">
        <f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225" t="s">
        <v>211</v>
      </c>
      <c r="AT327" s="225" t="s">
        <v>145</v>
      </c>
      <c r="AU327" s="225" t="s">
        <v>83</v>
      </c>
      <c r="AY327" s="14" t="s">
        <v>143</v>
      </c>
      <c r="BE327" s="226">
        <f>IF(N327="základní",J327,0)</f>
        <v>6836.75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4" t="s">
        <v>81</v>
      </c>
      <c r="BK327" s="226">
        <f>ROUND(I327*H327,2)</f>
        <v>6836.75</v>
      </c>
      <c r="BL327" s="14" t="s">
        <v>211</v>
      </c>
      <c r="BM327" s="225" t="s">
        <v>814</v>
      </c>
    </row>
    <row r="328" s="2" customFormat="1" ht="33" customHeight="1">
      <c r="A328" s="29"/>
      <c r="B328" s="30"/>
      <c r="C328" s="227" t="s">
        <v>815</v>
      </c>
      <c r="D328" s="227" t="s">
        <v>155</v>
      </c>
      <c r="E328" s="228" t="s">
        <v>804</v>
      </c>
      <c r="F328" s="229" t="s">
        <v>805</v>
      </c>
      <c r="G328" s="230" t="s">
        <v>173</v>
      </c>
      <c r="H328" s="231">
        <v>11.275</v>
      </c>
      <c r="I328" s="232">
        <v>503</v>
      </c>
      <c r="J328" s="232">
        <f>ROUND(I328*H328,2)</f>
        <v>5671.3299999999999</v>
      </c>
      <c r="K328" s="233"/>
      <c r="L328" s="234"/>
      <c r="M328" s="235" t="s">
        <v>1</v>
      </c>
      <c r="N328" s="236" t="s">
        <v>38</v>
      </c>
      <c r="O328" s="223">
        <v>0</v>
      </c>
      <c r="P328" s="223">
        <f>O328*H328</f>
        <v>0</v>
      </c>
      <c r="Q328" s="223">
        <v>0.021999999999999999</v>
      </c>
      <c r="R328" s="223">
        <f>Q328*H328</f>
        <v>0.24804999999999999</v>
      </c>
      <c r="S328" s="223">
        <v>0</v>
      </c>
      <c r="T328" s="224">
        <f>S328*H328</f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225" t="s">
        <v>277</v>
      </c>
      <c r="AT328" s="225" t="s">
        <v>155</v>
      </c>
      <c r="AU328" s="225" t="s">
        <v>83</v>
      </c>
      <c r="AY328" s="14" t="s">
        <v>143</v>
      </c>
      <c r="BE328" s="226">
        <f>IF(N328="základní",J328,0)</f>
        <v>5671.3299999999999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4" t="s">
        <v>81</v>
      </c>
      <c r="BK328" s="226">
        <f>ROUND(I328*H328,2)</f>
        <v>5671.3299999999999</v>
      </c>
      <c r="BL328" s="14" t="s">
        <v>211</v>
      </c>
      <c r="BM328" s="225" t="s">
        <v>816</v>
      </c>
    </row>
    <row r="329" s="2" customFormat="1" ht="24.15" customHeight="1">
      <c r="A329" s="29"/>
      <c r="B329" s="30"/>
      <c r="C329" s="214" t="s">
        <v>817</v>
      </c>
      <c r="D329" s="214" t="s">
        <v>145</v>
      </c>
      <c r="E329" s="215" t="s">
        <v>818</v>
      </c>
      <c r="F329" s="216" t="s">
        <v>819</v>
      </c>
      <c r="G329" s="217" t="s">
        <v>173</v>
      </c>
      <c r="H329" s="218">
        <v>10.25</v>
      </c>
      <c r="I329" s="219">
        <v>28</v>
      </c>
      <c r="J329" s="219">
        <f>ROUND(I329*H329,2)</f>
        <v>287</v>
      </c>
      <c r="K329" s="220"/>
      <c r="L329" s="35"/>
      <c r="M329" s="221" t="s">
        <v>1</v>
      </c>
      <c r="N329" s="222" t="s">
        <v>38</v>
      </c>
      <c r="O329" s="223">
        <v>0.041000000000000002</v>
      </c>
      <c r="P329" s="223">
        <f>O329*H329</f>
        <v>0.42025000000000001</v>
      </c>
      <c r="Q329" s="223">
        <v>5.0000000000000002E-05</v>
      </c>
      <c r="R329" s="223">
        <f>Q329*H329</f>
        <v>0.00051250000000000004</v>
      </c>
      <c r="S329" s="223">
        <v>0</v>
      </c>
      <c r="T329" s="224">
        <f>S329*H329</f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225" t="s">
        <v>211</v>
      </c>
      <c r="AT329" s="225" t="s">
        <v>145</v>
      </c>
      <c r="AU329" s="225" t="s">
        <v>83</v>
      </c>
      <c r="AY329" s="14" t="s">
        <v>143</v>
      </c>
      <c r="BE329" s="226">
        <f>IF(N329="základní",J329,0)</f>
        <v>287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4" t="s">
        <v>81</v>
      </c>
      <c r="BK329" s="226">
        <f>ROUND(I329*H329,2)</f>
        <v>287</v>
      </c>
      <c r="BL329" s="14" t="s">
        <v>211</v>
      </c>
      <c r="BM329" s="225" t="s">
        <v>820</v>
      </c>
    </row>
    <row r="330" s="2" customFormat="1" ht="24.15" customHeight="1">
      <c r="A330" s="29"/>
      <c r="B330" s="30"/>
      <c r="C330" s="214" t="s">
        <v>821</v>
      </c>
      <c r="D330" s="214" t="s">
        <v>145</v>
      </c>
      <c r="E330" s="215" t="s">
        <v>822</v>
      </c>
      <c r="F330" s="216" t="s">
        <v>823</v>
      </c>
      <c r="G330" s="217" t="s">
        <v>158</v>
      </c>
      <c r="H330" s="218">
        <v>0.42799999999999999</v>
      </c>
      <c r="I330" s="219">
        <v>719</v>
      </c>
      <c r="J330" s="219">
        <f>ROUND(I330*H330,2)</f>
        <v>307.73000000000002</v>
      </c>
      <c r="K330" s="220"/>
      <c r="L330" s="35"/>
      <c r="M330" s="221" t="s">
        <v>1</v>
      </c>
      <c r="N330" s="222" t="s">
        <v>38</v>
      </c>
      <c r="O330" s="223">
        <v>1.548</v>
      </c>
      <c r="P330" s="223">
        <f>O330*H330</f>
        <v>0.66254400000000002</v>
      </c>
      <c r="Q330" s="223">
        <v>0</v>
      </c>
      <c r="R330" s="223">
        <f>Q330*H330</f>
        <v>0</v>
      </c>
      <c r="S330" s="223">
        <v>0</v>
      </c>
      <c r="T330" s="224">
        <f>S330*H330</f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225" t="s">
        <v>211</v>
      </c>
      <c r="AT330" s="225" t="s">
        <v>145</v>
      </c>
      <c r="AU330" s="225" t="s">
        <v>83</v>
      </c>
      <c r="AY330" s="14" t="s">
        <v>143</v>
      </c>
      <c r="BE330" s="226">
        <f>IF(N330="základní",J330,0)</f>
        <v>307.73000000000002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4" t="s">
        <v>81</v>
      </c>
      <c r="BK330" s="226">
        <f>ROUND(I330*H330,2)</f>
        <v>307.73000000000002</v>
      </c>
      <c r="BL330" s="14" t="s">
        <v>211</v>
      </c>
      <c r="BM330" s="225" t="s">
        <v>824</v>
      </c>
    </row>
    <row r="331" s="2" customFormat="1" ht="24.15" customHeight="1">
      <c r="A331" s="29"/>
      <c r="B331" s="30"/>
      <c r="C331" s="214" t="s">
        <v>825</v>
      </c>
      <c r="D331" s="214" t="s">
        <v>145</v>
      </c>
      <c r="E331" s="215" t="s">
        <v>826</v>
      </c>
      <c r="F331" s="216" t="s">
        <v>827</v>
      </c>
      <c r="G331" s="217" t="s">
        <v>158</v>
      </c>
      <c r="H331" s="218">
        <v>0.42799999999999999</v>
      </c>
      <c r="I331" s="219">
        <v>580</v>
      </c>
      <c r="J331" s="219">
        <f>ROUND(I331*H331,2)</f>
        <v>248.24000000000001</v>
      </c>
      <c r="K331" s="220"/>
      <c r="L331" s="35"/>
      <c r="M331" s="221" t="s">
        <v>1</v>
      </c>
      <c r="N331" s="222" t="s">
        <v>38</v>
      </c>
      <c r="O331" s="223">
        <v>1.1399999999999999</v>
      </c>
      <c r="P331" s="223">
        <f>O331*H331</f>
        <v>0.48791999999999996</v>
      </c>
      <c r="Q331" s="223">
        <v>0</v>
      </c>
      <c r="R331" s="223">
        <f>Q331*H331</f>
        <v>0</v>
      </c>
      <c r="S331" s="223">
        <v>0</v>
      </c>
      <c r="T331" s="224">
        <f>S331*H331</f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225" t="s">
        <v>211</v>
      </c>
      <c r="AT331" s="225" t="s">
        <v>145</v>
      </c>
      <c r="AU331" s="225" t="s">
        <v>83</v>
      </c>
      <c r="AY331" s="14" t="s">
        <v>143</v>
      </c>
      <c r="BE331" s="226">
        <f>IF(N331="základní",J331,0)</f>
        <v>248.24000000000001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4" t="s">
        <v>81</v>
      </c>
      <c r="BK331" s="226">
        <f>ROUND(I331*H331,2)</f>
        <v>248.24000000000001</v>
      </c>
      <c r="BL331" s="14" t="s">
        <v>211</v>
      </c>
      <c r="BM331" s="225" t="s">
        <v>828</v>
      </c>
    </row>
    <row r="332" s="2" customFormat="1" ht="24.15" customHeight="1">
      <c r="A332" s="29"/>
      <c r="B332" s="30"/>
      <c r="C332" s="214" t="s">
        <v>829</v>
      </c>
      <c r="D332" s="214" t="s">
        <v>145</v>
      </c>
      <c r="E332" s="215" t="s">
        <v>830</v>
      </c>
      <c r="F332" s="216" t="s">
        <v>831</v>
      </c>
      <c r="G332" s="217" t="s">
        <v>158</v>
      </c>
      <c r="H332" s="218">
        <v>0.42799999999999999</v>
      </c>
      <c r="I332" s="219">
        <v>211</v>
      </c>
      <c r="J332" s="219">
        <f>ROUND(I332*H332,2)</f>
        <v>90.310000000000002</v>
      </c>
      <c r="K332" s="220"/>
      <c r="L332" s="35"/>
      <c r="M332" s="221" t="s">
        <v>1</v>
      </c>
      <c r="N332" s="222" t="s">
        <v>38</v>
      </c>
      <c r="O332" s="223">
        <v>0.45400000000000001</v>
      </c>
      <c r="P332" s="223">
        <f>O332*H332</f>
        <v>0.19431200000000001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225" t="s">
        <v>211</v>
      </c>
      <c r="AT332" s="225" t="s">
        <v>145</v>
      </c>
      <c r="AU332" s="225" t="s">
        <v>83</v>
      </c>
      <c r="AY332" s="14" t="s">
        <v>143</v>
      </c>
      <c r="BE332" s="226">
        <f>IF(N332="základní",J332,0)</f>
        <v>90.310000000000002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4" t="s">
        <v>81</v>
      </c>
      <c r="BK332" s="226">
        <f>ROUND(I332*H332,2)</f>
        <v>90.310000000000002</v>
      </c>
      <c r="BL332" s="14" t="s">
        <v>211</v>
      </c>
      <c r="BM332" s="225" t="s">
        <v>832</v>
      </c>
    </row>
    <row r="333" s="12" customFormat="1" ht="22.8" customHeight="1">
      <c r="A333" s="12"/>
      <c r="B333" s="199"/>
      <c r="C333" s="200"/>
      <c r="D333" s="201" t="s">
        <v>72</v>
      </c>
      <c r="E333" s="212" t="s">
        <v>833</v>
      </c>
      <c r="F333" s="212" t="s">
        <v>834</v>
      </c>
      <c r="G333" s="200"/>
      <c r="H333" s="200"/>
      <c r="I333" s="200"/>
      <c r="J333" s="213">
        <f>BK333</f>
        <v>153029.11999999997</v>
      </c>
      <c r="K333" s="200"/>
      <c r="L333" s="204"/>
      <c r="M333" s="205"/>
      <c r="N333" s="206"/>
      <c r="O333" s="206"/>
      <c r="P333" s="207">
        <f>SUM(P334:P347)</f>
        <v>80.737723000000003</v>
      </c>
      <c r="Q333" s="206"/>
      <c r="R333" s="207">
        <f>SUM(R334:R347)</f>
        <v>1.08874706</v>
      </c>
      <c r="S333" s="206"/>
      <c r="T333" s="208">
        <f>SUM(T334:T347)</f>
        <v>0.074400000000000008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9" t="s">
        <v>83</v>
      </c>
      <c r="AT333" s="210" t="s">
        <v>72</v>
      </c>
      <c r="AU333" s="210" t="s">
        <v>81</v>
      </c>
      <c r="AY333" s="209" t="s">
        <v>143</v>
      </c>
      <c r="BK333" s="211">
        <f>SUM(BK334:BK347)</f>
        <v>153029.11999999997</v>
      </c>
    </row>
    <row r="334" s="2" customFormat="1" ht="16.5" customHeight="1">
      <c r="A334" s="29"/>
      <c r="B334" s="30"/>
      <c r="C334" s="214" t="s">
        <v>835</v>
      </c>
      <c r="D334" s="214" t="s">
        <v>145</v>
      </c>
      <c r="E334" s="215" t="s">
        <v>836</v>
      </c>
      <c r="F334" s="216" t="s">
        <v>837</v>
      </c>
      <c r="G334" s="217" t="s">
        <v>173</v>
      </c>
      <c r="H334" s="218">
        <v>100.41</v>
      </c>
      <c r="I334" s="219">
        <v>16.5</v>
      </c>
      <c r="J334" s="219">
        <f>ROUND(I334*H334,2)</f>
        <v>1656.77</v>
      </c>
      <c r="K334" s="220"/>
      <c r="L334" s="35"/>
      <c r="M334" s="221" t="s">
        <v>1</v>
      </c>
      <c r="N334" s="222" t="s">
        <v>38</v>
      </c>
      <c r="O334" s="223">
        <v>0.024</v>
      </c>
      <c r="P334" s="223">
        <f>O334*H334</f>
        <v>2.40984</v>
      </c>
      <c r="Q334" s="223">
        <v>0</v>
      </c>
      <c r="R334" s="223">
        <f>Q334*H334</f>
        <v>0</v>
      </c>
      <c r="S334" s="223">
        <v>0</v>
      </c>
      <c r="T334" s="224">
        <f>S334*H334</f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225" t="s">
        <v>211</v>
      </c>
      <c r="AT334" s="225" t="s">
        <v>145</v>
      </c>
      <c r="AU334" s="225" t="s">
        <v>83</v>
      </c>
      <c r="AY334" s="14" t="s">
        <v>143</v>
      </c>
      <c r="BE334" s="226">
        <f>IF(N334="základní",J334,0)</f>
        <v>1656.77</v>
      </c>
      <c r="BF334" s="226">
        <f>IF(N334="snížená",J334,0)</f>
        <v>0</v>
      </c>
      <c r="BG334" s="226">
        <f>IF(N334="zákl. přenesená",J334,0)</f>
        <v>0</v>
      </c>
      <c r="BH334" s="226">
        <f>IF(N334="sníž. přenesená",J334,0)</f>
        <v>0</v>
      </c>
      <c r="BI334" s="226">
        <f>IF(N334="nulová",J334,0)</f>
        <v>0</v>
      </c>
      <c r="BJ334" s="14" t="s">
        <v>81</v>
      </c>
      <c r="BK334" s="226">
        <f>ROUND(I334*H334,2)</f>
        <v>1656.77</v>
      </c>
      <c r="BL334" s="14" t="s">
        <v>211</v>
      </c>
      <c r="BM334" s="225" t="s">
        <v>838</v>
      </c>
    </row>
    <row r="335" s="2" customFormat="1" ht="24.15" customHeight="1">
      <c r="A335" s="29"/>
      <c r="B335" s="30"/>
      <c r="C335" s="214" t="s">
        <v>839</v>
      </c>
      <c r="D335" s="214" t="s">
        <v>145</v>
      </c>
      <c r="E335" s="215" t="s">
        <v>840</v>
      </c>
      <c r="F335" s="216" t="s">
        <v>841</v>
      </c>
      <c r="G335" s="217" t="s">
        <v>173</v>
      </c>
      <c r="H335" s="218">
        <v>100.41</v>
      </c>
      <c r="I335" s="219">
        <v>42.700000000000003</v>
      </c>
      <c r="J335" s="219">
        <f>ROUND(I335*H335,2)</f>
        <v>4287.5100000000002</v>
      </c>
      <c r="K335" s="220"/>
      <c r="L335" s="35"/>
      <c r="M335" s="221" t="s">
        <v>1</v>
      </c>
      <c r="N335" s="222" t="s">
        <v>38</v>
      </c>
      <c r="O335" s="223">
        <v>0.058000000000000003</v>
      </c>
      <c r="P335" s="223">
        <f>O335*H335</f>
        <v>5.8237800000000002</v>
      </c>
      <c r="Q335" s="223">
        <v>3.0000000000000001E-05</v>
      </c>
      <c r="R335" s="223">
        <f>Q335*H335</f>
        <v>0.0030122999999999999</v>
      </c>
      <c r="S335" s="223">
        <v>0</v>
      </c>
      <c r="T335" s="224">
        <f>S335*H335</f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225" t="s">
        <v>211</v>
      </c>
      <c r="AT335" s="225" t="s">
        <v>145</v>
      </c>
      <c r="AU335" s="225" t="s">
        <v>83</v>
      </c>
      <c r="AY335" s="14" t="s">
        <v>143</v>
      </c>
      <c r="BE335" s="226">
        <f>IF(N335="základní",J335,0)</f>
        <v>4287.5100000000002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4" t="s">
        <v>81</v>
      </c>
      <c r="BK335" s="226">
        <f>ROUND(I335*H335,2)</f>
        <v>4287.5100000000002</v>
      </c>
      <c r="BL335" s="14" t="s">
        <v>211</v>
      </c>
      <c r="BM335" s="225" t="s">
        <v>842</v>
      </c>
    </row>
    <row r="336" s="2" customFormat="1" ht="33" customHeight="1">
      <c r="A336" s="29"/>
      <c r="B336" s="30"/>
      <c r="C336" s="214" t="s">
        <v>843</v>
      </c>
      <c r="D336" s="214" t="s">
        <v>145</v>
      </c>
      <c r="E336" s="215" t="s">
        <v>844</v>
      </c>
      <c r="F336" s="216" t="s">
        <v>845</v>
      </c>
      <c r="G336" s="217" t="s">
        <v>173</v>
      </c>
      <c r="H336" s="218">
        <v>100.41</v>
      </c>
      <c r="I336" s="219">
        <v>360</v>
      </c>
      <c r="J336" s="219">
        <f>ROUND(I336*H336,2)</f>
        <v>36147.599999999999</v>
      </c>
      <c r="K336" s="220"/>
      <c r="L336" s="35"/>
      <c r="M336" s="221" t="s">
        <v>1</v>
      </c>
      <c r="N336" s="222" t="s">
        <v>38</v>
      </c>
      <c r="O336" s="223">
        <v>0.245</v>
      </c>
      <c r="P336" s="223">
        <f>O336*H336</f>
        <v>24.600449999999999</v>
      </c>
      <c r="Q336" s="223">
        <v>0.0075799999999999999</v>
      </c>
      <c r="R336" s="223">
        <f>Q336*H336</f>
        <v>0.7611078</v>
      </c>
      <c r="S336" s="223">
        <v>0</v>
      </c>
      <c r="T336" s="224">
        <f>S336*H336</f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225" t="s">
        <v>211</v>
      </c>
      <c r="AT336" s="225" t="s">
        <v>145</v>
      </c>
      <c r="AU336" s="225" t="s">
        <v>83</v>
      </c>
      <c r="AY336" s="14" t="s">
        <v>143</v>
      </c>
      <c r="BE336" s="226">
        <f>IF(N336="základní",J336,0)</f>
        <v>36147.599999999999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4" t="s">
        <v>81</v>
      </c>
      <c r="BK336" s="226">
        <f>ROUND(I336*H336,2)</f>
        <v>36147.599999999999</v>
      </c>
      <c r="BL336" s="14" t="s">
        <v>211</v>
      </c>
      <c r="BM336" s="225" t="s">
        <v>846</v>
      </c>
    </row>
    <row r="337" s="2" customFormat="1" ht="24.15" customHeight="1">
      <c r="A337" s="29"/>
      <c r="B337" s="30"/>
      <c r="C337" s="214" t="s">
        <v>847</v>
      </c>
      <c r="D337" s="214" t="s">
        <v>145</v>
      </c>
      <c r="E337" s="215" t="s">
        <v>848</v>
      </c>
      <c r="F337" s="216" t="s">
        <v>849</v>
      </c>
      <c r="G337" s="217" t="s">
        <v>173</v>
      </c>
      <c r="H337" s="218">
        <v>29.760000000000002</v>
      </c>
      <c r="I337" s="219">
        <v>68</v>
      </c>
      <c r="J337" s="219">
        <f>ROUND(I337*H337,2)</f>
        <v>2023.6800000000001</v>
      </c>
      <c r="K337" s="220"/>
      <c r="L337" s="35"/>
      <c r="M337" s="221" t="s">
        <v>1</v>
      </c>
      <c r="N337" s="222" t="s">
        <v>38</v>
      </c>
      <c r="O337" s="223">
        <v>0.105</v>
      </c>
      <c r="P337" s="223">
        <f>O337*H337</f>
        <v>3.1248</v>
      </c>
      <c r="Q337" s="223">
        <v>0</v>
      </c>
      <c r="R337" s="223">
        <f>Q337*H337</f>
        <v>0</v>
      </c>
      <c r="S337" s="223">
        <v>0.0025000000000000001</v>
      </c>
      <c r="T337" s="224">
        <f>S337*H337</f>
        <v>0.074400000000000008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225" t="s">
        <v>211</v>
      </c>
      <c r="AT337" s="225" t="s">
        <v>145</v>
      </c>
      <c r="AU337" s="225" t="s">
        <v>83</v>
      </c>
      <c r="AY337" s="14" t="s">
        <v>143</v>
      </c>
      <c r="BE337" s="226">
        <f>IF(N337="základní",J337,0)</f>
        <v>2023.6800000000001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4" t="s">
        <v>81</v>
      </c>
      <c r="BK337" s="226">
        <f>ROUND(I337*H337,2)</f>
        <v>2023.6800000000001</v>
      </c>
      <c r="BL337" s="14" t="s">
        <v>211</v>
      </c>
      <c r="BM337" s="225" t="s">
        <v>850</v>
      </c>
    </row>
    <row r="338" s="2" customFormat="1" ht="16.5" customHeight="1">
      <c r="A338" s="29"/>
      <c r="B338" s="30"/>
      <c r="C338" s="214" t="s">
        <v>851</v>
      </c>
      <c r="D338" s="214" t="s">
        <v>145</v>
      </c>
      <c r="E338" s="215" t="s">
        <v>852</v>
      </c>
      <c r="F338" s="216" t="s">
        <v>853</v>
      </c>
      <c r="G338" s="217" t="s">
        <v>173</v>
      </c>
      <c r="H338" s="218">
        <v>100.41</v>
      </c>
      <c r="I338" s="219">
        <v>183</v>
      </c>
      <c r="J338" s="219">
        <f>ROUND(I338*H338,2)</f>
        <v>18375.029999999999</v>
      </c>
      <c r="K338" s="220"/>
      <c r="L338" s="35"/>
      <c r="M338" s="221" t="s">
        <v>1</v>
      </c>
      <c r="N338" s="222" t="s">
        <v>38</v>
      </c>
      <c r="O338" s="223">
        <v>0.23300000000000001</v>
      </c>
      <c r="P338" s="223">
        <f>O338*H338</f>
        <v>23.395530000000001</v>
      </c>
      <c r="Q338" s="223">
        <v>0.00029999999999999997</v>
      </c>
      <c r="R338" s="223">
        <f>Q338*H338</f>
        <v>0.030122999999999997</v>
      </c>
      <c r="S338" s="223">
        <v>0</v>
      </c>
      <c r="T338" s="224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225" t="s">
        <v>211</v>
      </c>
      <c r="AT338" s="225" t="s">
        <v>145</v>
      </c>
      <c r="AU338" s="225" t="s">
        <v>83</v>
      </c>
      <c r="AY338" s="14" t="s">
        <v>143</v>
      </c>
      <c r="BE338" s="226">
        <f>IF(N338="základní",J338,0)</f>
        <v>18375.029999999999</v>
      </c>
      <c r="BF338" s="226">
        <f>IF(N338="snížená",J338,0)</f>
        <v>0</v>
      </c>
      <c r="BG338" s="226">
        <f>IF(N338="zákl. přenesená",J338,0)</f>
        <v>0</v>
      </c>
      <c r="BH338" s="226">
        <f>IF(N338="sníž. přenesená",J338,0)</f>
        <v>0</v>
      </c>
      <c r="BI338" s="226">
        <f>IF(N338="nulová",J338,0)</f>
        <v>0</v>
      </c>
      <c r="BJ338" s="14" t="s">
        <v>81</v>
      </c>
      <c r="BK338" s="226">
        <f>ROUND(I338*H338,2)</f>
        <v>18375.029999999999</v>
      </c>
      <c r="BL338" s="14" t="s">
        <v>211</v>
      </c>
      <c r="BM338" s="225" t="s">
        <v>854</v>
      </c>
    </row>
    <row r="339" s="2" customFormat="1" ht="55.5" customHeight="1">
      <c r="A339" s="29"/>
      <c r="B339" s="30"/>
      <c r="C339" s="227" t="s">
        <v>855</v>
      </c>
      <c r="D339" s="227" t="s">
        <v>155</v>
      </c>
      <c r="E339" s="228" t="s">
        <v>856</v>
      </c>
      <c r="F339" s="229" t="s">
        <v>857</v>
      </c>
      <c r="G339" s="230" t="s">
        <v>173</v>
      </c>
      <c r="H339" s="231">
        <v>110.45099999999999</v>
      </c>
      <c r="I339" s="232">
        <v>680</v>
      </c>
      <c r="J339" s="232">
        <f>ROUND(I339*H339,2)</f>
        <v>75106.679999999993</v>
      </c>
      <c r="K339" s="233"/>
      <c r="L339" s="234"/>
      <c r="M339" s="235" t="s">
        <v>1</v>
      </c>
      <c r="N339" s="236" t="s">
        <v>38</v>
      </c>
      <c r="O339" s="223">
        <v>0</v>
      </c>
      <c r="P339" s="223">
        <f>O339*H339</f>
        <v>0</v>
      </c>
      <c r="Q339" s="223">
        <v>0.0025000000000000001</v>
      </c>
      <c r="R339" s="223">
        <f>Q339*H339</f>
        <v>0.27612749999999997</v>
      </c>
      <c r="S339" s="223">
        <v>0</v>
      </c>
      <c r="T339" s="224">
        <f>S339*H339</f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225" t="s">
        <v>277</v>
      </c>
      <c r="AT339" s="225" t="s">
        <v>155</v>
      </c>
      <c r="AU339" s="225" t="s">
        <v>83</v>
      </c>
      <c r="AY339" s="14" t="s">
        <v>143</v>
      </c>
      <c r="BE339" s="226">
        <f>IF(N339="základní",J339,0)</f>
        <v>75106.679999999993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4" t="s">
        <v>81</v>
      </c>
      <c r="BK339" s="226">
        <f>ROUND(I339*H339,2)</f>
        <v>75106.679999999993</v>
      </c>
      <c r="BL339" s="14" t="s">
        <v>211</v>
      </c>
      <c r="BM339" s="225" t="s">
        <v>858</v>
      </c>
    </row>
    <row r="340" s="2" customFormat="1" ht="16.5" customHeight="1">
      <c r="A340" s="29"/>
      <c r="B340" s="30"/>
      <c r="C340" s="214" t="s">
        <v>859</v>
      </c>
      <c r="D340" s="214" t="s">
        <v>145</v>
      </c>
      <c r="E340" s="215" t="s">
        <v>860</v>
      </c>
      <c r="F340" s="216" t="s">
        <v>861</v>
      </c>
      <c r="G340" s="217" t="s">
        <v>202</v>
      </c>
      <c r="H340" s="218">
        <v>66.909999999999997</v>
      </c>
      <c r="I340" s="219">
        <v>80.799999999999997</v>
      </c>
      <c r="J340" s="219">
        <f>ROUND(I340*H340,2)</f>
        <v>5406.3299999999999</v>
      </c>
      <c r="K340" s="220"/>
      <c r="L340" s="35"/>
      <c r="M340" s="221" t="s">
        <v>1</v>
      </c>
      <c r="N340" s="222" t="s">
        <v>38</v>
      </c>
      <c r="O340" s="223">
        <v>0.11500000000000001</v>
      </c>
      <c r="P340" s="223">
        <f>O340*H340</f>
        <v>7.6946500000000002</v>
      </c>
      <c r="Q340" s="223">
        <v>1.0000000000000001E-05</v>
      </c>
      <c r="R340" s="223">
        <f>Q340*H340</f>
        <v>0.00066910000000000005</v>
      </c>
      <c r="S340" s="223">
        <v>0</v>
      </c>
      <c r="T340" s="224">
        <f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225" t="s">
        <v>211</v>
      </c>
      <c r="AT340" s="225" t="s">
        <v>145</v>
      </c>
      <c r="AU340" s="225" t="s">
        <v>83</v>
      </c>
      <c r="AY340" s="14" t="s">
        <v>143</v>
      </c>
      <c r="BE340" s="226">
        <f>IF(N340="základní",J340,0)</f>
        <v>5406.3299999999999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4" t="s">
        <v>81</v>
      </c>
      <c r="BK340" s="226">
        <f>ROUND(I340*H340,2)</f>
        <v>5406.3299999999999</v>
      </c>
      <c r="BL340" s="14" t="s">
        <v>211</v>
      </c>
      <c r="BM340" s="225" t="s">
        <v>862</v>
      </c>
    </row>
    <row r="341" s="2" customFormat="1" ht="16.5" customHeight="1">
      <c r="A341" s="29"/>
      <c r="B341" s="30"/>
      <c r="C341" s="227" t="s">
        <v>863</v>
      </c>
      <c r="D341" s="227" t="s">
        <v>155</v>
      </c>
      <c r="E341" s="228" t="s">
        <v>864</v>
      </c>
      <c r="F341" s="229" t="s">
        <v>865</v>
      </c>
      <c r="G341" s="230" t="s">
        <v>202</v>
      </c>
      <c r="H341" s="231">
        <v>68.248000000000005</v>
      </c>
      <c r="I341" s="232">
        <v>30.5</v>
      </c>
      <c r="J341" s="232">
        <f>ROUND(I341*H341,2)</f>
        <v>2081.5599999999999</v>
      </c>
      <c r="K341" s="233"/>
      <c r="L341" s="234"/>
      <c r="M341" s="235" t="s">
        <v>1</v>
      </c>
      <c r="N341" s="236" t="s">
        <v>38</v>
      </c>
      <c r="O341" s="223">
        <v>0</v>
      </c>
      <c r="P341" s="223">
        <f>O341*H341</f>
        <v>0</v>
      </c>
      <c r="Q341" s="223">
        <v>0.00022000000000000001</v>
      </c>
      <c r="R341" s="223">
        <f>Q341*H341</f>
        <v>0.015014560000000001</v>
      </c>
      <c r="S341" s="223">
        <v>0</v>
      </c>
      <c r="T341" s="224">
        <f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225" t="s">
        <v>277</v>
      </c>
      <c r="AT341" s="225" t="s">
        <v>155</v>
      </c>
      <c r="AU341" s="225" t="s">
        <v>83</v>
      </c>
      <c r="AY341" s="14" t="s">
        <v>143</v>
      </c>
      <c r="BE341" s="226">
        <f>IF(N341="základní",J341,0)</f>
        <v>2081.5599999999999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4" t="s">
        <v>81</v>
      </c>
      <c r="BK341" s="226">
        <f>ROUND(I341*H341,2)</f>
        <v>2081.5599999999999</v>
      </c>
      <c r="BL341" s="14" t="s">
        <v>211</v>
      </c>
      <c r="BM341" s="225" t="s">
        <v>866</v>
      </c>
    </row>
    <row r="342" s="2" customFormat="1" ht="16.5" customHeight="1">
      <c r="A342" s="29"/>
      <c r="B342" s="30"/>
      <c r="C342" s="214" t="s">
        <v>867</v>
      </c>
      <c r="D342" s="214" t="s">
        <v>145</v>
      </c>
      <c r="E342" s="215" t="s">
        <v>868</v>
      </c>
      <c r="F342" s="216" t="s">
        <v>869</v>
      </c>
      <c r="G342" s="217" t="s">
        <v>202</v>
      </c>
      <c r="H342" s="218">
        <v>6.5999999999999996</v>
      </c>
      <c r="I342" s="219">
        <v>117</v>
      </c>
      <c r="J342" s="219">
        <f>ROUND(I342*H342,2)</f>
        <v>772.20000000000005</v>
      </c>
      <c r="K342" s="220"/>
      <c r="L342" s="35"/>
      <c r="M342" s="221" t="s">
        <v>1</v>
      </c>
      <c r="N342" s="222" t="s">
        <v>38</v>
      </c>
      <c r="O342" s="223">
        <v>0.18099999999999999</v>
      </c>
      <c r="P342" s="223">
        <f>O342*H342</f>
        <v>1.1945999999999999</v>
      </c>
      <c r="Q342" s="223">
        <v>0</v>
      </c>
      <c r="R342" s="223">
        <f>Q342*H342</f>
        <v>0</v>
      </c>
      <c r="S342" s="223">
        <v>0</v>
      </c>
      <c r="T342" s="224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225" t="s">
        <v>211</v>
      </c>
      <c r="AT342" s="225" t="s">
        <v>145</v>
      </c>
      <c r="AU342" s="225" t="s">
        <v>83</v>
      </c>
      <c r="AY342" s="14" t="s">
        <v>143</v>
      </c>
      <c r="BE342" s="226">
        <f>IF(N342="základní",J342,0)</f>
        <v>772.20000000000005</v>
      </c>
      <c r="BF342" s="226">
        <f>IF(N342="snížená",J342,0)</f>
        <v>0</v>
      </c>
      <c r="BG342" s="226">
        <f>IF(N342="zákl. přenesená",J342,0)</f>
        <v>0</v>
      </c>
      <c r="BH342" s="226">
        <f>IF(N342="sníž. přenesená",J342,0)</f>
        <v>0</v>
      </c>
      <c r="BI342" s="226">
        <f>IF(N342="nulová",J342,0)</f>
        <v>0</v>
      </c>
      <c r="BJ342" s="14" t="s">
        <v>81</v>
      </c>
      <c r="BK342" s="226">
        <f>ROUND(I342*H342,2)</f>
        <v>772.20000000000005</v>
      </c>
      <c r="BL342" s="14" t="s">
        <v>211</v>
      </c>
      <c r="BM342" s="225" t="s">
        <v>870</v>
      </c>
    </row>
    <row r="343" s="2" customFormat="1" ht="16.5" customHeight="1">
      <c r="A343" s="29"/>
      <c r="B343" s="30"/>
      <c r="C343" s="227" t="s">
        <v>871</v>
      </c>
      <c r="D343" s="227" t="s">
        <v>155</v>
      </c>
      <c r="E343" s="228" t="s">
        <v>872</v>
      </c>
      <c r="F343" s="229" t="s">
        <v>873</v>
      </c>
      <c r="G343" s="230" t="s">
        <v>202</v>
      </c>
      <c r="H343" s="231">
        <v>6.7320000000000002</v>
      </c>
      <c r="I343" s="232">
        <v>134</v>
      </c>
      <c r="J343" s="232">
        <f>ROUND(I343*H343,2)</f>
        <v>902.09000000000003</v>
      </c>
      <c r="K343" s="233"/>
      <c r="L343" s="234"/>
      <c r="M343" s="235" t="s">
        <v>1</v>
      </c>
      <c r="N343" s="236" t="s">
        <v>38</v>
      </c>
      <c r="O343" s="223">
        <v>0</v>
      </c>
      <c r="P343" s="223">
        <f>O343*H343</f>
        <v>0</v>
      </c>
      <c r="Q343" s="223">
        <v>0.00040000000000000002</v>
      </c>
      <c r="R343" s="223">
        <f>Q343*H343</f>
        <v>0.0026928000000000004</v>
      </c>
      <c r="S343" s="223">
        <v>0</v>
      </c>
      <c r="T343" s="224">
        <f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225" t="s">
        <v>277</v>
      </c>
      <c r="AT343" s="225" t="s">
        <v>155</v>
      </c>
      <c r="AU343" s="225" t="s">
        <v>83</v>
      </c>
      <c r="AY343" s="14" t="s">
        <v>143</v>
      </c>
      <c r="BE343" s="226">
        <f>IF(N343="základní",J343,0)</f>
        <v>902.09000000000003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4" t="s">
        <v>81</v>
      </c>
      <c r="BK343" s="226">
        <f>ROUND(I343*H343,2)</f>
        <v>902.09000000000003</v>
      </c>
      <c r="BL343" s="14" t="s">
        <v>211</v>
      </c>
      <c r="BM343" s="225" t="s">
        <v>874</v>
      </c>
    </row>
    <row r="344" s="2" customFormat="1" ht="24.15" customHeight="1">
      <c r="A344" s="29"/>
      <c r="B344" s="30"/>
      <c r="C344" s="214" t="s">
        <v>875</v>
      </c>
      <c r="D344" s="214" t="s">
        <v>145</v>
      </c>
      <c r="E344" s="215" t="s">
        <v>876</v>
      </c>
      <c r="F344" s="216" t="s">
        <v>877</v>
      </c>
      <c r="G344" s="217" t="s">
        <v>173</v>
      </c>
      <c r="H344" s="218">
        <v>100.41</v>
      </c>
      <c r="I344" s="219">
        <v>45.5</v>
      </c>
      <c r="J344" s="219">
        <f>ROUND(I344*H344,2)</f>
        <v>4568.6599999999999</v>
      </c>
      <c r="K344" s="220"/>
      <c r="L344" s="35"/>
      <c r="M344" s="221" t="s">
        <v>1</v>
      </c>
      <c r="N344" s="222" t="s">
        <v>38</v>
      </c>
      <c r="O344" s="223">
        <v>0.098000000000000004</v>
      </c>
      <c r="P344" s="223">
        <f>O344*H344</f>
        <v>9.8401800000000001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225" t="s">
        <v>211</v>
      </c>
      <c r="AT344" s="225" t="s">
        <v>145</v>
      </c>
      <c r="AU344" s="225" t="s">
        <v>83</v>
      </c>
      <c r="AY344" s="14" t="s">
        <v>143</v>
      </c>
      <c r="BE344" s="226">
        <f>IF(N344="základní",J344,0)</f>
        <v>4568.6599999999999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4" t="s">
        <v>81</v>
      </c>
      <c r="BK344" s="226">
        <f>ROUND(I344*H344,2)</f>
        <v>4568.6599999999999</v>
      </c>
      <c r="BL344" s="14" t="s">
        <v>211</v>
      </c>
      <c r="BM344" s="225" t="s">
        <v>878</v>
      </c>
    </row>
    <row r="345" s="2" customFormat="1" ht="24.15" customHeight="1">
      <c r="A345" s="29"/>
      <c r="B345" s="30"/>
      <c r="C345" s="214" t="s">
        <v>879</v>
      </c>
      <c r="D345" s="214" t="s">
        <v>145</v>
      </c>
      <c r="E345" s="215" t="s">
        <v>880</v>
      </c>
      <c r="F345" s="216" t="s">
        <v>881</v>
      </c>
      <c r="G345" s="217" t="s">
        <v>158</v>
      </c>
      <c r="H345" s="218">
        <v>1.089</v>
      </c>
      <c r="I345" s="219">
        <v>577</v>
      </c>
      <c r="J345" s="219">
        <f>ROUND(I345*H345,2)</f>
        <v>628.35000000000002</v>
      </c>
      <c r="K345" s="220"/>
      <c r="L345" s="35"/>
      <c r="M345" s="221" t="s">
        <v>1</v>
      </c>
      <c r="N345" s="222" t="s">
        <v>38</v>
      </c>
      <c r="O345" s="223">
        <v>1.091</v>
      </c>
      <c r="P345" s="223">
        <f>O345*H345</f>
        <v>1.188099</v>
      </c>
      <c r="Q345" s="223">
        <v>0</v>
      </c>
      <c r="R345" s="223">
        <f>Q345*H345</f>
        <v>0</v>
      </c>
      <c r="S345" s="223">
        <v>0</v>
      </c>
      <c r="T345" s="224">
        <f>S345*H345</f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225" t="s">
        <v>211</v>
      </c>
      <c r="AT345" s="225" t="s">
        <v>145</v>
      </c>
      <c r="AU345" s="225" t="s">
        <v>83</v>
      </c>
      <c r="AY345" s="14" t="s">
        <v>143</v>
      </c>
      <c r="BE345" s="226">
        <f>IF(N345="základní",J345,0)</f>
        <v>628.35000000000002</v>
      </c>
      <c r="BF345" s="226">
        <f>IF(N345="snížená",J345,0)</f>
        <v>0</v>
      </c>
      <c r="BG345" s="226">
        <f>IF(N345="zákl. přenesená",J345,0)</f>
        <v>0</v>
      </c>
      <c r="BH345" s="226">
        <f>IF(N345="sníž. přenesená",J345,0)</f>
        <v>0</v>
      </c>
      <c r="BI345" s="226">
        <f>IF(N345="nulová",J345,0)</f>
        <v>0</v>
      </c>
      <c r="BJ345" s="14" t="s">
        <v>81</v>
      </c>
      <c r="BK345" s="226">
        <f>ROUND(I345*H345,2)</f>
        <v>628.35000000000002</v>
      </c>
      <c r="BL345" s="14" t="s">
        <v>211</v>
      </c>
      <c r="BM345" s="225" t="s">
        <v>882</v>
      </c>
    </row>
    <row r="346" s="2" customFormat="1" ht="24.15" customHeight="1">
      <c r="A346" s="29"/>
      <c r="B346" s="30"/>
      <c r="C346" s="214" t="s">
        <v>883</v>
      </c>
      <c r="D346" s="214" t="s">
        <v>145</v>
      </c>
      <c r="E346" s="215" t="s">
        <v>884</v>
      </c>
      <c r="F346" s="216" t="s">
        <v>885</v>
      </c>
      <c r="G346" s="217" t="s">
        <v>158</v>
      </c>
      <c r="H346" s="218">
        <v>1.089</v>
      </c>
      <c r="I346" s="219">
        <v>509</v>
      </c>
      <c r="J346" s="219">
        <f>ROUND(I346*H346,2)</f>
        <v>554.29999999999995</v>
      </c>
      <c r="K346" s="220"/>
      <c r="L346" s="35"/>
      <c r="M346" s="221" t="s">
        <v>1</v>
      </c>
      <c r="N346" s="222" t="s">
        <v>38</v>
      </c>
      <c r="O346" s="223">
        <v>1</v>
      </c>
      <c r="P346" s="223">
        <f>O346*H346</f>
        <v>1.089</v>
      </c>
      <c r="Q346" s="223">
        <v>0</v>
      </c>
      <c r="R346" s="223">
        <f>Q346*H346</f>
        <v>0</v>
      </c>
      <c r="S346" s="223">
        <v>0</v>
      </c>
      <c r="T346" s="224">
        <f>S346*H346</f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225" t="s">
        <v>211</v>
      </c>
      <c r="AT346" s="225" t="s">
        <v>145</v>
      </c>
      <c r="AU346" s="225" t="s">
        <v>83</v>
      </c>
      <c r="AY346" s="14" t="s">
        <v>143</v>
      </c>
      <c r="BE346" s="226">
        <f>IF(N346="základní",J346,0)</f>
        <v>554.29999999999995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4" t="s">
        <v>81</v>
      </c>
      <c r="BK346" s="226">
        <f>ROUND(I346*H346,2)</f>
        <v>554.29999999999995</v>
      </c>
      <c r="BL346" s="14" t="s">
        <v>211</v>
      </c>
      <c r="BM346" s="225" t="s">
        <v>886</v>
      </c>
    </row>
    <row r="347" s="2" customFormat="1" ht="24.15" customHeight="1">
      <c r="A347" s="29"/>
      <c r="B347" s="30"/>
      <c r="C347" s="214" t="s">
        <v>887</v>
      </c>
      <c r="D347" s="214" t="s">
        <v>145</v>
      </c>
      <c r="E347" s="215" t="s">
        <v>888</v>
      </c>
      <c r="F347" s="216" t="s">
        <v>889</v>
      </c>
      <c r="G347" s="217" t="s">
        <v>158</v>
      </c>
      <c r="H347" s="218">
        <v>1.089</v>
      </c>
      <c r="I347" s="219">
        <v>476</v>
      </c>
      <c r="J347" s="219">
        <f>ROUND(I347*H347,2)</f>
        <v>518.36000000000001</v>
      </c>
      <c r="K347" s="220"/>
      <c r="L347" s="35"/>
      <c r="M347" s="221" t="s">
        <v>1</v>
      </c>
      <c r="N347" s="222" t="s">
        <v>38</v>
      </c>
      <c r="O347" s="223">
        <v>0.34599999999999997</v>
      </c>
      <c r="P347" s="223">
        <f>O347*H347</f>
        <v>0.37679399999999996</v>
      </c>
      <c r="Q347" s="223">
        <v>0</v>
      </c>
      <c r="R347" s="223">
        <f>Q347*H347</f>
        <v>0</v>
      </c>
      <c r="S347" s="223">
        <v>0</v>
      </c>
      <c r="T347" s="224">
        <f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225" t="s">
        <v>211</v>
      </c>
      <c r="AT347" s="225" t="s">
        <v>145</v>
      </c>
      <c r="AU347" s="225" t="s">
        <v>83</v>
      </c>
      <c r="AY347" s="14" t="s">
        <v>143</v>
      </c>
      <c r="BE347" s="226">
        <f>IF(N347="základní",J347,0)</f>
        <v>518.36000000000001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4" t="s">
        <v>81</v>
      </c>
      <c r="BK347" s="226">
        <f>ROUND(I347*H347,2)</f>
        <v>518.36000000000001</v>
      </c>
      <c r="BL347" s="14" t="s">
        <v>211</v>
      </c>
      <c r="BM347" s="225" t="s">
        <v>890</v>
      </c>
    </row>
    <row r="348" s="12" customFormat="1" ht="22.8" customHeight="1">
      <c r="A348" s="12"/>
      <c r="B348" s="199"/>
      <c r="C348" s="200"/>
      <c r="D348" s="201" t="s">
        <v>72</v>
      </c>
      <c r="E348" s="212" t="s">
        <v>891</v>
      </c>
      <c r="F348" s="212" t="s">
        <v>892</v>
      </c>
      <c r="G348" s="200"/>
      <c r="H348" s="200"/>
      <c r="I348" s="200"/>
      <c r="J348" s="213">
        <f>BK348</f>
        <v>18019.279999999999</v>
      </c>
      <c r="K348" s="200"/>
      <c r="L348" s="204"/>
      <c r="M348" s="205"/>
      <c r="N348" s="206"/>
      <c r="O348" s="206"/>
      <c r="P348" s="207">
        <f>SUM(P349:P359)</f>
        <v>12.71326</v>
      </c>
      <c r="Q348" s="206"/>
      <c r="R348" s="207">
        <f>SUM(R349:R359)</f>
        <v>0.20366939999999997</v>
      </c>
      <c r="S348" s="206"/>
      <c r="T348" s="208">
        <f>SUM(T349:T359)</f>
        <v>0.52961119999999995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9" t="s">
        <v>83</v>
      </c>
      <c r="AT348" s="210" t="s">
        <v>72</v>
      </c>
      <c r="AU348" s="210" t="s">
        <v>81</v>
      </c>
      <c r="AY348" s="209" t="s">
        <v>143</v>
      </c>
      <c r="BK348" s="211">
        <f>SUM(BK349:BK359)</f>
        <v>18019.279999999999</v>
      </c>
    </row>
    <row r="349" s="2" customFormat="1" ht="16.5" customHeight="1">
      <c r="A349" s="29"/>
      <c r="B349" s="30"/>
      <c r="C349" s="214" t="s">
        <v>893</v>
      </c>
      <c r="D349" s="214" t="s">
        <v>145</v>
      </c>
      <c r="E349" s="215" t="s">
        <v>894</v>
      </c>
      <c r="F349" s="216" t="s">
        <v>895</v>
      </c>
      <c r="G349" s="217" t="s">
        <v>173</v>
      </c>
      <c r="H349" s="218">
        <v>10.42</v>
      </c>
      <c r="I349" s="219">
        <v>7.7699999999999996</v>
      </c>
      <c r="J349" s="219">
        <f>ROUND(I349*H349,2)</f>
        <v>80.959999999999994</v>
      </c>
      <c r="K349" s="220"/>
      <c r="L349" s="35"/>
      <c r="M349" s="221" t="s">
        <v>1</v>
      </c>
      <c r="N349" s="222" t="s">
        <v>38</v>
      </c>
      <c r="O349" s="223">
        <v>0.012</v>
      </c>
      <c r="P349" s="223">
        <f>O349*H349</f>
        <v>0.12504000000000001</v>
      </c>
      <c r="Q349" s="223">
        <v>0</v>
      </c>
      <c r="R349" s="223">
        <f>Q349*H349</f>
        <v>0</v>
      </c>
      <c r="S349" s="223">
        <v>0</v>
      </c>
      <c r="T349" s="224">
        <f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225" t="s">
        <v>211</v>
      </c>
      <c r="AT349" s="225" t="s">
        <v>145</v>
      </c>
      <c r="AU349" s="225" t="s">
        <v>83</v>
      </c>
      <c r="AY349" s="14" t="s">
        <v>143</v>
      </c>
      <c r="BE349" s="226">
        <f>IF(N349="základní",J349,0)</f>
        <v>80.959999999999994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4" t="s">
        <v>81</v>
      </c>
      <c r="BK349" s="226">
        <f>ROUND(I349*H349,2)</f>
        <v>80.959999999999994</v>
      </c>
      <c r="BL349" s="14" t="s">
        <v>211</v>
      </c>
      <c r="BM349" s="225" t="s">
        <v>896</v>
      </c>
    </row>
    <row r="350" s="2" customFormat="1" ht="16.5" customHeight="1">
      <c r="A350" s="29"/>
      <c r="B350" s="30"/>
      <c r="C350" s="214" t="s">
        <v>897</v>
      </c>
      <c r="D350" s="214" t="s">
        <v>145</v>
      </c>
      <c r="E350" s="215" t="s">
        <v>898</v>
      </c>
      <c r="F350" s="216" t="s">
        <v>899</v>
      </c>
      <c r="G350" s="217" t="s">
        <v>173</v>
      </c>
      <c r="H350" s="218">
        <v>10.42</v>
      </c>
      <c r="I350" s="219">
        <v>63</v>
      </c>
      <c r="J350" s="219">
        <f>ROUND(I350*H350,2)</f>
        <v>656.46000000000004</v>
      </c>
      <c r="K350" s="220"/>
      <c r="L350" s="35"/>
      <c r="M350" s="221" t="s">
        <v>1</v>
      </c>
      <c r="N350" s="222" t="s">
        <v>38</v>
      </c>
      <c r="O350" s="223">
        <v>0.043999999999999997</v>
      </c>
      <c r="P350" s="223">
        <f>O350*H350</f>
        <v>0.45847999999999994</v>
      </c>
      <c r="Q350" s="223">
        <v>0.00029999999999999997</v>
      </c>
      <c r="R350" s="223">
        <f>Q350*H350</f>
        <v>0.0031259999999999999</v>
      </c>
      <c r="S350" s="223">
        <v>0</v>
      </c>
      <c r="T350" s="224">
        <f>S350*H350</f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225" t="s">
        <v>211</v>
      </c>
      <c r="AT350" s="225" t="s">
        <v>145</v>
      </c>
      <c r="AU350" s="225" t="s">
        <v>83</v>
      </c>
      <c r="AY350" s="14" t="s">
        <v>143</v>
      </c>
      <c r="BE350" s="226">
        <f>IF(N350="základní",J350,0)</f>
        <v>656.46000000000004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4" t="s">
        <v>81</v>
      </c>
      <c r="BK350" s="226">
        <f>ROUND(I350*H350,2)</f>
        <v>656.46000000000004</v>
      </c>
      <c r="BL350" s="14" t="s">
        <v>211</v>
      </c>
      <c r="BM350" s="225" t="s">
        <v>900</v>
      </c>
    </row>
    <row r="351" s="2" customFormat="1" ht="24.15" customHeight="1">
      <c r="A351" s="29"/>
      <c r="B351" s="30"/>
      <c r="C351" s="214" t="s">
        <v>901</v>
      </c>
      <c r="D351" s="214" t="s">
        <v>145</v>
      </c>
      <c r="E351" s="215" t="s">
        <v>902</v>
      </c>
      <c r="F351" s="216" t="s">
        <v>903</v>
      </c>
      <c r="G351" s="217" t="s">
        <v>173</v>
      </c>
      <c r="H351" s="218">
        <v>19.471</v>
      </c>
      <c r="I351" s="219">
        <v>89.200000000000003</v>
      </c>
      <c r="J351" s="219">
        <f>ROUND(I351*H351,2)</f>
        <v>1736.81</v>
      </c>
      <c r="K351" s="220"/>
      <c r="L351" s="35"/>
      <c r="M351" s="221" t="s">
        <v>1</v>
      </c>
      <c r="N351" s="222" t="s">
        <v>38</v>
      </c>
      <c r="O351" s="223">
        <v>0.192</v>
      </c>
      <c r="P351" s="223">
        <f>O351*H351</f>
        <v>3.738432</v>
      </c>
      <c r="Q351" s="223">
        <v>0</v>
      </c>
      <c r="R351" s="223">
        <f>Q351*H351</f>
        <v>0</v>
      </c>
      <c r="S351" s="223">
        <v>0.027199999999999998</v>
      </c>
      <c r="T351" s="224">
        <f>S351*H351</f>
        <v>0.52961119999999995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225" t="s">
        <v>211</v>
      </c>
      <c r="AT351" s="225" t="s">
        <v>145</v>
      </c>
      <c r="AU351" s="225" t="s">
        <v>83</v>
      </c>
      <c r="AY351" s="14" t="s">
        <v>143</v>
      </c>
      <c r="BE351" s="226">
        <f>IF(N351="základní",J351,0)</f>
        <v>1736.81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4" t="s">
        <v>81</v>
      </c>
      <c r="BK351" s="226">
        <f>ROUND(I351*H351,2)</f>
        <v>1736.81</v>
      </c>
      <c r="BL351" s="14" t="s">
        <v>211</v>
      </c>
      <c r="BM351" s="225" t="s">
        <v>904</v>
      </c>
    </row>
    <row r="352" s="2" customFormat="1" ht="33" customHeight="1">
      <c r="A352" s="29"/>
      <c r="B352" s="30"/>
      <c r="C352" s="214" t="s">
        <v>905</v>
      </c>
      <c r="D352" s="214" t="s">
        <v>145</v>
      </c>
      <c r="E352" s="215" t="s">
        <v>906</v>
      </c>
      <c r="F352" s="216" t="s">
        <v>907</v>
      </c>
      <c r="G352" s="217" t="s">
        <v>173</v>
      </c>
      <c r="H352" s="218">
        <v>10.42</v>
      </c>
      <c r="I352" s="219">
        <v>669</v>
      </c>
      <c r="J352" s="219">
        <f>ROUND(I352*H352,2)</f>
        <v>6970.9799999999996</v>
      </c>
      <c r="K352" s="220"/>
      <c r="L352" s="35"/>
      <c r="M352" s="221" t="s">
        <v>1</v>
      </c>
      <c r="N352" s="222" t="s">
        <v>38</v>
      </c>
      <c r="O352" s="223">
        <v>0.68600000000000005</v>
      </c>
      <c r="P352" s="223">
        <f>O352*H352</f>
        <v>7.1481200000000005</v>
      </c>
      <c r="Q352" s="223">
        <v>0.0053</v>
      </c>
      <c r="R352" s="223">
        <f>Q352*H352</f>
        <v>0.055225999999999997</v>
      </c>
      <c r="S352" s="223">
        <v>0</v>
      </c>
      <c r="T352" s="224">
        <f>S352*H352</f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225" t="s">
        <v>211</v>
      </c>
      <c r="AT352" s="225" t="s">
        <v>145</v>
      </c>
      <c r="AU352" s="225" t="s">
        <v>83</v>
      </c>
      <c r="AY352" s="14" t="s">
        <v>143</v>
      </c>
      <c r="BE352" s="226">
        <f>IF(N352="základní",J352,0)</f>
        <v>6970.9799999999996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4" t="s">
        <v>81</v>
      </c>
      <c r="BK352" s="226">
        <f>ROUND(I352*H352,2)</f>
        <v>6970.9799999999996</v>
      </c>
      <c r="BL352" s="14" t="s">
        <v>211</v>
      </c>
      <c r="BM352" s="225" t="s">
        <v>908</v>
      </c>
    </row>
    <row r="353" s="2" customFormat="1" ht="16.5" customHeight="1">
      <c r="A353" s="29"/>
      <c r="B353" s="30"/>
      <c r="C353" s="227" t="s">
        <v>909</v>
      </c>
      <c r="D353" s="227" t="s">
        <v>155</v>
      </c>
      <c r="E353" s="228" t="s">
        <v>910</v>
      </c>
      <c r="F353" s="229" t="s">
        <v>911</v>
      </c>
      <c r="G353" s="230" t="s">
        <v>173</v>
      </c>
      <c r="H353" s="231">
        <v>11.462</v>
      </c>
      <c r="I353" s="232">
        <v>676</v>
      </c>
      <c r="J353" s="232">
        <f>ROUND(I353*H353,2)</f>
        <v>7748.3100000000004</v>
      </c>
      <c r="K353" s="233"/>
      <c r="L353" s="234"/>
      <c r="M353" s="235" t="s">
        <v>1</v>
      </c>
      <c r="N353" s="236" t="s">
        <v>38</v>
      </c>
      <c r="O353" s="223">
        <v>0</v>
      </c>
      <c r="P353" s="223">
        <f>O353*H353</f>
        <v>0</v>
      </c>
      <c r="Q353" s="223">
        <v>0.0126</v>
      </c>
      <c r="R353" s="223">
        <f>Q353*H353</f>
        <v>0.1444212</v>
      </c>
      <c r="S353" s="223">
        <v>0</v>
      </c>
      <c r="T353" s="224">
        <f>S353*H353</f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225" t="s">
        <v>277</v>
      </c>
      <c r="AT353" s="225" t="s">
        <v>155</v>
      </c>
      <c r="AU353" s="225" t="s">
        <v>83</v>
      </c>
      <c r="AY353" s="14" t="s">
        <v>143</v>
      </c>
      <c r="BE353" s="226">
        <f>IF(N353="základní",J353,0)</f>
        <v>7748.3100000000004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4" t="s">
        <v>81</v>
      </c>
      <c r="BK353" s="226">
        <f>ROUND(I353*H353,2)</f>
        <v>7748.3100000000004</v>
      </c>
      <c r="BL353" s="14" t="s">
        <v>211</v>
      </c>
      <c r="BM353" s="225" t="s">
        <v>912</v>
      </c>
    </row>
    <row r="354" s="2" customFormat="1" ht="24.15" customHeight="1">
      <c r="A354" s="29"/>
      <c r="B354" s="30"/>
      <c r="C354" s="214" t="s">
        <v>913</v>
      </c>
      <c r="D354" s="214" t="s">
        <v>145</v>
      </c>
      <c r="E354" s="215" t="s">
        <v>914</v>
      </c>
      <c r="F354" s="216" t="s">
        <v>915</v>
      </c>
      <c r="G354" s="217" t="s">
        <v>202</v>
      </c>
      <c r="H354" s="218">
        <v>0.69999999999999996</v>
      </c>
      <c r="I354" s="219">
        <v>180</v>
      </c>
      <c r="J354" s="219">
        <f>ROUND(I354*H354,2)</f>
        <v>126</v>
      </c>
      <c r="K354" s="220"/>
      <c r="L354" s="35"/>
      <c r="M354" s="221" t="s">
        <v>1</v>
      </c>
      <c r="N354" s="222" t="s">
        <v>38</v>
      </c>
      <c r="O354" s="223">
        <v>0.25</v>
      </c>
      <c r="P354" s="223">
        <f>O354*H354</f>
        <v>0.17499999999999999</v>
      </c>
      <c r="Q354" s="223">
        <v>0.00020000000000000001</v>
      </c>
      <c r="R354" s="223">
        <f>Q354*H354</f>
        <v>0.00013999999999999999</v>
      </c>
      <c r="S354" s="223">
        <v>0</v>
      </c>
      <c r="T354" s="224">
        <f>S354*H354</f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225" t="s">
        <v>211</v>
      </c>
      <c r="AT354" s="225" t="s">
        <v>145</v>
      </c>
      <c r="AU354" s="225" t="s">
        <v>83</v>
      </c>
      <c r="AY354" s="14" t="s">
        <v>143</v>
      </c>
      <c r="BE354" s="226">
        <f>IF(N354="základní",J354,0)</f>
        <v>126</v>
      </c>
      <c r="BF354" s="226">
        <f>IF(N354="snížená",J354,0)</f>
        <v>0</v>
      </c>
      <c r="BG354" s="226">
        <f>IF(N354="zákl. přenesená",J354,0)</f>
        <v>0</v>
      </c>
      <c r="BH354" s="226">
        <f>IF(N354="sníž. přenesená",J354,0)</f>
        <v>0</v>
      </c>
      <c r="BI354" s="226">
        <f>IF(N354="nulová",J354,0)</f>
        <v>0</v>
      </c>
      <c r="BJ354" s="14" t="s">
        <v>81</v>
      </c>
      <c r="BK354" s="226">
        <f>ROUND(I354*H354,2)</f>
        <v>126</v>
      </c>
      <c r="BL354" s="14" t="s">
        <v>211</v>
      </c>
      <c r="BM354" s="225" t="s">
        <v>916</v>
      </c>
    </row>
    <row r="355" s="2" customFormat="1" ht="16.5" customHeight="1">
      <c r="A355" s="29"/>
      <c r="B355" s="30"/>
      <c r="C355" s="227" t="s">
        <v>917</v>
      </c>
      <c r="D355" s="227" t="s">
        <v>155</v>
      </c>
      <c r="E355" s="228" t="s">
        <v>918</v>
      </c>
      <c r="F355" s="229" t="s">
        <v>919</v>
      </c>
      <c r="G355" s="230" t="s">
        <v>202</v>
      </c>
      <c r="H355" s="231">
        <v>0.73499999999999999</v>
      </c>
      <c r="I355" s="232">
        <v>136</v>
      </c>
      <c r="J355" s="232">
        <f>ROUND(I355*H355,2)</f>
        <v>99.959999999999994</v>
      </c>
      <c r="K355" s="233"/>
      <c r="L355" s="234"/>
      <c r="M355" s="235" t="s">
        <v>1</v>
      </c>
      <c r="N355" s="236" t="s">
        <v>38</v>
      </c>
      <c r="O355" s="223">
        <v>0</v>
      </c>
      <c r="P355" s="223">
        <f>O355*H355</f>
        <v>0</v>
      </c>
      <c r="Q355" s="223">
        <v>0.00032000000000000003</v>
      </c>
      <c r="R355" s="223">
        <f>Q355*H355</f>
        <v>0.00023520000000000003</v>
      </c>
      <c r="S355" s="223">
        <v>0</v>
      </c>
      <c r="T355" s="224">
        <f>S355*H355</f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225" t="s">
        <v>277</v>
      </c>
      <c r="AT355" s="225" t="s">
        <v>155</v>
      </c>
      <c r="AU355" s="225" t="s">
        <v>83</v>
      </c>
      <c r="AY355" s="14" t="s">
        <v>143</v>
      </c>
      <c r="BE355" s="226">
        <f>IF(N355="základní",J355,0)</f>
        <v>99.959999999999994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4" t="s">
        <v>81</v>
      </c>
      <c r="BK355" s="226">
        <f>ROUND(I355*H355,2)</f>
        <v>99.959999999999994</v>
      </c>
      <c r="BL355" s="14" t="s">
        <v>211</v>
      </c>
      <c r="BM355" s="225" t="s">
        <v>920</v>
      </c>
    </row>
    <row r="356" s="2" customFormat="1" ht="24.15" customHeight="1">
      <c r="A356" s="29"/>
      <c r="B356" s="30"/>
      <c r="C356" s="214" t="s">
        <v>921</v>
      </c>
      <c r="D356" s="214" t="s">
        <v>145</v>
      </c>
      <c r="E356" s="215" t="s">
        <v>922</v>
      </c>
      <c r="F356" s="216" t="s">
        <v>923</v>
      </c>
      <c r="G356" s="217" t="s">
        <v>173</v>
      </c>
      <c r="H356" s="218">
        <v>10.42</v>
      </c>
      <c r="I356" s="219">
        <v>28</v>
      </c>
      <c r="J356" s="219">
        <f>ROUND(I356*H356,2)</f>
        <v>291.75999999999999</v>
      </c>
      <c r="K356" s="220"/>
      <c r="L356" s="35"/>
      <c r="M356" s="221" t="s">
        <v>1</v>
      </c>
      <c r="N356" s="222" t="s">
        <v>38</v>
      </c>
      <c r="O356" s="223">
        <v>0.041000000000000002</v>
      </c>
      <c r="P356" s="223">
        <f>O356*H356</f>
        <v>0.42721999999999999</v>
      </c>
      <c r="Q356" s="223">
        <v>5.0000000000000002E-05</v>
      </c>
      <c r="R356" s="223">
        <f>Q356*H356</f>
        <v>0.00052099999999999998</v>
      </c>
      <c r="S356" s="223">
        <v>0</v>
      </c>
      <c r="T356" s="224">
        <f>S356*H356</f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225" t="s">
        <v>211</v>
      </c>
      <c r="AT356" s="225" t="s">
        <v>145</v>
      </c>
      <c r="AU356" s="225" t="s">
        <v>83</v>
      </c>
      <c r="AY356" s="14" t="s">
        <v>143</v>
      </c>
      <c r="BE356" s="226">
        <f>IF(N356="základní",J356,0)</f>
        <v>291.75999999999999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4" t="s">
        <v>81</v>
      </c>
      <c r="BK356" s="226">
        <f>ROUND(I356*H356,2)</f>
        <v>291.75999999999999</v>
      </c>
      <c r="BL356" s="14" t="s">
        <v>211</v>
      </c>
      <c r="BM356" s="225" t="s">
        <v>924</v>
      </c>
    </row>
    <row r="357" s="2" customFormat="1" ht="24.15" customHeight="1">
      <c r="A357" s="29"/>
      <c r="B357" s="30"/>
      <c r="C357" s="214" t="s">
        <v>925</v>
      </c>
      <c r="D357" s="214" t="s">
        <v>145</v>
      </c>
      <c r="E357" s="215" t="s">
        <v>926</v>
      </c>
      <c r="F357" s="216" t="s">
        <v>927</v>
      </c>
      <c r="G357" s="217" t="s">
        <v>158</v>
      </c>
      <c r="H357" s="218">
        <v>0.20399999999999999</v>
      </c>
      <c r="I357" s="219">
        <v>719</v>
      </c>
      <c r="J357" s="219">
        <f>ROUND(I357*H357,2)</f>
        <v>146.68000000000001</v>
      </c>
      <c r="K357" s="220"/>
      <c r="L357" s="35"/>
      <c r="M357" s="221" t="s">
        <v>1</v>
      </c>
      <c r="N357" s="222" t="s">
        <v>38</v>
      </c>
      <c r="O357" s="223">
        <v>1.548</v>
      </c>
      <c r="P357" s="223">
        <f>O357*H357</f>
        <v>0.31579199999999996</v>
      </c>
      <c r="Q357" s="223">
        <v>0</v>
      </c>
      <c r="R357" s="223">
        <f>Q357*H357</f>
        <v>0</v>
      </c>
      <c r="S357" s="223">
        <v>0</v>
      </c>
      <c r="T357" s="224">
        <f>S357*H357</f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225" t="s">
        <v>211</v>
      </c>
      <c r="AT357" s="225" t="s">
        <v>145</v>
      </c>
      <c r="AU357" s="225" t="s">
        <v>83</v>
      </c>
      <c r="AY357" s="14" t="s">
        <v>143</v>
      </c>
      <c r="BE357" s="226">
        <f>IF(N357="základní",J357,0)</f>
        <v>146.68000000000001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4" t="s">
        <v>81</v>
      </c>
      <c r="BK357" s="226">
        <f>ROUND(I357*H357,2)</f>
        <v>146.68000000000001</v>
      </c>
      <c r="BL357" s="14" t="s">
        <v>211</v>
      </c>
      <c r="BM357" s="225" t="s">
        <v>928</v>
      </c>
    </row>
    <row r="358" s="2" customFormat="1" ht="24.15" customHeight="1">
      <c r="A358" s="29"/>
      <c r="B358" s="30"/>
      <c r="C358" s="214" t="s">
        <v>929</v>
      </c>
      <c r="D358" s="214" t="s">
        <v>145</v>
      </c>
      <c r="E358" s="215" t="s">
        <v>930</v>
      </c>
      <c r="F358" s="216" t="s">
        <v>931</v>
      </c>
      <c r="G358" s="217" t="s">
        <v>158</v>
      </c>
      <c r="H358" s="218">
        <v>0.20399999999999999</v>
      </c>
      <c r="I358" s="219">
        <v>580</v>
      </c>
      <c r="J358" s="219">
        <f>ROUND(I358*H358,2)</f>
        <v>118.31999999999999</v>
      </c>
      <c r="K358" s="220"/>
      <c r="L358" s="35"/>
      <c r="M358" s="221" t="s">
        <v>1</v>
      </c>
      <c r="N358" s="222" t="s">
        <v>38</v>
      </c>
      <c r="O358" s="223">
        <v>1.1399999999999999</v>
      </c>
      <c r="P358" s="223">
        <f>O358*H358</f>
        <v>0.23255999999999996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225" t="s">
        <v>211</v>
      </c>
      <c r="AT358" s="225" t="s">
        <v>145</v>
      </c>
      <c r="AU358" s="225" t="s">
        <v>83</v>
      </c>
      <c r="AY358" s="14" t="s">
        <v>143</v>
      </c>
      <c r="BE358" s="226">
        <f>IF(N358="základní",J358,0)</f>
        <v>118.31999999999999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4" t="s">
        <v>81</v>
      </c>
      <c r="BK358" s="226">
        <f>ROUND(I358*H358,2)</f>
        <v>118.31999999999999</v>
      </c>
      <c r="BL358" s="14" t="s">
        <v>211</v>
      </c>
      <c r="BM358" s="225" t="s">
        <v>932</v>
      </c>
    </row>
    <row r="359" s="2" customFormat="1" ht="24.15" customHeight="1">
      <c r="A359" s="29"/>
      <c r="B359" s="30"/>
      <c r="C359" s="214" t="s">
        <v>933</v>
      </c>
      <c r="D359" s="214" t="s">
        <v>145</v>
      </c>
      <c r="E359" s="215" t="s">
        <v>934</v>
      </c>
      <c r="F359" s="216" t="s">
        <v>935</v>
      </c>
      <c r="G359" s="217" t="s">
        <v>158</v>
      </c>
      <c r="H359" s="218">
        <v>0.20399999999999999</v>
      </c>
      <c r="I359" s="219">
        <v>211</v>
      </c>
      <c r="J359" s="219">
        <f>ROUND(I359*H359,2)</f>
        <v>43.039999999999999</v>
      </c>
      <c r="K359" s="220"/>
      <c r="L359" s="35"/>
      <c r="M359" s="221" t="s">
        <v>1</v>
      </c>
      <c r="N359" s="222" t="s">
        <v>38</v>
      </c>
      <c r="O359" s="223">
        <v>0.45400000000000001</v>
      </c>
      <c r="P359" s="223">
        <f>O359*H359</f>
        <v>0.092616000000000004</v>
      </c>
      <c r="Q359" s="223">
        <v>0</v>
      </c>
      <c r="R359" s="223">
        <f>Q359*H359</f>
        <v>0</v>
      </c>
      <c r="S359" s="223">
        <v>0</v>
      </c>
      <c r="T359" s="224">
        <f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225" t="s">
        <v>211</v>
      </c>
      <c r="AT359" s="225" t="s">
        <v>145</v>
      </c>
      <c r="AU359" s="225" t="s">
        <v>83</v>
      </c>
      <c r="AY359" s="14" t="s">
        <v>143</v>
      </c>
      <c r="BE359" s="226">
        <f>IF(N359="základní",J359,0)</f>
        <v>43.039999999999999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4" t="s">
        <v>81</v>
      </c>
      <c r="BK359" s="226">
        <f>ROUND(I359*H359,2)</f>
        <v>43.039999999999999</v>
      </c>
      <c r="BL359" s="14" t="s">
        <v>211</v>
      </c>
      <c r="BM359" s="225" t="s">
        <v>936</v>
      </c>
    </row>
    <row r="360" s="12" customFormat="1" ht="22.8" customHeight="1">
      <c r="A360" s="12"/>
      <c r="B360" s="199"/>
      <c r="C360" s="200"/>
      <c r="D360" s="201" t="s">
        <v>72</v>
      </c>
      <c r="E360" s="212" t="s">
        <v>937</v>
      </c>
      <c r="F360" s="212" t="s">
        <v>938</v>
      </c>
      <c r="G360" s="200"/>
      <c r="H360" s="200"/>
      <c r="I360" s="200"/>
      <c r="J360" s="213">
        <f>BK360</f>
        <v>9913.6399999999994</v>
      </c>
      <c r="K360" s="200"/>
      <c r="L360" s="204"/>
      <c r="M360" s="205"/>
      <c r="N360" s="206"/>
      <c r="O360" s="206"/>
      <c r="P360" s="207">
        <f>SUM(P361:P364)</f>
        <v>14.808585000000001</v>
      </c>
      <c r="Q360" s="206"/>
      <c r="R360" s="207">
        <f>SUM(R361:R364)</f>
        <v>0.0017072000000000001</v>
      </c>
      <c r="S360" s="206"/>
      <c r="T360" s="208">
        <f>SUM(T361:T364)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9" t="s">
        <v>83</v>
      </c>
      <c r="AT360" s="210" t="s">
        <v>72</v>
      </c>
      <c r="AU360" s="210" t="s">
        <v>81</v>
      </c>
      <c r="AY360" s="209" t="s">
        <v>143</v>
      </c>
      <c r="BK360" s="211">
        <f>SUM(BK361:BK364)</f>
        <v>9913.6399999999994</v>
      </c>
    </row>
    <row r="361" s="2" customFormat="1" ht="24.15" customHeight="1">
      <c r="A361" s="29"/>
      <c r="B361" s="30"/>
      <c r="C361" s="214" t="s">
        <v>939</v>
      </c>
      <c r="D361" s="214" t="s">
        <v>145</v>
      </c>
      <c r="E361" s="215" t="s">
        <v>940</v>
      </c>
      <c r="F361" s="216" t="s">
        <v>941</v>
      </c>
      <c r="G361" s="217" t="s">
        <v>173</v>
      </c>
      <c r="H361" s="218">
        <v>5.335</v>
      </c>
      <c r="I361" s="219">
        <v>70.700000000000003</v>
      </c>
      <c r="J361" s="219">
        <f>ROUND(I361*H361,2)</f>
        <v>377.18000000000001</v>
      </c>
      <c r="K361" s="220"/>
      <c r="L361" s="35"/>
      <c r="M361" s="221" t="s">
        <v>1</v>
      </c>
      <c r="N361" s="222" t="s">
        <v>38</v>
      </c>
      <c r="O361" s="223">
        <v>0.13300000000000001</v>
      </c>
      <c r="P361" s="223">
        <f>O361*H361</f>
        <v>0.70955500000000005</v>
      </c>
      <c r="Q361" s="223">
        <v>8.0000000000000007E-05</v>
      </c>
      <c r="R361" s="223">
        <f>Q361*H361</f>
        <v>0.00042680000000000002</v>
      </c>
      <c r="S361" s="223">
        <v>0</v>
      </c>
      <c r="T361" s="224">
        <f>S361*H361</f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225" t="s">
        <v>211</v>
      </c>
      <c r="AT361" s="225" t="s">
        <v>145</v>
      </c>
      <c r="AU361" s="225" t="s">
        <v>83</v>
      </c>
      <c r="AY361" s="14" t="s">
        <v>143</v>
      </c>
      <c r="BE361" s="226">
        <f>IF(N361="základní",J361,0)</f>
        <v>377.18000000000001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4" t="s">
        <v>81</v>
      </c>
      <c r="BK361" s="226">
        <f>ROUND(I361*H361,2)</f>
        <v>377.18000000000001</v>
      </c>
      <c r="BL361" s="14" t="s">
        <v>211</v>
      </c>
      <c r="BM361" s="225" t="s">
        <v>942</v>
      </c>
    </row>
    <row r="362" s="2" customFormat="1" ht="24.15" customHeight="1">
      <c r="A362" s="29"/>
      <c r="B362" s="30"/>
      <c r="C362" s="214" t="s">
        <v>943</v>
      </c>
      <c r="D362" s="214" t="s">
        <v>145</v>
      </c>
      <c r="E362" s="215" t="s">
        <v>944</v>
      </c>
      <c r="F362" s="216" t="s">
        <v>945</v>
      </c>
      <c r="G362" s="217" t="s">
        <v>173</v>
      </c>
      <c r="H362" s="218">
        <v>5.335</v>
      </c>
      <c r="I362" s="219">
        <v>131</v>
      </c>
      <c r="J362" s="219">
        <f>ROUND(I362*H362,2)</f>
        <v>698.88999999999999</v>
      </c>
      <c r="K362" s="220"/>
      <c r="L362" s="35"/>
      <c r="M362" s="221" t="s">
        <v>1</v>
      </c>
      <c r="N362" s="222" t="s">
        <v>38</v>
      </c>
      <c r="O362" s="223">
        <v>0.16600000000000001</v>
      </c>
      <c r="P362" s="223">
        <f>O362*H362</f>
        <v>0.88561000000000001</v>
      </c>
      <c r="Q362" s="223">
        <v>0.00012</v>
      </c>
      <c r="R362" s="223">
        <f>Q362*H362</f>
        <v>0.00064020000000000006</v>
      </c>
      <c r="S362" s="223">
        <v>0</v>
      </c>
      <c r="T362" s="224">
        <f>S362*H362</f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225" t="s">
        <v>211</v>
      </c>
      <c r="AT362" s="225" t="s">
        <v>145</v>
      </c>
      <c r="AU362" s="225" t="s">
        <v>83</v>
      </c>
      <c r="AY362" s="14" t="s">
        <v>143</v>
      </c>
      <c r="BE362" s="226">
        <f>IF(N362="základní",J362,0)</f>
        <v>698.88999999999999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4" t="s">
        <v>81</v>
      </c>
      <c r="BK362" s="226">
        <f>ROUND(I362*H362,2)</f>
        <v>698.88999999999999</v>
      </c>
      <c r="BL362" s="14" t="s">
        <v>211</v>
      </c>
      <c r="BM362" s="225" t="s">
        <v>946</v>
      </c>
    </row>
    <row r="363" s="2" customFormat="1" ht="24.15" customHeight="1">
      <c r="A363" s="29"/>
      <c r="B363" s="30"/>
      <c r="C363" s="214" t="s">
        <v>947</v>
      </c>
      <c r="D363" s="214" t="s">
        <v>145</v>
      </c>
      <c r="E363" s="215" t="s">
        <v>948</v>
      </c>
      <c r="F363" s="216" t="s">
        <v>949</v>
      </c>
      <c r="G363" s="217" t="s">
        <v>173</v>
      </c>
      <c r="H363" s="218">
        <v>5.335</v>
      </c>
      <c r="I363" s="219">
        <v>134</v>
      </c>
      <c r="J363" s="219">
        <f>ROUND(I363*H363,2)</f>
        <v>714.88999999999999</v>
      </c>
      <c r="K363" s="220"/>
      <c r="L363" s="35"/>
      <c r="M363" s="221" t="s">
        <v>1</v>
      </c>
      <c r="N363" s="222" t="s">
        <v>38</v>
      </c>
      <c r="O363" s="223">
        <v>0.17199999999999999</v>
      </c>
      <c r="P363" s="223">
        <f>O363*H363</f>
        <v>0.91761999999999988</v>
      </c>
      <c r="Q363" s="223">
        <v>0.00012</v>
      </c>
      <c r="R363" s="223">
        <f>Q363*H363</f>
        <v>0.00064020000000000006</v>
      </c>
      <c r="S363" s="223">
        <v>0</v>
      </c>
      <c r="T363" s="224">
        <f>S363*H363</f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225" t="s">
        <v>211</v>
      </c>
      <c r="AT363" s="225" t="s">
        <v>145</v>
      </c>
      <c r="AU363" s="225" t="s">
        <v>83</v>
      </c>
      <c r="AY363" s="14" t="s">
        <v>143</v>
      </c>
      <c r="BE363" s="226">
        <f>IF(N363="základní",J363,0)</f>
        <v>714.88999999999999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4" t="s">
        <v>81</v>
      </c>
      <c r="BK363" s="226">
        <f>ROUND(I363*H363,2)</f>
        <v>714.88999999999999</v>
      </c>
      <c r="BL363" s="14" t="s">
        <v>211</v>
      </c>
      <c r="BM363" s="225" t="s">
        <v>950</v>
      </c>
    </row>
    <row r="364" s="2" customFormat="1" ht="21.75" customHeight="1">
      <c r="A364" s="29"/>
      <c r="B364" s="30"/>
      <c r="C364" s="214" t="s">
        <v>951</v>
      </c>
      <c r="D364" s="214" t="s">
        <v>145</v>
      </c>
      <c r="E364" s="215" t="s">
        <v>952</v>
      </c>
      <c r="F364" s="216" t="s">
        <v>953</v>
      </c>
      <c r="G364" s="217" t="s">
        <v>173</v>
      </c>
      <c r="H364" s="218">
        <v>37.259999999999998</v>
      </c>
      <c r="I364" s="219">
        <v>218</v>
      </c>
      <c r="J364" s="219">
        <f>ROUND(I364*H364,2)</f>
        <v>8122.6800000000003</v>
      </c>
      <c r="K364" s="220"/>
      <c r="L364" s="35"/>
      <c r="M364" s="221" t="s">
        <v>1</v>
      </c>
      <c r="N364" s="222" t="s">
        <v>38</v>
      </c>
      <c r="O364" s="223">
        <v>0.33000000000000002</v>
      </c>
      <c r="P364" s="223">
        <f>O364*H364</f>
        <v>12.2958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225" t="s">
        <v>211</v>
      </c>
      <c r="AT364" s="225" t="s">
        <v>145</v>
      </c>
      <c r="AU364" s="225" t="s">
        <v>83</v>
      </c>
      <c r="AY364" s="14" t="s">
        <v>143</v>
      </c>
      <c r="BE364" s="226">
        <f>IF(N364="základní",J364,0)</f>
        <v>8122.6800000000003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4" t="s">
        <v>81</v>
      </c>
      <c r="BK364" s="226">
        <f>ROUND(I364*H364,2)</f>
        <v>8122.6800000000003</v>
      </c>
      <c r="BL364" s="14" t="s">
        <v>211</v>
      </c>
      <c r="BM364" s="225" t="s">
        <v>954</v>
      </c>
    </row>
    <row r="365" s="12" customFormat="1" ht="22.8" customHeight="1">
      <c r="A365" s="12"/>
      <c r="B365" s="199"/>
      <c r="C365" s="200"/>
      <c r="D365" s="201" t="s">
        <v>72</v>
      </c>
      <c r="E365" s="212" t="s">
        <v>955</v>
      </c>
      <c r="F365" s="212" t="s">
        <v>956</v>
      </c>
      <c r="G365" s="200"/>
      <c r="H365" s="200"/>
      <c r="I365" s="200"/>
      <c r="J365" s="213">
        <f>BK365</f>
        <v>55634.939999999995</v>
      </c>
      <c r="K365" s="200"/>
      <c r="L365" s="204"/>
      <c r="M365" s="205"/>
      <c r="N365" s="206"/>
      <c r="O365" s="206"/>
      <c r="P365" s="207">
        <f>SUM(P366:P375)</f>
        <v>93.676539999999989</v>
      </c>
      <c r="Q365" s="206"/>
      <c r="R365" s="207">
        <f>SUM(R366:R375)</f>
        <v>0.59965102999999997</v>
      </c>
      <c r="S365" s="206"/>
      <c r="T365" s="208">
        <f>SUM(T366:T375)</f>
        <v>0.12196237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9" t="s">
        <v>83</v>
      </c>
      <c r="AT365" s="210" t="s">
        <v>72</v>
      </c>
      <c r="AU365" s="210" t="s">
        <v>81</v>
      </c>
      <c r="AY365" s="209" t="s">
        <v>143</v>
      </c>
      <c r="BK365" s="211">
        <f>SUM(BK366:BK375)</f>
        <v>55634.939999999995</v>
      </c>
    </row>
    <row r="366" s="2" customFormat="1" ht="24.15" customHeight="1">
      <c r="A366" s="29"/>
      <c r="B366" s="30"/>
      <c r="C366" s="214" t="s">
        <v>957</v>
      </c>
      <c r="D366" s="214" t="s">
        <v>145</v>
      </c>
      <c r="E366" s="215" t="s">
        <v>958</v>
      </c>
      <c r="F366" s="216" t="s">
        <v>959</v>
      </c>
      <c r="G366" s="217" t="s">
        <v>173</v>
      </c>
      <c r="H366" s="218">
        <v>419.64699999999999</v>
      </c>
      <c r="I366" s="219">
        <v>6.2199999999999998</v>
      </c>
      <c r="J366" s="219">
        <f>ROUND(I366*H366,2)</f>
        <v>2610.1999999999998</v>
      </c>
      <c r="K366" s="220"/>
      <c r="L366" s="35"/>
      <c r="M366" s="221" t="s">
        <v>1</v>
      </c>
      <c r="N366" s="222" t="s">
        <v>38</v>
      </c>
      <c r="O366" s="223">
        <v>0.012</v>
      </c>
      <c r="P366" s="223">
        <f>O366*H366</f>
        <v>5.0357640000000004</v>
      </c>
      <c r="Q366" s="223">
        <v>0</v>
      </c>
      <c r="R366" s="223">
        <f>Q366*H366</f>
        <v>0</v>
      </c>
      <c r="S366" s="223">
        <v>0</v>
      </c>
      <c r="T366" s="224">
        <f>S366*H366</f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225" t="s">
        <v>211</v>
      </c>
      <c r="AT366" s="225" t="s">
        <v>145</v>
      </c>
      <c r="AU366" s="225" t="s">
        <v>83</v>
      </c>
      <c r="AY366" s="14" t="s">
        <v>143</v>
      </c>
      <c r="BE366" s="226">
        <f>IF(N366="základní",J366,0)</f>
        <v>2610.1999999999998</v>
      </c>
      <c r="BF366" s="226">
        <f>IF(N366="snížená",J366,0)</f>
        <v>0</v>
      </c>
      <c r="BG366" s="226">
        <f>IF(N366="zákl. přenesená",J366,0)</f>
        <v>0</v>
      </c>
      <c r="BH366" s="226">
        <f>IF(N366="sníž. přenesená",J366,0)</f>
        <v>0</v>
      </c>
      <c r="BI366" s="226">
        <f>IF(N366="nulová",J366,0)</f>
        <v>0</v>
      </c>
      <c r="BJ366" s="14" t="s">
        <v>81</v>
      </c>
      <c r="BK366" s="226">
        <f>ROUND(I366*H366,2)</f>
        <v>2610.1999999999998</v>
      </c>
      <c r="BL366" s="14" t="s">
        <v>211</v>
      </c>
      <c r="BM366" s="225" t="s">
        <v>960</v>
      </c>
    </row>
    <row r="367" s="2" customFormat="1" ht="16.5" customHeight="1">
      <c r="A367" s="29"/>
      <c r="B367" s="30"/>
      <c r="C367" s="214" t="s">
        <v>961</v>
      </c>
      <c r="D367" s="214" t="s">
        <v>145</v>
      </c>
      <c r="E367" s="215" t="s">
        <v>962</v>
      </c>
      <c r="F367" s="216" t="s">
        <v>963</v>
      </c>
      <c r="G367" s="217" t="s">
        <v>173</v>
      </c>
      <c r="H367" s="218">
        <v>393.42700000000002</v>
      </c>
      <c r="I367" s="219">
        <v>38.399999999999999</v>
      </c>
      <c r="J367" s="219">
        <f>ROUND(I367*H367,2)</f>
        <v>15107.6</v>
      </c>
      <c r="K367" s="220"/>
      <c r="L367" s="35"/>
      <c r="M367" s="221" t="s">
        <v>1</v>
      </c>
      <c r="N367" s="222" t="s">
        <v>38</v>
      </c>
      <c r="O367" s="223">
        <v>0.073999999999999996</v>
      </c>
      <c r="P367" s="223">
        <f>O367*H367</f>
        <v>29.113598</v>
      </c>
      <c r="Q367" s="223">
        <v>0.001</v>
      </c>
      <c r="R367" s="223">
        <f>Q367*H367</f>
        <v>0.39342700000000003</v>
      </c>
      <c r="S367" s="223">
        <v>0.00031</v>
      </c>
      <c r="T367" s="224">
        <f>S367*H367</f>
        <v>0.12196237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225" t="s">
        <v>211</v>
      </c>
      <c r="AT367" s="225" t="s">
        <v>145</v>
      </c>
      <c r="AU367" s="225" t="s">
        <v>83</v>
      </c>
      <c r="AY367" s="14" t="s">
        <v>143</v>
      </c>
      <c r="BE367" s="226">
        <f>IF(N367="základní",J367,0)</f>
        <v>15107.6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4" t="s">
        <v>81</v>
      </c>
      <c r="BK367" s="226">
        <f>ROUND(I367*H367,2)</f>
        <v>15107.6</v>
      </c>
      <c r="BL367" s="14" t="s">
        <v>211</v>
      </c>
      <c r="BM367" s="225" t="s">
        <v>964</v>
      </c>
    </row>
    <row r="368" s="2" customFormat="1" ht="24.15" customHeight="1">
      <c r="A368" s="29"/>
      <c r="B368" s="30"/>
      <c r="C368" s="214" t="s">
        <v>965</v>
      </c>
      <c r="D368" s="214" t="s">
        <v>145</v>
      </c>
      <c r="E368" s="215" t="s">
        <v>966</v>
      </c>
      <c r="F368" s="216" t="s">
        <v>967</v>
      </c>
      <c r="G368" s="217" t="s">
        <v>173</v>
      </c>
      <c r="H368" s="218">
        <v>393.42700000000002</v>
      </c>
      <c r="I368" s="219">
        <v>19.300000000000001</v>
      </c>
      <c r="J368" s="219">
        <f>ROUND(I368*H368,2)</f>
        <v>7593.1400000000003</v>
      </c>
      <c r="K368" s="220"/>
      <c r="L368" s="35"/>
      <c r="M368" s="221" t="s">
        <v>1</v>
      </c>
      <c r="N368" s="222" t="s">
        <v>38</v>
      </c>
      <c r="O368" s="223">
        <v>0.036999999999999998</v>
      </c>
      <c r="P368" s="223">
        <f>O368*H368</f>
        <v>14.556799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225" t="s">
        <v>211</v>
      </c>
      <c r="AT368" s="225" t="s">
        <v>145</v>
      </c>
      <c r="AU368" s="225" t="s">
        <v>83</v>
      </c>
      <c r="AY368" s="14" t="s">
        <v>143</v>
      </c>
      <c r="BE368" s="226">
        <f>IF(N368="základní",J368,0)</f>
        <v>7593.1400000000003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4" t="s">
        <v>81</v>
      </c>
      <c r="BK368" s="226">
        <f>ROUND(I368*H368,2)</f>
        <v>7593.1400000000003</v>
      </c>
      <c r="BL368" s="14" t="s">
        <v>211</v>
      </c>
      <c r="BM368" s="225" t="s">
        <v>968</v>
      </c>
    </row>
    <row r="369" s="2" customFormat="1" ht="24.15" customHeight="1">
      <c r="A369" s="29"/>
      <c r="B369" s="30"/>
      <c r="C369" s="214" t="s">
        <v>969</v>
      </c>
      <c r="D369" s="214" t="s">
        <v>145</v>
      </c>
      <c r="E369" s="215" t="s">
        <v>970</v>
      </c>
      <c r="F369" s="216" t="s">
        <v>971</v>
      </c>
      <c r="G369" s="217" t="s">
        <v>202</v>
      </c>
      <c r="H369" s="218">
        <v>59.700000000000003</v>
      </c>
      <c r="I369" s="219">
        <v>24.699999999999999</v>
      </c>
      <c r="J369" s="219">
        <f>ROUND(I369*H369,2)</f>
        <v>1474.5899999999999</v>
      </c>
      <c r="K369" s="220"/>
      <c r="L369" s="35"/>
      <c r="M369" s="221" t="s">
        <v>1</v>
      </c>
      <c r="N369" s="222" t="s">
        <v>38</v>
      </c>
      <c r="O369" s="223">
        <v>0.042999999999999997</v>
      </c>
      <c r="P369" s="223">
        <f>O369*H369</f>
        <v>2.5670999999999999</v>
      </c>
      <c r="Q369" s="223">
        <v>1.0000000000000001E-05</v>
      </c>
      <c r="R369" s="223">
        <f>Q369*H369</f>
        <v>0.00059700000000000009</v>
      </c>
      <c r="S369" s="223">
        <v>0</v>
      </c>
      <c r="T369" s="224">
        <f>S369*H369</f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225" t="s">
        <v>211</v>
      </c>
      <c r="AT369" s="225" t="s">
        <v>145</v>
      </c>
      <c r="AU369" s="225" t="s">
        <v>83</v>
      </c>
      <c r="AY369" s="14" t="s">
        <v>143</v>
      </c>
      <c r="BE369" s="226">
        <f>IF(N369="základní",J369,0)</f>
        <v>1474.5899999999999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4" t="s">
        <v>81</v>
      </c>
      <c r="BK369" s="226">
        <f>ROUND(I369*H369,2)</f>
        <v>1474.5899999999999</v>
      </c>
      <c r="BL369" s="14" t="s">
        <v>211</v>
      </c>
      <c r="BM369" s="225" t="s">
        <v>972</v>
      </c>
    </row>
    <row r="370" s="2" customFormat="1" ht="16.5" customHeight="1">
      <c r="A370" s="29"/>
      <c r="B370" s="30"/>
      <c r="C370" s="214" t="s">
        <v>973</v>
      </c>
      <c r="D370" s="214" t="s">
        <v>145</v>
      </c>
      <c r="E370" s="215" t="s">
        <v>974</v>
      </c>
      <c r="F370" s="216" t="s">
        <v>975</v>
      </c>
      <c r="G370" s="217" t="s">
        <v>173</v>
      </c>
      <c r="H370" s="218">
        <v>116.26000000000001</v>
      </c>
      <c r="I370" s="219">
        <v>6.2199999999999998</v>
      </c>
      <c r="J370" s="219">
        <f>ROUND(I370*H370,2)</f>
        <v>723.13999999999999</v>
      </c>
      <c r="K370" s="220"/>
      <c r="L370" s="35"/>
      <c r="M370" s="221" t="s">
        <v>1</v>
      </c>
      <c r="N370" s="222" t="s">
        <v>38</v>
      </c>
      <c r="O370" s="223">
        <v>0.012</v>
      </c>
      <c r="P370" s="223">
        <f>O370*H370</f>
        <v>1.3951200000000001</v>
      </c>
      <c r="Q370" s="223">
        <v>0</v>
      </c>
      <c r="R370" s="223">
        <f>Q370*H370</f>
        <v>0</v>
      </c>
      <c r="S370" s="223">
        <v>0</v>
      </c>
      <c r="T370" s="224">
        <f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225" t="s">
        <v>211</v>
      </c>
      <c r="AT370" s="225" t="s">
        <v>145</v>
      </c>
      <c r="AU370" s="225" t="s">
        <v>83</v>
      </c>
      <c r="AY370" s="14" t="s">
        <v>143</v>
      </c>
      <c r="BE370" s="226">
        <f>IF(N370="základní",J370,0)</f>
        <v>723.13999999999999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4" t="s">
        <v>81</v>
      </c>
      <c r="BK370" s="226">
        <f>ROUND(I370*H370,2)</f>
        <v>723.13999999999999</v>
      </c>
      <c r="BL370" s="14" t="s">
        <v>211</v>
      </c>
      <c r="BM370" s="225" t="s">
        <v>976</v>
      </c>
    </row>
    <row r="371" s="2" customFormat="1" ht="16.5" customHeight="1">
      <c r="A371" s="29"/>
      <c r="B371" s="30"/>
      <c r="C371" s="227" t="s">
        <v>977</v>
      </c>
      <c r="D371" s="227" t="s">
        <v>155</v>
      </c>
      <c r="E371" s="228" t="s">
        <v>978</v>
      </c>
      <c r="F371" s="229" t="s">
        <v>979</v>
      </c>
      <c r="G371" s="230" t="s">
        <v>173</v>
      </c>
      <c r="H371" s="231">
        <v>122.07299999999999</v>
      </c>
      <c r="I371" s="232">
        <v>3.3999999999999999</v>
      </c>
      <c r="J371" s="232">
        <f>ROUND(I371*H371,2)</f>
        <v>415.05000000000001</v>
      </c>
      <c r="K371" s="233"/>
      <c r="L371" s="234"/>
      <c r="M371" s="235" t="s">
        <v>1</v>
      </c>
      <c r="N371" s="236" t="s">
        <v>38</v>
      </c>
      <c r="O371" s="223">
        <v>0</v>
      </c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225" t="s">
        <v>277</v>
      </c>
      <c r="AT371" s="225" t="s">
        <v>155</v>
      </c>
      <c r="AU371" s="225" t="s">
        <v>83</v>
      </c>
      <c r="AY371" s="14" t="s">
        <v>143</v>
      </c>
      <c r="BE371" s="226">
        <f>IF(N371="základní",J371,0)</f>
        <v>415.05000000000001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4" t="s">
        <v>81</v>
      </c>
      <c r="BK371" s="226">
        <f>ROUND(I371*H371,2)</f>
        <v>415.05000000000001</v>
      </c>
      <c r="BL371" s="14" t="s">
        <v>211</v>
      </c>
      <c r="BM371" s="225" t="s">
        <v>980</v>
      </c>
    </row>
    <row r="372" s="2" customFormat="1" ht="21.75" customHeight="1">
      <c r="A372" s="29"/>
      <c r="B372" s="30"/>
      <c r="C372" s="214" t="s">
        <v>981</v>
      </c>
      <c r="D372" s="214" t="s">
        <v>145</v>
      </c>
      <c r="E372" s="215" t="s">
        <v>982</v>
      </c>
      <c r="F372" s="216" t="s">
        <v>983</v>
      </c>
      <c r="G372" s="217" t="s">
        <v>173</v>
      </c>
      <c r="H372" s="218">
        <v>18.899999999999999</v>
      </c>
      <c r="I372" s="219">
        <v>8.3000000000000007</v>
      </c>
      <c r="J372" s="219">
        <f>ROUND(I372*H372,2)</f>
        <v>156.87000000000001</v>
      </c>
      <c r="K372" s="220"/>
      <c r="L372" s="35"/>
      <c r="M372" s="221" t="s">
        <v>1</v>
      </c>
      <c r="N372" s="222" t="s">
        <v>38</v>
      </c>
      <c r="O372" s="223">
        <v>0.016</v>
      </c>
      <c r="P372" s="223">
        <f>O372*H372</f>
        <v>0.3024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225" t="s">
        <v>211</v>
      </c>
      <c r="AT372" s="225" t="s">
        <v>145</v>
      </c>
      <c r="AU372" s="225" t="s">
        <v>83</v>
      </c>
      <c r="AY372" s="14" t="s">
        <v>143</v>
      </c>
      <c r="BE372" s="226">
        <f>IF(N372="základní",J372,0)</f>
        <v>156.87000000000001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4" t="s">
        <v>81</v>
      </c>
      <c r="BK372" s="226">
        <f>ROUND(I372*H372,2)</f>
        <v>156.87000000000001</v>
      </c>
      <c r="BL372" s="14" t="s">
        <v>211</v>
      </c>
      <c r="BM372" s="225" t="s">
        <v>984</v>
      </c>
    </row>
    <row r="373" s="2" customFormat="1" ht="16.5" customHeight="1">
      <c r="A373" s="29"/>
      <c r="B373" s="30"/>
      <c r="C373" s="227" t="s">
        <v>985</v>
      </c>
      <c r="D373" s="227" t="s">
        <v>155</v>
      </c>
      <c r="E373" s="228" t="s">
        <v>978</v>
      </c>
      <c r="F373" s="229" t="s">
        <v>979</v>
      </c>
      <c r="G373" s="230" t="s">
        <v>173</v>
      </c>
      <c r="H373" s="231">
        <v>19.844999999999999</v>
      </c>
      <c r="I373" s="232">
        <v>3.3999999999999999</v>
      </c>
      <c r="J373" s="232">
        <f>ROUND(I373*H373,2)</f>
        <v>67.469999999999999</v>
      </c>
      <c r="K373" s="233"/>
      <c r="L373" s="234"/>
      <c r="M373" s="235" t="s">
        <v>1</v>
      </c>
      <c r="N373" s="236" t="s">
        <v>38</v>
      </c>
      <c r="O373" s="223">
        <v>0</v>
      </c>
      <c r="P373" s="223">
        <f>O373*H373</f>
        <v>0</v>
      </c>
      <c r="Q373" s="223">
        <v>0</v>
      </c>
      <c r="R373" s="223">
        <f>Q373*H373</f>
        <v>0</v>
      </c>
      <c r="S373" s="223">
        <v>0</v>
      </c>
      <c r="T373" s="224">
        <f>S373*H373</f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225" t="s">
        <v>277</v>
      </c>
      <c r="AT373" s="225" t="s">
        <v>155</v>
      </c>
      <c r="AU373" s="225" t="s">
        <v>83</v>
      </c>
      <c r="AY373" s="14" t="s">
        <v>143</v>
      </c>
      <c r="BE373" s="226">
        <f>IF(N373="základní",J373,0)</f>
        <v>67.469999999999999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4" t="s">
        <v>81</v>
      </c>
      <c r="BK373" s="226">
        <f>ROUND(I373*H373,2)</f>
        <v>67.469999999999999</v>
      </c>
      <c r="BL373" s="14" t="s">
        <v>211</v>
      </c>
      <c r="BM373" s="225" t="s">
        <v>986</v>
      </c>
    </row>
    <row r="374" s="2" customFormat="1" ht="24.15" customHeight="1">
      <c r="A374" s="29"/>
      <c r="B374" s="30"/>
      <c r="C374" s="214" t="s">
        <v>987</v>
      </c>
      <c r="D374" s="214" t="s">
        <v>145</v>
      </c>
      <c r="E374" s="215" t="s">
        <v>988</v>
      </c>
      <c r="F374" s="216" t="s">
        <v>989</v>
      </c>
      <c r="G374" s="217" t="s">
        <v>173</v>
      </c>
      <c r="H374" s="218">
        <v>419.64699999999999</v>
      </c>
      <c r="I374" s="219">
        <v>19.899999999999999</v>
      </c>
      <c r="J374" s="219">
        <f>ROUND(I374*H374,2)</f>
        <v>8350.9799999999996</v>
      </c>
      <c r="K374" s="220"/>
      <c r="L374" s="35"/>
      <c r="M374" s="221" t="s">
        <v>1</v>
      </c>
      <c r="N374" s="222" t="s">
        <v>38</v>
      </c>
      <c r="O374" s="223">
        <v>0.033000000000000002</v>
      </c>
      <c r="P374" s="223">
        <f>O374*H374</f>
        <v>13.848351000000001</v>
      </c>
      <c r="Q374" s="223">
        <v>0.00020000000000000001</v>
      </c>
      <c r="R374" s="223">
        <f>Q374*H374</f>
        <v>0.083929400000000001</v>
      </c>
      <c r="S374" s="223">
        <v>0</v>
      </c>
      <c r="T374" s="224">
        <f>S374*H374</f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225" t="s">
        <v>211</v>
      </c>
      <c r="AT374" s="225" t="s">
        <v>145</v>
      </c>
      <c r="AU374" s="225" t="s">
        <v>83</v>
      </c>
      <c r="AY374" s="14" t="s">
        <v>143</v>
      </c>
      <c r="BE374" s="226">
        <f>IF(N374="základní",J374,0)</f>
        <v>8350.9799999999996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4" t="s">
        <v>81</v>
      </c>
      <c r="BK374" s="226">
        <f>ROUND(I374*H374,2)</f>
        <v>8350.9799999999996</v>
      </c>
      <c r="BL374" s="14" t="s">
        <v>211</v>
      </c>
      <c r="BM374" s="225" t="s">
        <v>990</v>
      </c>
    </row>
    <row r="375" s="2" customFormat="1" ht="24.15" customHeight="1">
      <c r="A375" s="29"/>
      <c r="B375" s="30"/>
      <c r="C375" s="214" t="s">
        <v>991</v>
      </c>
      <c r="D375" s="214" t="s">
        <v>145</v>
      </c>
      <c r="E375" s="215" t="s">
        <v>992</v>
      </c>
      <c r="F375" s="216" t="s">
        <v>993</v>
      </c>
      <c r="G375" s="217" t="s">
        <v>173</v>
      </c>
      <c r="H375" s="218">
        <v>419.64699999999999</v>
      </c>
      <c r="I375" s="219">
        <v>45.600000000000001</v>
      </c>
      <c r="J375" s="219">
        <f>ROUND(I375*H375,2)</f>
        <v>19135.900000000001</v>
      </c>
      <c r="K375" s="220"/>
      <c r="L375" s="35"/>
      <c r="M375" s="241" t="s">
        <v>1</v>
      </c>
      <c r="N375" s="242" t="s">
        <v>38</v>
      </c>
      <c r="O375" s="243">
        <v>0.064000000000000001</v>
      </c>
      <c r="P375" s="243">
        <f>O375*H375</f>
        <v>26.857408</v>
      </c>
      <c r="Q375" s="243">
        <v>0.00029</v>
      </c>
      <c r="R375" s="243">
        <f>Q375*H375</f>
        <v>0.12169763</v>
      </c>
      <c r="S375" s="243">
        <v>0</v>
      </c>
      <c r="T375" s="244">
        <f>S375*H375</f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225" t="s">
        <v>211</v>
      </c>
      <c r="AT375" s="225" t="s">
        <v>145</v>
      </c>
      <c r="AU375" s="225" t="s">
        <v>83</v>
      </c>
      <c r="AY375" s="14" t="s">
        <v>143</v>
      </c>
      <c r="BE375" s="226">
        <f>IF(N375="základní",J375,0)</f>
        <v>19135.900000000001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4" t="s">
        <v>81</v>
      </c>
      <c r="BK375" s="226">
        <f>ROUND(I375*H375,2)</f>
        <v>19135.900000000001</v>
      </c>
      <c r="BL375" s="14" t="s">
        <v>211</v>
      </c>
      <c r="BM375" s="225" t="s">
        <v>994</v>
      </c>
    </row>
    <row r="376" s="2" customFormat="1" ht="6.96" customHeight="1">
      <c r="A376" s="29"/>
      <c r="B376" s="56"/>
      <c r="C376" s="57"/>
      <c r="D376" s="57"/>
      <c r="E376" s="57"/>
      <c r="F376" s="57"/>
      <c r="G376" s="57"/>
      <c r="H376" s="57"/>
      <c r="I376" s="57"/>
      <c r="J376" s="57"/>
      <c r="K376" s="57"/>
      <c r="L376" s="35"/>
      <c r="M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</row>
  </sheetData>
  <sheetProtection sheet="1" autoFilter="0" formatColumns="0" formatRows="0" objects="1" scenarios="1" spinCount="100000" saltValue="wCYODmgfV50zFzPOZZDy1JsTh/thYjhRkubb/p0zyvIDI0XGLrNvnlLogtalB9EftiR/fQ8L2FSlwTooTIyKog==" hashValue="oB1kdprGWcbH+T+9jNit+nQCBm0QW+RFWLFi//1pm39ks4/yE3xm8bi/RjegVP6x9labFBiHtC663QraU0cVfQ==" algorithmName="SHA-512" password="CC35"/>
  <autoFilter ref="C145:K375"/>
  <mergeCells count="9">
    <mergeCell ref="E7:H7"/>
    <mergeCell ref="E9:H9"/>
    <mergeCell ref="E18:H18"/>
    <mergeCell ref="E27:H27"/>
    <mergeCell ref="E85:H85"/>
    <mergeCell ref="E87:H87"/>
    <mergeCell ref="E136:H136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7"/>
      <c r="AT3" s="14" t="s">
        <v>83</v>
      </c>
    </row>
    <row r="4" s="1" customFormat="1" ht="24.96" customHeight="1">
      <c r="B4" s="17"/>
      <c r="D4" s="128" t="s">
        <v>90</v>
      </c>
      <c r="L4" s="17"/>
      <c r="M4" s="129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0" t="s">
        <v>14</v>
      </c>
      <c r="L6" s="17"/>
    </row>
    <row r="7" s="1" customFormat="1" ht="26.25" customHeight="1">
      <c r="B7" s="17"/>
      <c r="E7" s="131" t="str">
        <f>'Rekapitulace stavby'!K6</f>
        <v>Stavební úpravy a změna užívání části objektu - Základní škola, ul. Školní 556/1</v>
      </c>
      <c r="F7" s="130"/>
      <c r="G7" s="130"/>
      <c r="H7" s="130"/>
      <c r="L7" s="17"/>
    </row>
    <row r="8" s="2" customFormat="1" ht="12" customHeight="1">
      <c r="A8" s="29"/>
      <c r="B8" s="35"/>
      <c r="C8" s="29"/>
      <c r="D8" s="130" t="s">
        <v>91</v>
      </c>
      <c r="E8" s="29"/>
      <c r="F8" s="29"/>
      <c r="G8" s="29"/>
      <c r="H8" s="29"/>
      <c r="I8" s="29"/>
      <c r="J8" s="29"/>
      <c r="K8" s="29"/>
      <c r="L8" s="53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6.5" customHeight="1">
      <c r="A9" s="29"/>
      <c r="B9" s="35"/>
      <c r="C9" s="29"/>
      <c r="D9" s="29"/>
      <c r="E9" s="132" t="s">
        <v>995</v>
      </c>
      <c r="F9" s="29"/>
      <c r="G9" s="29"/>
      <c r="H9" s="29"/>
      <c r="I9" s="29"/>
      <c r="J9" s="29"/>
      <c r="K9" s="29"/>
      <c r="L9" s="53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3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0" t="s">
        <v>16</v>
      </c>
      <c r="E11" s="29"/>
      <c r="F11" s="133" t="s">
        <v>1</v>
      </c>
      <c r="G11" s="29"/>
      <c r="H11" s="29"/>
      <c r="I11" s="130" t="s">
        <v>17</v>
      </c>
      <c r="J11" s="133" t="s">
        <v>1</v>
      </c>
      <c r="K11" s="29"/>
      <c r="L11" s="53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0" t="s">
        <v>18</v>
      </c>
      <c r="E12" s="29"/>
      <c r="F12" s="133" t="s">
        <v>996</v>
      </c>
      <c r="G12" s="29"/>
      <c r="H12" s="29"/>
      <c r="I12" s="130" t="s">
        <v>20</v>
      </c>
      <c r="J12" s="134" t="str">
        <f>'Rekapitulace stavby'!AN8</f>
        <v>18. 12. 2023</v>
      </c>
      <c r="K12" s="29"/>
      <c r="L12" s="53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3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0" t="s">
        <v>22</v>
      </c>
      <c r="E14" s="29"/>
      <c r="F14" s="29"/>
      <c r="G14" s="29"/>
      <c r="H14" s="29"/>
      <c r="I14" s="130" t="s">
        <v>23</v>
      </c>
      <c r="J14" s="133" t="s">
        <v>1</v>
      </c>
      <c r="K14" s="29"/>
      <c r="L14" s="53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3" t="s">
        <v>997</v>
      </c>
      <c r="F15" s="29"/>
      <c r="G15" s="29"/>
      <c r="H15" s="29"/>
      <c r="I15" s="130" t="s">
        <v>25</v>
      </c>
      <c r="J15" s="133" t="s">
        <v>1</v>
      </c>
      <c r="K15" s="29"/>
      <c r="L15" s="53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3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0" t="s">
        <v>26</v>
      </c>
      <c r="E17" s="29"/>
      <c r="F17" s="29"/>
      <c r="G17" s="29"/>
      <c r="H17" s="29"/>
      <c r="I17" s="130" t="s">
        <v>23</v>
      </c>
      <c r="J17" s="133" t="str">
        <f>'Rekapitulace stavby'!AN13</f>
        <v/>
      </c>
      <c r="K17" s="29"/>
      <c r="L17" s="5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3" t="str">
        <f>'Rekapitulace stavby'!E14</f>
        <v xml:space="preserve"> </v>
      </c>
      <c r="F18" s="133"/>
      <c r="G18" s="133"/>
      <c r="H18" s="133"/>
      <c r="I18" s="130" t="s">
        <v>25</v>
      </c>
      <c r="J18" s="133" t="str">
        <f>'Rekapitulace stavby'!AN14</f>
        <v/>
      </c>
      <c r="K18" s="29"/>
      <c r="L18" s="53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3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0" t="s">
        <v>28</v>
      </c>
      <c r="E20" s="29"/>
      <c r="F20" s="29"/>
      <c r="G20" s="29"/>
      <c r="H20" s="29"/>
      <c r="I20" s="130" t="s">
        <v>23</v>
      </c>
      <c r="J20" s="133" t="s">
        <v>1</v>
      </c>
      <c r="K20" s="29"/>
      <c r="L20" s="53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3" t="s">
        <v>998</v>
      </c>
      <c r="F21" s="29"/>
      <c r="G21" s="29"/>
      <c r="H21" s="29"/>
      <c r="I21" s="130" t="s">
        <v>25</v>
      </c>
      <c r="J21" s="133" t="s">
        <v>1</v>
      </c>
      <c r="K21" s="29"/>
      <c r="L21" s="53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3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0" t="s">
        <v>31</v>
      </c>
      <c r="E23" s="29"/>
      <c r="F23" s="29"/>
      <c r="G23" s="29"/>
      <c r="H23" s="29"/>
      <c r="I23" s="130" t="s">
        <v>23</v>
      </c>
      <c r="J23" s="133" t="s">
        <v>1</v>
      </c>
      <c r="K23" s="29"/>
      <c r="L23" s="53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3" t="s">
        <v>998</v>
      </c>
      <c r="F24" s="29"/>
      <c r="G24" s="29"/>
      <c r="H24" s="29"/>
      <c r="I24" s="130" t="s">
        <v>25</v>
      </c>
      <c r="J24" s="133" t="s">
        <v>1</v>
      </c>
      <c r="K24" s="29"/>
      <c r="L24" s="53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3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0" t="s">
        <v>32</v>
      </c>
      <c r="E26" s="29"/>
      <c r="F26" s="29"/>
      <c r="G26" s="29"/>
      <c r="H26" s="29"/>
      <c r="I26" s="29"/>
      <c r="J26" s="29"/>
      <c r="K26" s="29"/>
      <c r="L26" s="53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3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39"/>
      <c r="E29" s="139"/>
      <c r="F29" s="139"/>
      <c r="G29" s="139"/>
      <c r="H29" s="139"/>
      <c r="I29" s="139"/>
      <c r="J29" s="139"/>
      <c r="K29" s="139"/>
      <c r="L29" s="53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14.4" customHeight="1">
      <c r="A30" s="29"/>
      <c r="B30" s="35"/>
      <c r="C30" s="29"/>
      <c r="D30" s="133" t="s">
        <v>93</v>
      </c>
      <c r="E30" s="29"/>
      <c r="F30" s="29"/>
      <c r="G30" s="29"/>
      <c r="H30" s="29"/>
      <c r="I30" s="29"/>
      <c r="J30" s="140">
        <f>J96</f>
        <v>338440.70000000001</v>
      </c>
      <c r="K30" s="29"/>
      <c r="L30" s="53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14.4" customHeight="1">
      <c r="A31" s="29"/>
      <c r="B31" s="35"/>
      <c r="C31" s="29"/>
      <c r="D31" s="141" t="s">
        <v>94</v>
      </c>
      <c r="E31" s="29"/>
      <c r="F31" s="29"/>
      <c r="G31" s="29"/>
      <c r="H31" s="29"/>
      <c r="I31" s="29"/>
      <c r="J31" s="140">
        <f>J109</f>
        <v>0</v>
      </c>
      <c r="K31" s="29"/>
      <c r="L31" s="53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25.44" customHeight="1">
      <c r="A32" s="29"/>
      <c r="B32" s="35"/>
      <c r="C32" s="29"/>
      <c r="D32" s="142" t="s">
        <v>33</v>
      </c>
      <c r="E32" s="29"/>
      <c r="F32" s="29"/>
      <c r="G32" s="29"/>
      <c r="H32" s="29"/>
      <c r="I32" s="29"/>
      <c r="J32" s="143">
        <f>ROUND(J30 + J31, 2)</f>
        <v>338440.70000000001</v>
      </c>
      <c r="K32" s="29"/>
      <c r="L32" s="53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6.96" customHeight="1">
      <c r="A33" s="29"/>
      <c r="B33" s="35"/>
      <c r="C33" s="29"/>
      <c r="D33" s="139"/>
      <c r="E33" s="139"/>
      <c r="F33" s="139"/>
      <c r="G33" s="139"/>
      <c r="H33" s="139"/>
      <c r="I33" s="139"/>
      <c r="J33" s="139"/>
      <c r="K33" s="139"/>
      <c r="L33" s="53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29"/>
      <c r="F34" s="144" t="s">
        <v>35</v>
      </c>
      <c r="G34" s="29"/>
      <c r="H34" s="29"/>
      <c r="I34" s="144" t="s">
        <v>34</v>
      </c>
      <c r="J34" s="144" t="s">
        <v>36</v>
      </c>
      <c r="K34" s="29"/>
      <c r="L34" s="53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="2" customFormat="1" ht="14.4" customHeight="1">
      <c r="A35" s="29"/>
      <c r="B35" s="35"/>
      <c r="C35" s="29"/>
      <c r="D35" s="145" t="s">
        <v>37</v>
      </c>
      <c r="E35" s="130" t="s">
        <v>38</v>
      </c>
      <c r="F35" s="146">
        <f>ROUND((SUM(BE109:BE110) + SUM(BE130:BE209)),  2)</f>
        <v>338440.70000000001</v>
      </c>
      <c r="G35" s="29"/>
      <c r="H35" s="29"/>
      <c r="I35" s="147">
        <v>0.20999999999999999</v>
      </c>
      <c r="J35" s="146">
        <f>ROUND(((SUM(BE109:BE110) + SUM(BE130:BE209))*I35),  2)</f>
        <v>71072.550000000003</v>
      </c>
      <c r="K35" s="29"/>
      <c r="L35" s="53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="2" customFormat="1" ht="14.4" customHeight="1">
      <c r="A36" s="29"/>
      <c r="B36" s="35"/>
      <c r="C36" s="29"/>
      <c r="D36" s="29"/>
      <c r="E36" s="130" t="s">
        <v>39</v>
      </c>
      <c r="F36" s="146">
        <f>ROUND((SUM(BF109:BF110) + SUM(BF130:BF209)),  2)</f>
        <v>0</v>
      </c>
      <c r="G36" s="29"/>
      <c r="H36" s="29"/>
      <c r="I36" s="147">
        <v>0.14999999999999999</v>
      </c>
      <c r="J36" s="146">
        <f>ROUND(((SUM(BF109:BF110) + SUM(BF130:BF209))*I36),  2)</f>
        <v>0</v>
      </c>
      <c r="K36" s="29"/>
      <c r="L36" s="53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30" t="s">
        <v>40</v>
      </c>
      <c r="F37" s="146">
        <f>ROUND((SUM(BG109:BG110) + SUM(BG130:BG209)),  2)</f>
        <v>0</v>
      </c>
      <c r="G37" s="29"/>
      <c r="H37" s="29"/>
      <c r="I37" s="147">
        <v>0.20999999999999999</v>
      </c>
      <c r="J37" s="146">
        <f>0</f>
        <v>0</v>
      </c>
      <c r="K37" s="29"/>
      <c r="L37" s="5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hidden="1" s="2" customFormat="1" ht="14.4" customHeight="1">
      <c r="A38" s="29"/>
      <c r="B38" s="35"/>
      <c r="C38" s="29"/>
      <c r="D38" s="29"/>
      <c r="E38" s="130" t="s">
        <v>41</v>
      </c>
      <c r="F38" s="146">
        <f>ROUND((SUM(BH109:BH110) + SUM(BH130:BH209)),  2)</f>
        <v>0</v>
      </c>
      <c r="G38" s="29"/>
      <c r="H38" s="29"/>
      <c r="I38" s="147">
        <v>0.14999999999999999</v>
      </c>
      <c r="J38" s="146">
        <f>0</f>
        <v>0</v>
      </c>
      <c r="K38" s="29"/>
      <c r="L38" s="53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hidden="1" s="2" customFormat="1" ht="14.4" customHeight="1">
      <c r="A39" s="29"/>
      <c r="B39" s="35"/>
      <c r="C39" s="29"/>
      <c r="D39" s="29"/>
      <c r="E39" s="130" t="s">
        <v>42</v>
      </c>
      <c r="F39" s="146">
        <f>ROUND((SUM(BI109:BI110) + SUM(BI130:BI209)),  2)</f>
        <v>0</v>
      </c>
      <c r="G39" s="29"/>
      <c r="H39" s="29"/>
      <c r="I39" s="147">
        <v>0</v>
      </c>
      <c r="J39" s="146">
        <f>0</f>
        <v>0</v>
      </c>
      <c r="K39" s="29"/>
      <c r="L39" s="53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6.96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3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2" customFormat="1" ht="25.44" customHeight="1">
      <c r="A41" s="29"/>
      <c r="B41" s="35"/>
      <c r="C41" s="148"/>
      <c r="D41" s="149" t="s">
        <v>43</v>
      </c>
      <c r="E41" s="150"/>
      <c r="F41" s="150"/>
      <c r="G41" s="151" t="s">
        <v>44</v>
      </c>
      <c r="H41" s="152" t="s">
        <v>45</v>
      </c>
      <c r="I41" s="150"/>
      <c r="J41" s="153">
        <f>SUM(J32:J39)</f>
        <v>409513.25</v>
      </c>
      <c r="K41" s="154"/>
      <c r="L41" s="53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="2" customFormat="1" ht="14.4" customHeight="1">
      <c r="A42" s="29"/>
      <c r="B42" s="35"/>
      <c r="C42" s="29"/>
      <c r="D42" s="29"/>
      <c r="E42" s="29"/>
      <c r="F42" s="29"/>
      <c r="G42" s="29"/>
      <c r="H42" s="29"/>
      <c r="I42" s="29"/>
      <c r="J42" s="29"/>
      <c r="K42" s="29"/>
      <c r="L42" s="53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3"/>
      <c r="D50" s="155" t="s">
        <v>46</v>
      </c>
      <c r="E50" s="156"/>
      <c r="F50" s="156"/>
      <c r="G50" s="155" t="s">
        <v>47</v>
      </c>
      <c r="H50" s="156"/>
      <c r="I50" s="156"/>
      <c r="J50" s="156"/>
      <c r="K50" s="156"/>
      <c r="L50" s="53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57" t="s">
        <v>48</v>
      </c>
      <c r="E61" s="158"/>
      <c r="F61" s="159" t="s">
        <v>49</v>
      </c>
      <c r="G61" s="157" t="s">
        <v>48</v>
      </c>
      <c r="H61" s="158"/>
      <c r="I61" s="158"/>
      <c r="J61" s="160" t="s">
        <v>49</v>
      </c>
      <c r="K61" s="158"/>
      <c r="L61" s="53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55" t="s">
        <v>50</v>
      </c>
      <c r="E65" s="161"/>
      <c r="F65" s="161"/>
      <c r="G65" s="155" t="s">
        <v>51</v>
      </c>
      <c r="H65" s="161"/>
      <c r="I65" s="161"/>
      <c r="J65" s="161"/>
      <c r="K65" s="161"/>
      <c r="L65" s="53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57" t="s">
        <v>48</v>
      </c>
      <c r="E76" s="158"/>
      <c r="F76" s="159" t="s">
        <v>49</v>
      </c>
      <c r="G76" s="157" t="s">
        <v>48</v>
      </c>
      <c r="H76" s="158"/>
      <c r="I76" s="158"/>
      <c r="J76" s="160" t="s">
        <v>49</v>
      </c>
      <c r="K76" s="158"/>
      <c r="L76" s="53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3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="2" customFormat="1" ht="6.96" customHeight="1">
      <c r="A81" s="29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3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3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3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="2" customFormat="1" ht="12" customHeight="1">
      <c r="A84" s="29"/>
      <c r="B84" s="30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53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="2" customFormat="1" ht="26.25" customHeight="1">
      <c r="A85" s="29"/>
      <c r="B85" s="30"/>
      <c r="C85" s="31"/>
      <c r="D85" s="31"/>
      <c r="E85" s="166" t="str">
        <f>E7</f>
        <v>Stavební úpravy a změna užívání části objektu - Základní škola, ul. Školní 556/1</v>
      </c>
      <c r="F85" s="26"/>
      <c r="G85" s="26"/>
      <c r="H85" s="26"/>
      <c r="I85" s="31"/>
      <c r="J85" s="31"/>
      <c r="K85" s="31"/>
      <c r="L85" s="53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="2" customFormat="1" ht="12" customHeight="1">
      <c r="A86" s="29"/>
      <c r="B86" s="30"/>
      <c r="C86" s="26" t="s">
        <v>91</v>
      </c>
      <c r="D86" s="31"/>
      <c r="E86" s="31"/>
      <c r="F86" s="31"/>
      <c r="G86" s="31"/>
      <c r="H86" s="31"/>
      <c r="I86" s="31"/>
      <c r="J86" s="31"/>
      <c r="K86" s="31"/>
      <c r="L86" s="53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="2" customFormat="1" ht="16.5" customHeight="1">
      <c r="A87" s="29"/>
      <c r="B87" s="30"/>
      <c r="C87" s="31"/>
      <c r="D87" s="31"/>
      <c r="E87" s="66" t="str">
        <f>E9</f>
        <v>02 - Silnoproudá elektrotechnika</v>
      </c>
      <c r="F87" s="31"/>
      <c r="G87" s="31"/>
      <c r="H87" s="31"/>
      <c r="I87" s="31"/>
      <c r="J87" s="31"/>
      <c r="K87" s="31"/>
      <c r="L87" s="53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3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="2" customFormat="1" ht="12" customHeight="1">
      <c r="A89" s="29"/>
      <c r="B89" s="30"/>
      <c r="C89" s="26" t="s">
        <v>18</v>
      </c>
      <c r="D89" s="31"/>
      <c r="E89" s="31"/>
      <c r="F89" s="23" t="str">
        <f>F12</f>
        <v>p. . st. 1597, k.ú. Pod brady [723495]</v>
      </c>
      <c r="G89" s="31"/>
      <c r="H89" s="31"/>
      <c r="I89" s="26" t="s">
        <v>20</v>
      </c>
      <c r="J89" s="69" t="str">
        <f>IF(J12="","",J12)</f>
        <v>18. 12. 2023</v>
      </c>
      <c r="K89" s="31"/>
      <c r="L89" s="53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3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="2" customFormat="1" ht="15.15" customHeight="1">
      <c r="A91" s="29"/>
      <c r="B91" s="30"/>
      <c r="C91" s="26" t="s">
        <v>22</v>
      </c>
      <c r="D91" s="31"/>
      <c r="E91" s="31"/>
      <c r="F91" s="23" t="str">
        <f>E15</f>
        <v>Základní škola T. G. Masaryka Pod brady</v>
      </c>
      <c r="G91" s="31"/>
      <c r="H91" s="31"/>
      <c r="I91" s="26" t="s">
        <v>28</v>
      </c>
      <c r="J91" s="27" t="str">
        <f>E21</f>
        <v>Ateliér Ja-Han s.r.o.</v>
      </c>
      <c r="K91" s="31"/>
      <c r="L91" s="53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="2" customFormat="1" ht="15.15" customHeight="1">
      <c r="A92" s="29"/>
      <c r="B92" s="30"/>
      <c r="C92" s="26" t="s">
        <v>26</v>
      </c>
      <c r="D92" s="31"/>
      <c r="E92" s="31"/>
      <c r="F92" s="23" t="str">
        <f>IF(E18="","",E18)</f>
        <v xml:space="preserve"> </v>
      </c>
      <c r="G92" s="31"/>
      <c r="H92" s="31"/>
      <c r="I92" s="26" t="s">
        <v>31</v>
      </c>
      <c r="J92" s="27" t="str">
        <f>E24</f>
        <v>Ateliér Ja-Han s.r.o.</v>
      </c>
      <c r="K92" s="31"/>
      <c r="L92" s="53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3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="2" customFormat="1" ht="29.28" customHeight="1">
      <c r="A94" s="29"/>
      <c r="B94" s="30"/>
      <c r="C94" s="167" t="s">
        <v>96</v>
      </c>
      <c r="D94" s="168"/>
      <c r="E94" s="168"/>
      <c r="F94" s="168"/>
      <c r="G94" s="168"/>
      <c r="H94" s="168"/>
      <c r="I94" s="168"/>
      <c r="J94" s="169" t="s">
        <v>97</v>
      </c>
      <c r="K94" s="168"/>
      <c r="L94" s="53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3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="2" customFormat="1" ht="22.8" customHeight="1">
      <c r="A96" s="29"/>
      <c r="B96" s="30"/>
      <c r="C96" s="170" t="s">
        <v>98</v>
      </c>
      <c r="D96" s="31"/>
      <c r="E96" s="31"/>
      <c r="F96" s="31"/>
      <c r="G96" s="31"/>
      <c r="H96" s="31"/>
      <c r="I96" s="31"/>
      <c r="J96" s="100">
        <f>J130</f>
        <v>338440.70000000001</v>
      </c>
      <c r="K96" s="31"/>
      <c r="L96" s="53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s="9" customFormat="1" ht="24.96" customHeight="1">
      <c r="A97" s="9"/>
      <c r="B97" s="171"/>
      <c r="C97" s="172"/>
      <c r="D97" s="173" t="s">
        <v>999</v>
      </c>
      <c r="E97" s="174"/>
      <c r="F97" s="174"/>
      <c r="G97" s="174"/>
      <c r="H97" s="174"/>
      <c r="I97" s="174"/>
      <c r="J97" s="175">
        <f>J131</f>
        <v>338440.70000000001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7"/>
      <c r="C98" s="178"/>
      <c r="D98" s="179" t="s">
        <v>1000</v>
      </c>
      <c r="E98" s="180"/>
      <c r="F98" s="180"/>
      <c r="G98" s="180"/>
      <c r="H98" s="180"/>
      <c r="I98" s="180"/>
      <c r="J98" s="181">
        <f>J132</f>
        <v>9010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1001</v>
      </c>
      <c r="E99" s="180"/>
      <c r="F99" s="180"/>
      <c r="G99" s="180"/>
      <c r="H99" s="180"/>
      <c r="I99" s="180"/>
      <c r="J99" s="181">
        <f>J136</f>
        <v>17781.699999999997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1002</v>
      </c>
      <c r="E100" s="180"/>
      <c r="F100" s="180"/>
      <c r="G100" s="180"/>
      <c r="H100" s="180"/>
      <c r="I100" s="180"/>
      <c r="J100" s="181">
        <f>J143</f>
        <v>59000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1003</v>
      </c>
      <c r="E101" s="180"/>
      <c r="F101" s="180"/>
      <c r="G101" s="180"/>
      <c r="H101" s="180"/>
      <c r="I101" s="180"/>
      <c r="J101" s="181">
        <f>J146</f>
        <v>48784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1004</v>
      </c>
      <c r="E102" s="180"/>
      <c r="F102" s="180"/>
      <c r="G102" s="180"/>
      <c r="H102" s="180"/>
      <c r="I102" s="180"/>
      <c r="J102" s="181">
        <f>J157</f>
        <v>25462.000000000004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1005</v>
      </c>
      <c r="E103" s="180"/>
      <c r="F103" s="180"/>
      <c r="G103" s="180"/>
      <c r="H103" s="180"/>
      <c r="I103" s="180"/>
      <c r="J103" s="181">
        <f>J174</f>
        <v>18151.800000000003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1006</v>
      </c>
      <c r="E104" s="180"/>
      <c r="F104" s="180"/>
      <c r="G104" s="180"/>
      <c r="H104" s="180"/>
      <c r="I104" s="180"/>
      <c r="J104" s="181">
        <f>J187</f>
        <v>77560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1007</v>
      </c>
      <c r="E105" s="180"/>
      <c r="F105" s="180"/>
      <c r="G105" s="180"/>
      <c r="H105" s="180"/>
      <c r="I105" s="180"/>
      <c r="J105" s="181">
        <f>J192</f>
        <v>11491.200000000001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1008</v>
      </c>
      <c r="E106" s="180"/>
      <c r="F106" s="180"/>
      <c r="G106" s="180"/>
      <c r="H106" s="180"/>
      <c r="I106" s="180"/>
      <c r="J106" s="181">
        <f>J201</f>
        <v>71200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29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53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="2" customFormat="1" ht="6.96" customHeight="1">
      <c r="A108" s="29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53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="2" customFormat="1" ht="29.28" customHeight="1">
      <c r="A109" s="29"/>
      <c r="B109" s="30"/>
      <c r="C109" s="170" t="s">
        <v>126</v>
      </c>
      <c r="D109" s="31"/>
      <c r="E109" s="31"/>
      <c r="F109" s="31"/>
      <c r="G109" s="31"/>
      <c r="H109" s="31"/>
      <c r="I109" s="31"/>
      <c r="J109" s="183">
        <v>0</v>
      </c>
      <c r="K109" s="31"/>
      <c r="L109" s="53"/>
      <c r="N109" s="184" t="s">
        <v>37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="2" customFormat="1" ht="18" customHeight="1">
      <c r="A110" s="29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53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="2" customFormat="1" ht="29.28" customHeight="1">
      <c r="A111" s="29"/>
      <c r="B111" s="30"/>
      <c r="C111" s="185" t="s">
        <v>127</v>
      </c>
      <c r="D111" s="168"/>
      <c r="E111" s="168"/>
      <c r="F111" s="168"/>
      <c r="G111" s="168"/>
      <c r="H111" s="168"/>
      <c r="I111" s="168"/>
      <c r="J111" s="186">
        <f>ROUND(J96+J109,2)</f>
        <v>338440.70000000001</v>
      </c>
      <c r="K111" s="168"/>
      <c r="L111" s="53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="2" customFormat="1" ht="6.96" customHeight="1">
      <c r="A112" s="29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3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="2" customFormat="1" ht="6.96" customHeight="1">
      <c r="A116" s="29"/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3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24.96" customHeight="1">
      <c r="A117" s="29"/>
      <c r="B117" s="30"/>
      <c r="C117" s="20" t="s">
        <v>128</v>
      </c>
      <c r="D117" s="31"/>
      <c r="E117" s="31"/>
      <c r="F117" s="31"/>
      <c r="G117" s="31"/>
      <c r="H117" s="31"/>
      <c r="I117" s="31"/>
      <c r="J117" s="31"/>
      <c r="K117" s="31"/>
      <c r="L117" s="53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6.96" customHeight="1">
      <c r="A118" s="29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53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2" customHeight="1">
      <c r="A119" s="29"/>
      <c r="B119" s="30"/>
      <c r="C119" s="26" t="s">
        <v>14</v>
      </c>
      <c r="D119" s="31"/>
      <c r="E119" s="31"/>
      <c r="F119" s="31"/>
      <c r="G119" s="31"/>
      <c r="H119" s="31"/>
      <c r="I119" s="31"/>
      <c r="J119" s="31"/>
      <c r="K119" s="31"/>
      <c r="L119" s="53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26.25" customHeight="1">
      <c r="A120" s="29"/>
      <c r="B120" s="30"/>
      <c r="C120" s="31"/>
      <c r="D120" s="31"/>
      <c r="E120" s="166" t="str">
        <f>E7</f>
        <v>Stavební úpravy a změna užívání části objektu - Základní škola, ul. Školní 556/1</v>
      </c>
      <c r="F120" s="26"/>
      <c r="G120" s="26"/>
      <c r="H120" s="26"/>
      <c r="I120" s="31"/>
      <c r="J120" s="31"/>
      <c r="K120" s="31"/>
      <c r="L120" s="53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12" customHeight="1">
      <c r="A121" s="29"/>
      <c r="B121" s="30"/>
      <c r="C121" s="26" t="s">
        <v>91</v>
      </c>
      <c r="D121" s="31"/>
      <c r="E121" s="31"/>
      <c r="F121" s="31"/>
      <c r="G121" s="31"/>
      <c r="H121" s="31"/>
      <c r="I121" s="31"/>
      <c r="J121" s="31"/>
      <c r="K121" s="31"/>
      <c r="L121" s="53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16.5" customHeight="1">
      <c r="A122" s="29"/>
      <c r="B122" s="30"/>
      <c r="C122" s="31"/>
      <c r="D122" s="31"/>
      <c r="E122" s="66" t="str">
        <f>E9</f>
        <v>02 - Silnoproudá elektrotechnika</v>
      </c>
      <c r="F122" s="31"/>
      <c r="G122" s="31"/>
      <c r="H122" s="31"/>
      <c r="I122" s="31"/>
      <c r="J122" s="31"/>
      <c r="K122" s="31"/>
      <c r="L122" s="53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6.96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53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2" customFormat="1" ht="12" customHeight="1">
      <c r="A124" s="29"/>
      <c r="B124" s="30"/>
      <c r="C124" s="26" t="s">
        <v>18</v>
      </c>
      <c r="D124" s="31"/>
      <c r="E124" s="31"/>
      <c r="F124" s="23" t="str">
        <f>F12</f>
        <v>p. . st. 1597, k.ú. Pod brady [723495]</v>
      </c>
      <c r="G124" s="31"/>
      <c r="H124" s="31"/>
      <c r="I124" s="26" t="s">
        <v>20</v>
      </c>
      <c r="J124" s="69" t="str">
        <f>IF(J12="","",J12)</f>
        <v>18. 12. 2023</v>
      </c>
      <c r="K124" s="31"/>
      <c r="L124" s="53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="2" customFormat="1" ht="6.96" customHeight="1">
      <c r="A125" s="29"/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53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="2" customFormat="1" ht="15.15" customHeight="1">
      <c r="A126" s="29"/>
      <c r="B126" s="30"/>
      <c r="C126" s="26" t="s">
        <v>22</v>
      </c>
      <c r="D126" s="31"/>
      <c r="E126" s="31"/>
      <c r="F126" s="23" t="str">
        <f>E15</f>
        <v>Základní škola T. G. Masaryka Pod brady</v>
      </c>
      <c r="G126" s="31"/>
      <c r="H126" s="31"/>
      <c r="I126" s="26" t="s">
        <v>28</v>
      </c>
      <c r="J126" s="27" t="str">
        <f>E21</f>
        <v>Ateliér Ja-Han s.r.o.</v>
      </c>
      <c r="K126" s="31"/>
      <c r="L126" s="53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="2" customFormat="1" ht="15.15" customHeight="1">
      <c r="A127" s="29"/>
      <c r="B127" s="30"/>
      <c r="C127" s="26" t="s">
        <v>26</v>
      </c>
      <c r="D127" s="31"/>
      <c r="E127" s="31"/>
      <c r="F127" s="23" t="str">
        <f>IF(E18="","",E18)</f>
        <v xml:space="preserve"> </v>
      </c>
      <c r="G127" s="31"/>
      <c r="H127" s="31"/>
      <c r="I127" s="26" t="s">
        <v>31</v>
      </c>
      <c r="J127" s="27" t="str">
        <f>E24</f>
        <v>Ateliér Ja-Han s.r.o.</v>
      </c>
      <c r="K127" s="31"/>
      <c r="L127" s="53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="2" customFormat="1" ht="10.32" customHeight="1">
      <c r="A128" s="29"/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53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="11" customFormat="1" ht="29.28" customHeight="1">
      <c r="A129" s="187"/>
      <c r="B129" s="188"/>
      <c r="C129" s="189" t="s">
        <v>129</v>
      </c>
      <c r="D129" s="190" t="s">
        <v>58</v>
      </c>
      <c r="E129" s="190" t="s">
        <v>54</v>
      </c>
      <c r="F129" s="190" t="s">
        <v>55</v>
      </c>
      <c r="G129" s="190" t="s">
        <v>130</v>
      </c>
      <c r="H129" s="190" t="s">
        <v>131</v>
      </c>
      <c r="I129" s="190" t="s">
        <v>132</v>
      </c>
      <c r="J129" s="191" t="s">
        <v>97</v>
      </c>
      <c r="K129" s="192" t="s">
        <v>133</v>
      </c>
      <c r="L129" s="193"/>
      <c r="M129" s="90" t="s">
        <v>1</v>
      </c>
      <c r="N129" s="91" t="s">
        <v>37</v>
      </c>
      <c r="O129" s="91" t="s">
        <v>134</v>
      </c>
      <c r="P129" s="91" t="s">
        <v>135</v>
      </c>
      <c r="Q129" s="91" t="s">
        <v>136</v>
      </c>
      <c r="R129" s="91" t="s">
        <v>137</v>
      </c>
      <c r="S129" s="91" t="s">
        <v>138</v>
      </c>
      <c r="T129" s="92" t="s">
        <v>139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</row>
    <row r="130" s="2" customFormat="1" ht="22.8" customHeight="1">
      <c r="A130" s="29"/>
      <c r="B130" s="30"/>
      <c r="C130" s="97" t="s">
        <v>140</v>
      </c>
      <c r="D130" s="31"/>
      <c r="E130" s="31"/>
      <c r="F130" s="31"/>
      <c r="G130" s="31"/>
      <c r="H130" s="31"/>
      <c r="I130" s="31"/>
      <c r="J130" s="194">
        <f>BK130</f>
        <v>338440.70000000001</v>
      </c>
      <c r="K130" s="31"/>
      <c r="L130" s="35"/>
      <c r="M130" s="93"/>
      <c r="N130" s="195"/>
      <c r="O130" s="94"/>
      <c r="P130" s="196">
        <f>P131</f>
        <v>0</v>
      </c>
      <c r="Q130" s="94"/>
      <c r="R130" s="196">
        <f>R131</f>
        <v>0</v>
      </c>
      <c r="S130" s="94"/>
      <c r="T130" s="197">
        <f>T131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72</v>
      </c>
      <c r="AU130" s="14" t="s">
        <v>99</v>
      </c>
      <c r="BK130" s="198">
        <f>BK131</f>
        <v>338440.70000000001</v>
      </c>
    </row>
    <row r="131" s="12" customFormat="1" ht="25.92" customHeight="1">
      <c r="A131" s="12"/>
      <c r="B131" s="199"/>
      <c r="C131" s="200"/>
      <c r="D131" s="201" t="s">
        <v>72</v>
      </c>
      <c r="E131" s="202" t="s">
        <v>1009</v>
      </c>
      <c r="F131" s="202" t="s">
        <v>85</v>
      </c>
      <c r="G131" s="200"/>
      <c r="H131" s="200"/>
      <c r="I131" s="200"/>
      <c r="J131" s="203">
        <f>BK131</f>
        <v>338440.70000000001</v>
      </c>
      <c r="K131" s="200"/>
      <c r="L131" s="204"/>
      <c r="M131" s="205"/>
      <c r="N131" s="206"/>
      <c r="O131" s="206"/>
      <c r="P131" s="207">
        <f>P132+P136+P143+P146+P157+P174+P187+P192+P201</f>
        <v>0</v>
      </c>
      <c r="Q131" s="206"/>
      <c r="R131" s="207">
        <f>R132+R136+R143+R146+R157+R174+R187+R192+R201</f>
        <v>0</v>
      </c>
      <c r="S131" s="206"/>
      <c r="T131" s="208">
        <f>T132+T136+T143+T146+T157+T174+T187+T192+T201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81</v>
      </c>
      <c r="AT131" s="210" t="s">
        <v>72</v>
      </c>
      <c r="AU131" s="210" t="s">
        <v>73</v>
      </c>
      <c r="AY131" s="209" t="s">
        <v>143</v>
      </c>
      <c r="BK131" s="211">
        <f>BK132+BK136+BK143+BK146+BK157+BK174+BK187+BK192+BK201</f>
        <v>338440.70000000001</v>
      </c>
    </row>
    <row r="132" s="12" customFormat="1" ht="22.8" customHeight="1">
      <c r="A132" s="12"/>
      <c r="B132" s="199"/>
      <c r="C132" s="200"/>
      <c r="D132" s="201" t="s">
        <v>72</v>
      </c>
      <c r="E132" s="212" t="s">
        <v>1010</v>
      </c>
      <c r="F132" s="212" t="s">
        <v>1011</v>
      </c>
      <c r="G132" s="200"/>
      <c r="H132" s="200"/>
      <c r="I132" s="200"/>
      <c r="J132" s="213">
        <f>BK132</f>
        <v>9010</v>
      </c>
      <c r="K132" s="200"/>
      <c r="L132" s="204"/>
      <c r="M132" s="205"/>
      <c r="N132" s="206"/>
      <c r="O132" s="206"/>
      <c r="P132" s="207">
        <f>SUM(P133:P135)</f>
        <v>0</v>
      </c>
      <c r="Q132" s="206"/>
      <c r="R132" s="207">
        <f>SUM(R133:R135)</f>
        <v>0</v>
      </c>
      <c r="S132" s="206"/>
      <c r="T132" s="208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9" t="s">
        <v>81</v>
      </c>
      <c r="AT132" s="210" t="s">
        <v>72</v>
      </c>
      <c r="AU132" s="210" t="s">
        <v>81</v>
      </c>
      <c r="AY132" s="209" t="s">
        <v>143</v>
      </c>
      <c r="BK132" s="211">
        <f>SUM(BK133:BK135)</f>
        <v>9010</v>
      </c>
    </row>
    <row r="133" s="2" customFormat="1" ht="16.5" customHeight="1">
      <c r="A133" s="29"/>
      <c r="B133" s="30"/>
      <c r="C133" s="214" t="s">
        <v>81</v>
      </c>
      <c r="D133" s="214" t="s">
        <v>145</v>
      </c>
      <c r="E133" s="215" t="s">
        <v>1012</v>
      </c>
      <c r="F133" s="216" t="s">
        <v>1013</v>
      </c>
      <c r="G133" s="217" t="s">
        <v>1014</v>
      </c>
      <c r="H133" s="218">
        <v>10</v>
      </c>
      <c r="I133" s="219">
        <v>350</v>
      </c>
      <c r="J133" s="219">
        <f>ROUND(I133*H133,2)</f>
        <v>3500</v>
      </c>
      <c r="K133" s="220"/>
      <c r="L133" s="35"/>
      <c r="M133" s="221" t="s">
        <v>1</v>
      </c>
      <c r="N133" s="222" t="s">
        <v>38</v>
      </c>
      <c r="O133" s="223">
        <v>0</v>
      </c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25" t="s">
        <v>149</v>
      </c>
      <c r="AT133" s="225" t="s">
        <v>145</v>
      </c>
      <c r="AU133" s="225" t="s">
        <v>83</v>
      </c>
      <c r="AY133" s="14" t="s">
        <v>143</v>
      </c>
      <c r="BE133" s="226">
        <f>IF(N133="základní",J133,0)</f>
        <v>3500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4" t="s">
        <v>81</v>
      </c>
      <c r="BK133" s="226">
        <f>ROUND(I133*H133,2)</f>
        <v>3500</v>
      </c>
      <c r="BL133" s="14" t="s">
        <v>149</v>
      </c>
      <c r="BM133" s="225" t="s">
        <v>83</v>
      </c>
    </row>
    <row r="134" s="2" customFormat="1" ht="16.5" customHeight="1">
      <c r="A134" s="29"/>
      <c r="B134" s="30"/>
      <c r="C134" s="214" t="s">
        <v>83</v>
      </c>
      <c r="D134" s="214" t="s">
        <v>145</v>
      </c>
      <c r="E134" s="215" t="s">
        <v>1015</v>
      </c>
      <c r="F134" s="216" t="s">
        <v>1016</v>
      </c>
      <c r="G134" s="217" t="s">
        <v>1017</v>
      </c>
      <c r="H134" s="218">
        <v>1</v>
      </c>
      <c r="I134" s="219">
        <v>4710</v>
      </c>
      <c r="J134" s="219">
        <f>ROUND(I134*H134,2)</f>
        <v>4710</v>
      </c>
      <c r="K134" s="220"/>
      <c r="L134" s="35"/>
      <c r="M134" s="221" t="s">
        <v>1</v>
      </c>
      <c r="N134" s="222" t="s">
        <v>38</v>
      </c>
      <c r="O134" s="223">
        <v>0</v>
      </c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5" t="s">
        <v>149</v>
      </c>
      <c r="AT134" s="225" t="s">
        <v>145</v>
      </c>
      <c r="AU134" s="225" t="s">
        <v>83</v>
      </c>
      <c r="AY134" s="14" t="s">
        <v>143</v>
      </c>
      <c r="BE134" s="226">
        <f>IF(N134="základní",J134,0)</f>
        <v>4710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4" t="s">
        <v>81</v>
      </c>
      <c r="BK134" s="226">
        <f>ROUND(I134*H134,2)</f>
        <v>4710</v>
      </c>
      <c r="BL134" s="14" t="s">
        <v>149</v>
      </c>
      <c r="BM134" s="225" t="s">
        <v>149</v>
      </c>
    </row>
    <row r="135" s="2" customFormat="1" ht="16.5" customHeight="1">
      <c r="A135" s="29"/>
      <c r="B135" s="30"/>
      <c r="C135" s="214" t="s">
        <v>154</v>
      </c>
      <c r="D135" s="214" t="s">
        <v>145</v>
      </c>
      <c r="E135" s="215" t="s">
        <v>1018</v>
      </c>
      <c r="F135" s="216" t="s">
        <v>1019</v>
      </c>
      <c r="G135" s="217" t="s">
        <v>1020</v>
      </c>
      <c r="H135" s="218">
        <v>1</v>
      </c>
      <c r="I135" s="219">
        <v>800</v>
      </c>
      <c r="J135" s="219">
        <f>ROUND(I135*H135,2)</f>
        <v>800</v>
      </c>
      <c r="K135" s="220"/>
      <c r="L135" s="35"/>
      <c r="M135" s="221" t="s">
        <v>1</v>
      </c>
      <c r="N135" s="222" t="s">
        <v>38</v>
      </c>
      <c r="O135" s="223">
        <v>0</v>
      </c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25" t="s">
        <v>149</v>
      </c>
      <c r="AT135" s="225" t="s">
        <v>145</v>
      </c>
      <c r="AU135" s="225" t="s">
        <v>83</v>
      </c>
      <c r="AY135" s="14" t="s">
        <v>143</v>
      </c>
      <c r="BE135" s="226">
        <f>IF(N135="základní",J135,0)</f>
        <v>800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4" t="s">
        <v>81</v>
      </c>
      <c r="BK135" s="226">
        <f>ROUND(I135*H135,2)</f>
        <v>800</v>
      </c>
      <c r="BL135" s="14" t="s">
        <v>149</v>
      </c>
      <c r="BM135" s="225" t="s">
        <v>170</v>
      </c>
    </row>
    <row r="136" s="12" customFormat="1" ht="22.8" customHeight="1">
      <c r="A136" s="12"/>
      <c r="B136" s="199"/>
      <c r="C136" s="200"/>
      <c r="D136" s="201" t="s">
        <v>72</v>
      </c>
      <c r="E136" s="212" t="s">
        <v>1021</v>
      </c>
      <c r="F136" s="212" t="s">
        <v>1022</v>
      </c>
      <c r="G136" s="200"/>
      <c r="H136" s="200"/>
      <c r="I136" s="200"/>
      <c r="J136" s="213">
        <f>BK136</f>
        <v>17781.699999999997</v>
      </c>
      <c r="K136" s="200"/>
      <c r="L136" s="204"/>
      <c r="M136" s="205"/>
      <c r="N136" s="206"/>
      <c r="O136" s="206"/>
      <c r="P136" s="207">
        <f>SUM(P137:P142)</f>
        <v>0</v>
      </c>
      <c r="Q136" s="206"/>
      <c r="R136" s="207">
        <f>SUM(R137:R142)</f>
        <v>0</v>
      </c>
      <c r="S136" s="206"/>
      <c r="T136" s="208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81</v>
      </c>
      <c r="AT136" s="210" t="s">
        <v>72</v>
      </c>
      <c r="AU136" s="210" t="s">
        <v>81</v>
      </c>
      <c r="AY136" s="209" t="s">
        <v>143</v>
      </c>
      <c r="BK136" s="211">
        <f>SUM(BK137:BK142)</f>
        <v>17781.699999999997</v>
      </c>
    </row>
    <row r="137" s="2" customFormat="1" ht="16.5" customHeight="1">
      <c r="A137" s="29"/>
      <c r="B137" s="30"/>
      <c r="C137" s="214" t="s">
        <v>149</v>
      </c>
      <c r="D137" s="214" t="s">
        <v>145</v>
      </c>
      <c r="E137" s="215" t="s">
        <v>1023</v>
      </c>
      <c r="F137" s="216" t="s">
        <v>1024</v>
      </c>
      <c r="G137" s="217" t="s">
        <v>202</v>
      </c>
      <c r="H137" s="218">
        <v>41</v>
      </c>
      <c r="I137" s="219">
        <v>158</v>
      </c>
      <c r="J137" s="219">
        <f>ROUND(I137*H137,2)</f>
        <v>6478</v>
      </c>
      <c r="K137" s="220"/>
      <c r="L137" s="35"/>
      <c r="M137" s="221" t="s">
        <v>1</v>
      </c>
      <c r="N137" s="222" t="s">
        <v>38</v>
      </c>
      <c r="O137" s="223">
        <v>0</v>
      </c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25" t="s">
        <v>149</v>
      </c>
      <c r="AT137" s="225" t="s">
        <v>145</v>
      </c>
      <c r="AU137" s="225" t="s">
        <v>83</v>
      </c>
      <c r="AY137" s="14" t="s">
        <v>143</v>
      </c>
      <c r="BE137" s="226">
        <f>IF(N137="základní",J137,0)</f>
        <v>6478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4" t="s">
        <v>81</v>
      </c>
      <c r="BK137" s="226">
        <f>ROUND(I137*H137,2)</f>
        <v>6478</v>
      </c>
      <c r="BL137" s="14" t="s">
        <v>149</v>
      </c>
      <c r="BM137" s="225" t="s">
        <v>159</v>
      </c>
    </row>
    <row r="138" s="2" customFormat="1" ht="16.5" customHeight="1">
      <c r="A138" s="29"/>
      <c r="B138" s="30"/>
      <c r="C138" s="214" t="s">
        <v>166</v>
      </c>
      <c r="D138" s="214" t="s">
        <v>145</v>
      </c>
      <c r="E138" s="215" t="s">
        <v>1025</v>
      </c>
      <c r="F138" s="216" t="s">
        <v>1026</v>
      </c>
      <c r="G138" s="217" t="s">
        <v>202</v>
      </c>
      <c r="H138" s="218">
        <v>41</v>
      </c>
      <c r="I138" s="219">
        <v>69.5</v>
      </c>
      <c r="J138" s="219">
        <f>ROUND(I138*H138,2)</f>
        <v>2849.5</v>
      </c>
      <c r="K138" s="220"/>
      <c r="L138" s="35"/>
      <c r="M138" s="221" t="s">
        <v>1</v>
      </c>
      <c r="N138" s="222" t="s">
        <v>38</v>
      </c>
      <c r="O138" s="223">
        <v>0</v>
      </c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225" t="s">
        <v>149</v>
      </c>
      <c r="AT138" s="225" t="s">
        <v>145</v>
      </c>
      <c r="AU138" s="225" t="s">
        <v>83</v>
      </c>
      <c r="AY138" s="14" t="s">
        <v>143</v>
      </c>
      <c r="BE138" s="226">
        <f>IF(N138="základní",J138,0)</f>
        <v>2849.5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4" t="s">
        <v>81</v>
      </c>
      <c r="BK138" s="226">
        <f>ROUND(I138*H138,2)</f>
        <v>2849.5</v>
      </c>
      <c r="BL138" s="14" t="s">
        <v>149</v>
      </c>
      <c r="BM138" s="225" t="s">
        <v>187</v>
      </c>
    </row>
    <row r="139" s="2" customFormat="1" ht="16.5" customHeight="1">
      <c r="A139" s="29"/>
      <c r="B139" s="30"/>
      <c r="C139" s="214" t="s">
        <v>170</v>
      </c>
      <c r="D139" s="214" t="s">
        <v>145</v>
      </c>
      <c r="E139" s="215" t="s">
        <v>1027</v>
      </c>
      <c r="F139" s="216" t="s">
        <v>1028</v>
      </c>
      <c r="G139" s="217" t="s">
        <v>202</v>
      </c>
      <c r="H139" s="218">
        <v>41</v>
      </c>
      <c r="I139" s="219">
        <v>47.399999999999999</v>
      </c>
      <c r="J139" s="219">
        <f>ROUND(I139*H139,2)</f>
        <v>1943.4000000000001</v>
      </c>
      <c r="K139" s="220"/>
      <c r="L139" s="35"/>
      <c r="M139" s="221" t="s">
        <v>1</v>
      </c>
      <c r="N139" s="222" t="s">
        <v>38</v>
      </c>
      <c r="O139" s="223">
        <v>0</v>
      </c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25" t="s">
        <v>149</v>
      </c>
      <c r="AT139" s="225" t="s">
        <v>145</v>
      </c>
      <c r="AU139" s="225" t="s">
        <v>83</v>
      </c>
      <c r="AY139" s="14" t="s">
        <v>143</v>
      </c>
      <c r="BE139" s="226">
        <f>IF(N139="základní",J139,0)</f>
        <v>1943.4000000000001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4" t="s">
        <v>81</v>
      </c>
      <c r="BK139" s="226">
        <f>ROUND(I139*H139,2)</f>
        <v>1943.4000000000001</v>
      </c>
      <c r="BL139" s="14" t="s">
        <v>149</v>
      </c>
      <c r="BM139" s="225" t="s">
        <v>195</v>
      </c>
    </row>
    <row r="140" s="2" customFormat="1" ht="16.5" customHeight="1">
      <c r="A140" s="29"/>
      <c r="B140" s="30"/>
      <c r="C140" s="214" t="s">
        <v>175</v>
      </c>
      <c r="D140" s="214" t="s">
        <v>145</v>
      </c>
      <c r="E140" s="215" t="s">
        <v>1029</v>
      </c>
      <c r="F140" s="216" t="s">
        <v>1026</v>
      </c>
      <c r="G140" s="217" t="s">
        <v>202</v>
      </c>
      <c r="H140" s="218">
        <v>41</v>
      </c>
      <c r="I140" s="219">
        <v>42.299999999999997</v>
      </c>
      <c r="J140" s="219">
        <f>ROUND(I140*H140,2)</f>
        <v>1734.3</v>
      </c>
      <c r="K140" s="220"/>
      <c r="L140" s="35"/>
      <c r="M140" s="221" t="s">
        <v>1</v>
      </c>
      <c r="N140" s="222" t="s">
        <v>38</v>
      </c>
      <c r="O140" s="223">
        <v>0</v>
      </c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225" t="s">
        <v>149</v>
      </c>
      <c r="AT140" s="225" t="s">
        <v>145</v>
      </c>
      <c r="AU140" s="225" t="s">
        <v>83</v>
      </c>
      <c r="AY140" s="14" t="s">
        <v>143</v>
      </c>
      <c r="BE140" s="226">
        <f>IF(N140="základní",J140,0)</f>
        <v>1734.3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4" t="s">
        <v>81</v>
      </c>
      <c r="BK140" s="226">
        <f>ROUND(I140*H140,2)</f>
        <v>1734.3</v>
      </c>
      <c r="BL140" s="14" t="s">
        <v>149</v>
      </c>
      <c r="BM140" s="225" t="s">
        <v>204</v>
      </c>
    </row>
    <row r="141" s="2" customFormat="1" ht="16.5" customHeight="1">
      <c r="A141" s="29"/>
      <c r="B141" s="30"/>
      <c r="C141" s="214" t="s">
        <v>159</v>
      </c>
      <c r="D141" s="214" t="s">
        <v>145</v>
      </c>
      <c r="E141" s="215" t="s">
        <v>1030</v>
      </c>
      <c r="F141" s="216" t="s">
        <v>1031</v>
      </c>
      <c r="G141" s="217" t="s">
        <v>202</v>
      </c>
      <c r="H141" s="218">
        <v>41</v>
      </c>
      <c r="I141" s="219">
        <v>68</v>
      </c>
      <c r="J141" s="219">
        <f>ROUND(I141*H141,2)</f>
        <v>2788</v>
      </c>
      <c r="K141" s="220"/>
      <c r="L141" s="35"/>
      <c r="M141" s="221" t="s">
        <v>1</v>
      </c>
      <c r="N141" s="222" t="s">
        <v>38</v>
      </c>
      <c r="O141" s="223">
        <v>0</v>
      </c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25" t="s">
        <v>149</v>
      </c>
      <c r="AT141" s="225" t="s">
        <v>145</v>
      </c>
      <c r="AU141" s="225" t="s">
        <v>83</v>
      </c>
      <c r="AY141" s="14" t="s">
        <v>143</v>
      </c>
      <c r="BE141" s="226">
        <f>IF(N141="základní",J141,0)</f>
        <v>2788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4" t="s">
        <v>81</v>
      </c>
      <c r="BK141" s="226">
        <f>ROUND(I141*H141,2)</f>
        <v>2788</v>
      </c>
      <c r="BL141" s="14" t="s">
        <v>149</v>
      </c>
      <c r="BM141" s="225" t="s">
        <v>211</v>
      </c>
    </row>
    <row r="142" s="2" customFormat="1" ht="16.5" customHeight="1">
      <c r="A142" s="29"/>
      <c r="B142" s="30"/>
      <c r="C142" s="214" t="s">
        <v>183</v>
      </c>
      <c r="D142" s="214" t="s">
        <v>145</v>
      </c>
      <c r="E142" s="215" t="s">
        <v>1032</v>
      </c>
      <c r="F142" s="216" t="s">
        <v>1026</v>
      </c>
      <c r="G142" s="217" t="s">
        <v>202</v>
      </c>
      <c r="H142" s="218">
        <v>41</v>
      </c>
      <c r="I142" s="219">
        <v>48.5</v>
      </c>
      <c r="J142" s="219">
        <f>ROUND(I142*H142,2)</f>
        <v>1988.5</v>
      </c>
      <c r="K142" s="220"/>
      <c r="L142" s="35"/>
      <c r="M142" s="221" t="s">
        <v>1</v>
      </c>
      <c r="N142" s="222" t="s">
        <v>38</v>
      </c>
      <c r="O142" s="223">
        <v>0</v>
      </c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225" t="s">
        <v>149</v>
      </c>
      <c r="AT142" s="225" t="s">
        <v>145</v>
      </c>
      <c r="AU142" s="225" t="s">
        <v>83</v>
      </c>
      <c r="AY142" s="14" t="s">
        <v>143</v>
      </c>
      <c r="BE142" s="226">
        <f>IF(N142="základní",J142,0)</f>
        <v>1988.5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4" t="s">
        <v>81</v>
      </c>
      <c r="BK142" s="226">
        <f>ROUND(I142*H142,2)</f>
        <v>1988.5</v>
      </c>
      <c r="BL142" s="14" t="s">
        <v>149</v>
      </c>
      <c r="BM142" s="225" t="s">
        <v>219</v>
      </c>
    </row>
    <row r="143" s="12" customFormat="1" ht="22.8" customHeight="1">
      <c r="A143" s="12"/>
      <c r="B143" s="199"/>
      <c r="C143" s="200"/>
      <c r="D143" s="201" t="s">
        <v>72</v>
      </c>
      <c r="E143" s="212" t="s">
        <v>1033</v>
      </c>
      <c r="F143" s="212" t="s">
        <v>1034</v>
      </c>
      <c r="G143" s="200"/>
      <c r="H143" s="200"/>
      <c r="I143" s="200"/>
      <c r="J143" s="213">
        <f>BK143</f>
        <v>59000</v>
      </c>
      <c r="K143" s="200"/>
      <c r="L143" s="204"/>
      <c r="M143" s="205"/>
      <c r="N143" s="206"/>
      <c r="O143" s="206"/>
      <c r="P143" s="207">
        <f>SUM(P144:P145)</f>
        <v>0</v>
      </c>
      <c r="Q143" s="206"/>
      <c r="R143" s="207">
        <f>SUM(R144:R145)</f>
        <v>0</v>
      </c>
      <c r="S143" s="206"/>
      <c r="T143" s="208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81</v>
      </c>
      <c r="AT143" s="210" t="s">
        <v>72</v>
      </c>
      <c r="AU143" s="210" t="s">
        <v>81</v>
      </c>
      <c r="AY143" s="209" t="s">
        <v>143</v>
      </c>
      <c r="BK143" s="211">
        <f>SUM(BK144:BK145)</f>
        <v>59000</v>
      </c>
    </row>
    <row r="144" s="2" customFormat="1" ht="21.75" customHeight="1">
      <c r="A144" s="29"/>
      <c r="B144" s="30"/>
      <c r="C144" s="214" t="s">
        <v>187</v>
      </c>
      <c r="D144" s="214" t="s">
        <v>145</v>
      </c>
      <c r="E144" s="215" t="s">
        <v>1035</v>
      </c>
      <c r="F144" s="216" t="s">
        <v>1036</v>
      </c>
      <c r="G144" s="217" t="s">
        <v>1017</v>
      </c>
      <c r="H144" s="218">
        <v>1</v>
      </c>
      <c r="I144" s="219">
        <v>54500</v>
      </c>
      <c r="J144" s="219">
        <f>ROUND(I144*H144,2)</f>
        <v>54500</v>
      </c>
      <c r="K144" s="220"/>
      <c r="L144" s="35"/>
      <c r="M144" s="221" t="s">
        <v>1</v>
      </c>
      <c r="N144" s="222" t="s">
        <v>38</v>
      </c>
      <c r="O144" s="223">
        <v>0</v>
      </c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225" t="s">
        <v>149</v>
      </c>
      <c r="AT144" s="225" t="s">
        <v>145</v>
      </c>
      <c r="AU144" s="225" t="s">
        <v>83</v>
      </c>
      <c r="AY144" s="14" t="s">
        <v>143</v>
      </c>
      <c r="BE144" s="226">
        <f>IF(N144="základní",J144,0)</f>
        <v>54500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4" t="s">
        <v>81</v>
      </c>
      <c r="BK144" s="226">
        <f>ROUND(I144*H144,2)</f>
        <v>54500</v>
      </c>
      <c r="BL144" s="14" t="s">
        <v>149</v>
      </c>
      <c r="BM144" s="225" t="s">
        <v>227</v>
      </c>
    </row>
    <row r="145" s="2" customFormat="1" ht="16.5" customHeight="1">
      <c r="A145" s="29"/>
      <c r="B145" s="30"/>
      <c r="C145" s="214" t="s">
        <v>191</v>
      </c>
      <c r="D145" s="214" t="s">
        <v>145</v>
      </c>
      <c r="E145" s="215" t="s">
        <v>1037</v>
      </c>
      <c r="F145" s="216" t="s">
        <v>1038</v>
      </c>
      <c r="G145" s="217" t="s">
        <v>1017</v>
      </c>
      <c r="H145" s="218">
        <v>1</v>
      </c>
      <c r="I145" s="219">
        <v>4500</v>
      </c>
      <c r="J145" s="219">
        <f>ROUND(I145*H145,2)</f>
        <v>4500</v>
      </c>
      <c r="K145" s="220"/>
      <c r="L145" s="35"/>
      <c r="M145" s="221" t="s">
        <v>1</v>
      </c>
      <c r="N145" s="222" t="s">
        <v>38</v>
      </c>
      <c r="O145" s="223">
        <v>0</v>
      </c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25" t="s">
        <v>149</v>
      </c>
      <c r="AT145" s="225" t="s">
        <v>145</v>
      </c>
      <c r="AU145" s="225" t="s">
        <v>83</v>
      </c>
      <c r="AY145" s="14" t="s">
        <v>143</v>
      </c>
      <c r="BE145" s="226">
        <f>IF(N145="základní",J145,0)</f>
        <v>4500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4" t="s">
        <v>81</v>
      </c>
      <c r="BK145" s="226">
        <f>ROUND(I145*H145,2)</f>
        <v>4500</v>
      </c>
      <c r="BL145" s="14" t="s">
        <v>149</v>
      </c>
      <c r="BM145" s="225" t="s">
        <v>237</v>
      </c>
    </row>
    <row r="146" s="12" customFormat="1" ht="22.8" customHeight="1">
      <c r="A146" s="12"/>
      <c r="B146" s="199"/>
      <c r="C146" s="200"/>
      <c r="D146" s="201" t="s">
        <v>72</v>
      </c>
      <c r="E146" s="212" t="s">
        <v>1039</v>
      </c>
      <c r="F146" s="212" t="s">
        <v>1040</v>
      </c>
      <c r="G146" s="200"/>
      <c r="H146" s="200"/>
      <c r="I146" s="200"/>
      <c r="J146" s="213">
        <f>BK146</f>
        <v>48784</v>
      </c>
      <c r="K146" s="200"/>
      <c r="L146" s="204"/>
      <c r="M146" s="205"/>
      <c r="N146" s="206"/>
      <c r="O146" s="206"/>
      <c r="P146" s="207">
        <f>SUM(P147:P156)</f>
        <v>0</v>
      </c>
      <c r="Q146" s="206"/>
      <c r="R146" s="207">
        <f>SUM(R147:R156)</f>
        <v>0</v>
      </c>
      <c r="S146" s="206"/>
      <c r="T146" s="208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9" t="s">
        <v>81</v>
      </c>
      <c r="AT146" s="210" t="s">
        <v>72</v>
      </c>
      <c r="AU146" s="210" t="s">
        <v>81</v>
      </c>
      <c r="AY146" s="209" t="s">
        <v>143</v>
      </c>
      <c r="BK146" s="211">
        <f>SUM(BK147:BK156)</f>
        <v>48784</v>
      </c>
    </row>
    <row r="147" s="2" customFormat="1" ht="16.5" customHeight="1">
      <c r="A147" s="29"/>
      <c r="B147" s="30"/>
      <c r="C147" s="214" t="s">
        <v>195</v>
      </c>
      <c r="D147" s="214" t="s">
        <v>145</v>
      </c>
      <c r="E147" s="215" t="s">
        <v>1041</v>
      </c>
      <c r="F147" s="216" t="s">
        <v>1042</v>
      </c>
      <c r="G147" s="217" t="s">
        <v>202</v>
      </c>
      <c r="H147" s="218">
        <v>215</v>
      </c>
      <c r="I147" s="219">
        <v>16.600000000000001</v>
      </c>
      <c r="J147" s="219">
        <f>ROUND(I147*H147,2)</f>
        <v>3569</v>
      </c>
      <c r="K147" s="220"/>
      <c r="L147" s="35"/>
      <c r="M147" s="221" t="s">
        <v>1</v>
      </c>
      <c r="N147" s="222" t="s">
        <v>38</v>
      </c>
      <c r="O147" s="223">
        <v>0</v>
      </c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25" t="s">
        <v>149</v>
      </c>
      <c r="AT147" s="225" t="s">
        <v>145</v>
      </c>
      <c r="AU147" s="225" t="s">
        <v>83</v>
      </c>
      <c r="AY147" s="14" t="s">
        <v>143</v>
      </c>
      <c r="BE147" s="226">
        <f>IF(N147="základní",J147,0)</f>
        <v>3569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4" t="s">
        <v>81</v>
      </c>
      <c r="BK147" s="226">
        <f>ROUND(I147*H147,2)</f>
        <v>3569</v>
      </c>
      <c r="BL147" s="14" t="s">
        <v>149</v>
      </c>
      <c r="BM147" s="225" t="s">
        <v>245</v>
      </c>
    </row>
    <row r="148" s="2" customFormat="1" ht="16.5" customHeight="1">
      <c r="A148" s="29"/>
      <c r="B148" s="30"/>
      <c r="C148" s="214" t="s">
        <v>199</v>
      </c>
      <c r="D148" s="214" t="s">
        <v>145</v>
      </c>
      <c r="E148" s="215" t="s">
        <v>1043</v>
      </c>
      <c r="F148" s="216" t="s">
        <v>1026</v>
      </c>
      <c r="G148" s="217" t="s">
        <v>202</v>
      </c>
      <c r="H148" s="218">
        <v>215</v>
      </c>
      <c r="I148" s="219">
        <v>46.5</v>
      </c>
      <c r="J148" s="219">
        <f>ROUND(I148*H148,2)</f>
        <v>9997.5</v>
      </c>
      <c r="K148" s="220"/>
      <c r="L148" s="35"/>
      <c r="M148" s="221" t="s">
        <v>1</v>
      </c>
      <c r="N148" s="222" t="s">
        <v>38</v>
      </c>
      <c r="O148" s="223">
        <v>0</v>
      </c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225" t="s">
        <v>149</v>
      </c>
      <c r="AT148" s="225" t="s">
        <v>145</v>
      </c>
      <c r="AU148" s="225" t="s">
        <v>83</v>
      </c>
      <c r="AY148" s="14" t="s">
        <v>143</v>
      </c>
      <c r="BE148" s="226">
        <f>IF(N148="základní",J148,0)</f>
        <v>9997.5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4" t="s">
        <v>81</v>
      </c>
      <c r="BK148" s="226">
        <f>ROUND(I148*H148,2)</f>
        <v>9997.5</v>
      </c>
      <c r="BL148" s="14" t="s">
        <v>149</v>
      </c>
      <c r="BM148" s="225" t="s">
        <v>253</v>
      </c>
    </row>
    <row r="149" s="2" customFormat="1" ht="16.5" customHeight="1">
      <c r="A149" s="29"/>
      <c r="B149" s="30"/>
      <c r="C149" s="214" t="s">
        <v>204</v>
      </c>
      <c r="D149" s="214" t="s">
        <v>145</v>
      </c>
      <c r="E149" s="215" t="s">
        <v>1044</v>
      </c>
      <c r="F149" s="216" t="s">
        <v>1045</v>
      </c>
      <c r="G149" s="217" t="s">
        <v>202</v>
      </c>
      <c r="H149" s="218">
        <v>265</v>
      </c>
      <c r="I149" s="219">
        <v>27.399999999999999</v>
      </c>
      <c r="J149" s="219">
        <f>ROUND(I149*H149,2)</f>
        <v>7261</v>
      </c>
      <c r="K149" s="220"/>
      <c r="L149" s="35"/>
      <c r="M149" s="221" t="s">
        <v>1</v>
      </c>
      <c r="N149" s="222" t="s">
        <v>38</v>
      </c>
      <c r="O149" s="223">
        <v>0</v>
      </c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25" t="s">
        <v>149</v>
      </c>
      <c r="AT149" s="225" t="s">
        <v>145</v>
      </c>
      <c r="AU149" s="225" t="s">
        <v>83</v>
      </c>
      <c r="AY149" s="14" t="s">
        <v>143</v>
      </c>
      <c r="BE149" s="226">
        <f>IF(N149="základní",J149,0)</f>
        <v>7261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4" t="s">
        <v>81</v>
      </c>
      <c r="BK149" s="226">
        <f>ROUND(I149*H149,2)</f>
        <v>7261</v>
      </c>
      <c r="BL149" s="14" t="s">
        <v>149</v>
      </c>
      <c r="BM149" s="225" t="s">
        <v>261</v>
      </c>
    </row>
    <row r="150" s="2" customFormat="1" ht="16.5" customHeight="1">
      <c r="A150" s="29"/>
      <c r="B150" s="30"/>
      <c r="C150" s="214" t="s">
        <v>8</v>
      </c>
      <c r="D150" s="214" t="s">
        <v>145</v>
      </c>
      <c r="E150" s="215" t="s">
        <v>1046</v>
      </c>
      <c r="F150" s="216" t="s">
        <v>1026</v>
      </c>
      <c r="G150" s="217" t="s">
        <v>202</v>
      </c>
      <c r="H150" s="218">
        <v>265</v>
      </c>
      <c r="I150" s="219">
        <v>47.200000000000003</v>
      </c>
      <c r="J150" s="219">
        <f>ROUND(I150*H150,2)</f>
        <v>12508</v>
      </c>
      <c r="K150" s="220"/>
      <c r="L150" s="35"/>
      <c r="M150" s="221" t="s">
        <v>1</v>
      </c>
      <c r="N150" s="222" t="s">
        <v>38</v>
      </c>
      <c r="O150" s="223">
        <v>0</v>
      </c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225" t="s">
        <v>149</v>
      </c>
      <c r="AT150" s="225" t="s">
        <v>145</v>
      </c>
      <c r="AU150" s="225" t="s">
        <v>83</v>
      </c>
      <c r="AY150" s="14" t="s">
        <v>143</v>
      </c>
      <c r="BE150" s="226">
        <f>IF(N150="základní",J150,0)</f>
        <v>12508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4" t="s">
        <v>81</v>
      </c>
      <c r="BK150" s="226">
        <f>ROUND(I150*H150,2)</f>
        <v>12508</v>
      </c>
      <c r="BL150" s="14" t="s">
        <v>149</v>
      </c>
      <c r="BM150" s="225" t="s">
        <v>269</v>
      </c>
    </row>
    <row r="151" s="2" customFormat="1" ht="16.5" customHeight="1">
      <c r="A151" s="29"/>
      <c r="B151" s="30"/>
      <c r="C151" s="214" t="s">
        <v>211</v>
      </c>
      <c r="D151" s="214" t="s">
        <v>145</v>
      </c>
      <c r="E151" s="215" t="s">
        <v>1047</v>
      </c>
      <c r="F151" s="216" t="s">
        <v>1048</v>
      </c>
      <c r="G151" s="217" t="s">
        <v>202</v>
      </c>
      <c r="H151" s="218">
        <v>75</v>
      </c>
      <c r="I151" s="219">
        <v>27.5</v>
      </c>
      <c r="J151" s="219">
        <f>ROUND(I151*H151,2)</f>
        <v>2062.5</v>
      </c>
      <c r="K151" s="220"/>
      <c r="L151" s="35"/>
      <c r="M151" s="221" t="s">
        <v>1</v>
      </c>
      <c r="N151" s="222" t="s">
        <v>38</v>
      </c>
      <c r="O151" s="223">
        <v>0</v>
      </c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225" t="s">
        <v>149</v>
      </c>
      <c r="AT151" s="225" t="s">
        <v>145</v>
      </c>
      <c r="AU151" s="225" t="s">
        <v>83</v>
      </c>
      <c r="AY151" s="14" t="s">
        <v>143</v>
      </c>
      <c r="BE151" s="226">
        <f>IF(N151="základní",J151,0)</f>
        <v>2062.5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4" t="s">
        <v>81</v>
      </c>
      <c r="BK151" s="226">
        <f>ROUND(I151*H151,2)</f>
        <v>2062.5</v>
      </c>
      <c r="BL151" s="14" t="s">
        <v>149</v>
      </c>
      <c r="BM151" s="225" t="s">
        <v>277</v>
      </c>
    </row>
    <row r="152" s="2" customFormat="1" ht="16.5" customHeight="1">
      <c r="A152" s="29"/>
      <c r="B152" s="30"/>
      <c r="C152" s="214" t="s">
        <v>215</v>
      </c>
      <c r="D152" s="214" t="s">
        <v>145</v>
      </c>
      <c r="E152" s="215" t="s">
        <v>1046</v>
      </c>
      <c r="F152" s="216" t="s">
        <v>1026</v>
      </c>
      <c r="G152" s="217" t="s">
        <v>202</v>
      </c>
      <c r="H152" s="218">
        <v>75</v>
      </c>
      <c r="I152" s="219">
        <v>47.200000000000003</v>
      </c>
      <c r="J152" s="219">
        <f>ROUND(I152*H152,2)</f>
        <v>3540</v>
      </c>
      <c r="K152" s="220"/>
      <c r="L152" s="35"/>
      <c r="M152" s="221" t="s">
        <v>1</v>
      </c>
      <c r="N152" s="222" t="s">
        <v>38</v>
      </c>
      <c r="O152" s="223">
        <v>0</v>
      </c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225" t="s">
        <v>149</v>
      </c>
      <c r="AT152" s="225" t="s">
        <v>145</v>
      </c>
      <c r="AU152" s="225" t="s">
        <v>83</v>
      </c>
      <c r="AY152" s="14" t="s">
        <v>143</v>
      </c>
      <c r="BE152" s="226">
        <f>IF(N152="základní",J152,0)</f>
        <v>3540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4" t="s">
        <v>81</v>
      </c>
      <c r="BK152" s="226">
        <f>ROUND(I152*H152,2)</f>
        <v>3540</v>
      </c>
      <c r="BL152" s="14" t="s">
        <v>149</v>
      </c>
      <c r="BM152" s="225" t="s">
        <v>287</v>
      </c>
    </row>
    <row r="153" s="2" customFormat="1" ht="16.5" customHeight="1">
      <c r="A153" s="29"/>
      <c r="B153" s="30"/>
      <c r="C153" s="214" t="s">
        <v>219</v>
      </c>
      <c r="D153" s="214" t="s">
        <v>145</v>
      </c>
      <c r="E153" s="215" t="s">
        <v>1049</v>
      </c>
      <c r="F153" s="216" t="s">
        <v>1050</v>
      </c>
      <c r="G153" s="217" t="s">
        <v>202</v>
      </c>
      <c r="H153" s="218">
        <v>80</v>
      </c>
      <c r="I153" s="219">
        <v>45.200000000000003</v>
      </c>
      <c r="J153" s="219">
        <f>ROUND(I153*H153,2)</f>
        <v>3616</v>
      </c>
      <c r="K153" s="220"/>
      <c r="L153" s="35"/>
      <c r="M153" s="221" t="s">
        <v>1</v>
      </c>
      <c r="N153" s="222" t="s">
        <v>38</v>
      </c>
      <c r="O153" s="223">
        <v>0</v>
      </c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225" t="s">
        <v>149</v>
      </c>
      <c r="AT153" s="225" t="s">
        <v>145</v>
      </c>
      <c r="AU153" s="225" t="s">
        <v>83</v>
      </c>
      <c r="AY153" s="14" t="s">
        <v>143</v>
      </c>
      <c r="BE153" s="226">
        <f>IF(N153="základní",J153,0)</f>
        <v>3616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4" t="s">
        <v>81</v>
      </c>
      <c r="BK153" s="226">
        <f>ROUND(I153*H153,2)</f>
        <v>3616</v>
      </c>
      <c r="BL153" s="14" t="s">
        <v>149</v>
      </c>
      <c r="BM153" s="225" t="s">
        <v>295</v>
      </c>
    </row>
    <row r="154" s="2" customFormat="1" ht="16.5" customHeight="1">
      <c r="A154" s="29"/>
      <c r="B154" s="30"/>
      <c r="C154" s="214" t="s">
        <v>223</v>
      </c>
      <c r="D154" s="214" t="s">
        <v>145</v>
      </c>
      <c r="E154" s="215" t="s">
        <v>1051</v>
      </c>
      <c r="F154" s="216" t="s">
        <v>1026</v>
      </c>
      <c r="G154" s="217" t="s">
        <v>202</v>
      </c>
      <c r="H154" s="218">
        <v>80</v>
      </c>
      <c r="I154" s="219">
        <v>49.5</v>
      </c>
      <c r="J154" s="219">
        <f>ROUND(I154*H154,2)</f>
        <v>3960</v>
      </c>
      <c r="K154" s="220"/>
      <c r="L154" s="35"/>
      <c r="M154" s="221" t="s">
        <v>1</v>
      </c>
      <c r="N154" s="222" t="s">
        <v>38</v>
      </c>
      <c r="O154" s="223">
        <v>0</v>
      </c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225" t="s">
        <v>149</v>
      </c>
      <c r="AT154" s="225" t="s">
        <v>145</v>
      </c>
      <c r="AU154" s="225" t="s">
        <v>83</v>
      </c>
      <c r="AY154" s="14" t="s">
        <v>143</v>
      </c>
      <c r="BE154" s="226">
        <f>IF(N154="základní",J154,0)</f>
        <v>3960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4" t="s">
        <v>81</v>
      </c>
      <c r="BK154" s="226">
        <f>ROUND(I154*H154,2)</f>
        <v>3960</v>
      </c>
      <c r="BL154" s="14" t="s">
        <v>149</v>
      </c>
      <c r="BM154" s="225" t="s">
        <v>306</v>
      </c>
    </row>
    <row r="155" s="2" customFormat="1" ht="16.5" customHeight="1">
      <c r="A155" s="29"/>
      <c r="B155" s="30"/>
      <c r="C155" s="214" t="s">
        <v>227</v>
      </c>
      <c r="D155" s="214" t="s">
        <v>145</v>
      </c>
      <c r="E155" s="215" t="s">
        <v>1052</v>
      </c>
      <c r="F155" s="216" t="s">
        <v>1053</v>
      </c>
      <c r="G155" s="217" t="s">
        <v>202</v>
      </c>
      <c r="H155" s="218">
        <v>20</v>
      </c>
      <c r="I155" s="219">
        <v>61.299999999999997</v>
      </c>
      <c r="J155" s="219">
        <f>ROUND(I155*H155,2)</f>
        <v>1226</v>
      </c>
      <c r="K155" s="220"/>
      <c r="L155" s="35"/>
      <c r="M155" s="221" t="s">
        <v>1</v>
      </c>
      <c r="N155" s="222" t="s">
        <v>38</v>
      </c>
      <c r="O155" s="223">
        <v>0</v>
      </c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225" t="s">
        <v>149</v>
      </c>
      <c r="AT155" s="225" t="s">
        <v>145</v>
      </c>
      <c r="AU155" s="225" t="s">
        <v>83</v>
      </c>
      <c r="AY155" s="14" t="s">
        <v>143</v>
      </c>
      <c r="BE155" s="226">
        <f>IF(N155="základní",J155,0)</f>
        <v>1226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4" t="s">
        <v>81</v>
      </c>
      <c r="BK155" s="226">
        <f>ROUND(I155*H155,2)</f>
        <v>1226</v>
      </c>
      <c r="BL155" s="14" t="s">
        <v>149</v>
      </c>
      <c r="BM155" s="225" t="s">
        <v>318</v>
      </c>
    </row>
    <row r="156" s="2" customFormat="1" ht="16.5" customHeight="1">
      <c r="A156" s="29"/>
      <c r="B156" s="30"/>
      <c r="C156" s="214" t="s">
        <v>7</v>
      </c>
      <c r="D156" s="214" t="s">
        <v>145</v>
      </c>
      <c r="E156" s="215" t="s">
        <v>1054</v>
      </c>
      <c r="F156" s="216" t="s">
        <v>1026</v>
      </c>
      <c r="G156" s="217" t="s">
        <v>202</v>
      </c>
      <c r="H156" s="218">
        <v>20</v>
      </c>
      <c r="I156" s="219">
        <v>52.200000000000003</v>
      </c>
      <c r="J156" s="219">
        <f>ROUND(I156*H156,2)</f>
        <v>1044</v>
      </c>
      <c r="K156" s="220"/>
      <c r="L156" s="35"/>
      <c r="M156" s="221" t="s">
        <v>1</v>
      </c>
      <c r="N156" s="222" t="s">
        <v>38</v>
      </c>
      <c r="O156" s="223">
        <v>0</v>
      </c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225" t="s">
        <v>149</v>
      </c>
      <c r="AT156" s="225" t="s">
        <v>145</v>
      </c>
      <c r="AU156" s="225" t="s">
        <v>83</v>
      </c>
      <c r="AY156" s="14" t="s">
        <v>143</v>
      </c>
      <c r="BE156" s="226">
        <f>IF(N156="základní",J156,0)</f>
        <v>1044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4" t="s">
        <v>81</v>
      </c>
      <c r="BK156" s="226">
        <f>ROUND(I156*H156,2)</f>
        <v>1044</v>
      </c>
      <c r="BL156" s="14" t="s">
        <v>149</v>
      </c>
      <c r="BM156" s="225" t="s">
        <v>326</v>
      </c>
    </row>
    <row r="157" s="12" customFormat="1" ht="22.8" customHeight="1">
      <c r="A157" s="12"/>
      <c r="B157" s="199"/>
      <c r="C157" s="200"/>
      <c r="D157" s="201" t="s">
        <v>72</v>
      </c>
      <c r="E157" s="212" t="s">
        <v>1055</v>
      </c>
      <c r="F157" s="212" t="s">
        <v>1056</v>
      </c>
      <c r="G157" s="200"/>
      <c r="H157" s="200"/>
      <c r="I157" s="200"/>
      <c r="J157" s="213">
        <f>BK157</f>
        <v>25462.000000000004</v>
      </c>
      <c r="K157" s="200"/>
      <c r="L157" s="204"/>
      <c r="M157" s="205"/>
      <c r="N157" s="206"/>
      <c r="O157" s="206"/>
      <c r="P157" s="207">
        <f>SUM(P158:P173)</f>
        <v>0</v>
      </c>
      <c r="Q157" s="206"/>
      <c r="R157" s="207">
        <f>SUM(R158:R173)</f>
        <v>0</v>
      </c>
      <c r="S157" s="206"/>
      <c r="T157" s="208">
        <f>SUM(T158:T173)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81</v>
      </c>
      <c r="AT157" s="210" t="s">
        <v>72</v>
      </c>
      <c r="AU157" s="210" t="s">
        <v>81</v>
      </c>
      <c r="AY157" s="209" t="s">
        <v>143</v>
      </c>
      <c r="BK157" s="211">
        <f>SUM(BK158:BK173)</f>
        <v>25462.000000000004</v>
      </c>
    </row>
    <row r="158" s="2" customFormat="1" ht="16.5" customHeight="1">
      <c r="A158" s="29"/>
      <c r="B158" s="30"/>
      <c r="C158" s="214" t="s">
        <v>7</v>
      </c>
      <c r="D158" s="214" t="s">
        <v>145</v>
      </c>
      <c r="E158" s="215" t="s">
        <v>1057</v>
      </c>
      <c r="F158" s="216" t="s">
        <v>1058</v>
      </c>
      <c r="G158" s="217" t="s">
        <v>1017</v>
      </c>
      <c r="H158" s="218">
        <v>2</v>
      </c>
      <c r="I158" s="219">
        <v>167.19999999999999</v>
      </c>
      <c r="J158" s="219">
        <f>ROUND(I158*H158,2)</f>
        <v>334.39999999999998</v>
      </c>
      <c r="K158" s="220"/>
      <c r="L158" s="35"/>
      <c r="M158" s="221" t="s">
        <v>1</v>
      </c>
      <c r="N158" s="222" t="s">
        <v>38</v>
      </c>
      <c r="O158" s="223">
        <v>0</v>
      </c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225" t="s">
        <v>149</v>
      </c>
      <c r="AT158" s="225" t="s">
        <v>145</v>
      </c>
      <c r="AU158" s="225" t="s">
        <v>83</v>
      </c>
      <c r="AY158" s="14" t="s">
        <v>143</v>
      </c>
      <c r="BE158" s="226">
        <f>IF(N158="základní",J158,0)</f>
        <v>334.39999999999998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4" t="s">
        <v>81</v>
      </c>
      <c r="BK158" s="226">
        <f>ROUND(I158*H158,2)</f>
        <v>334.39999999999998</v>
      </c>
      <c r="BL158" s="14" t="s">
        <v>149</v>
      </c>
      <c r="BM158" s="225" t="s">
        <v>336</v>
      </c>
    </row>
    <row r="159" s="2" customFormat="1" ht="16.5" customHeight="1">
      <c r="A159" s="29"/>
      <c r="B159" s="30"/>
      <c r="C159" s="214" t="s">
        <v>237</v>
      </c>
      <c r="D159" s="214" t="s">
        <v>145</v>
      </c>
      <c r="E159" s="215" t="s">
        <v>1059</v>
      </c>
      <c r="F159" s="216" t="s">
        <v>1026</v>
      </c>
      <c r="G159" s="217" t="s">
        <v>1017</v>
      </c>
      <c r="H159" s="218">
        <v>2</v>
      </c>
      <c r="I159" s="219">
        <v>62.5</v>
      </c>
      <c r="J159" s="219">
        <f>ROUND(I159*H159,2)</f>
        <v>125</v>
      </c>
      <c r="K159" s="220"/>
      <c r="L159" s="35"/>
      <c r="M159" s="221" t="s">
        <v>1</v>
      </c>
      <c r="N159" s="222" t="s">
        <v>38</v>
      </c>
      <c r="O159" s="223">
        <v>0</v>
      </c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225" t="s">
        <v>149</v>
      </c>
      <c r="AT159" s="225" t="s">
        <v>145</v>
      </c>
      <c r="AU159" s="225" t="s">
        <v>83</v>
      </c>
      <c r="AY159" s="14" t="s">
        <v>143</v>
      </c>
      <c r="BE159" s="226">
        <f>IF(N159="základní",J159,0)</f>
        <v>125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4" t="s">
        <v>81</v>
      </c>
      <c r="BK159" s="226">
        <f>ROUND(I159*H159,2)</f>
        <v>125</v>
      </c>
      <c r="BL159" s="14" t="s">
        <v>149</v>
      </c>
      <c r="BM159" s="225" t="s">
        <v>344</v>
      </c>
    </row>
    <row r="160" s="2" customFormat="1" ht="16.5" customHeight="1">
      <c r="A160" s="29"/>
      <c r="B160" s="30"/>
      <c r="C160" s="214" t="s">
        <v>241</v>
      </c>
      <c r="D160" s="214" t="s">
        <v>145</v>
      </c>
      <c r="E160" s="215" t="s">
        <v>1060</v>
      </c>
      <c r="F160" s="216" t="s">
        <v>1061</v>
      </c>
      <c r="G160" s="217" t="s">
        <v>1017</v>
      </c>
      <c r="H160" s="218">
        <v>2</v>
      </c>
      <c r="I160" s="219">
        <v>211.90000000000001</v>
      </c>
      <c r="J160" s="219">
        <f>ROUND(I160*H160,2)</f>
        <v>423.80000000000001</v>
      </c>
      <c r="K160" s="220"/>
      <c r="L160" s="35"/>
      <c r="M160" s="221" t="s">
        <v>1</v>
      </c>
      <c r="N160" s="222" t="s">
        <v>38</v>
      </c>
      <c r="O160" s="223">
        <v>0</v>
      </c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225" t="s">
        <v>149</v>
      </c>
      <c r="AT160" s="225" t="s">
        <v>145</v>
      </c>
      <c r="AU160" s="225" t="s">
        <v>83</v>
      </c>
      <c r="AY160" s="14" t="s">
        <v>143</v>
      </c>
      <c r="BE160" s="226">
        <f>IF(N160="základní",J160,0)</f>
        <v>423.80000000000001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4" t="s">
        <v>81</v>
      </c>
      <c r="BK160" s="226">
        <f>ROUND(I160*H160,2)</f>
        <v>423.80000000000001</v>
      </c>
      <c r="BL160" s="14" t="s">
        <v>149</v>
      </c>
      <c r="BM160" s="225" t="s">
        <v>350</v>
      </c>
    </row>
    <row r="161" s="2" customFormat="1" ht="16.5" customHeight="1">
      <c r="A161" s="29"/>
      <c r="B161" s="30"/>
      <c r="C161" s="214" t="s">
        <v>245</v>
      </c>
      <c r="D161" s="214" t="s">
        <v>145</v>
      </c>
      <c r="E161" s="215" t="s">
        <v>1062</v>
      </c>
      <c r="F161" s="216" t="s">
        <v>1026</v>
      </c>
      <c r="G161" s="217" t="s">
        <v>1017</v>
      </c>
      <c r="H161" s="218">
        <v>2</v>
      </c>
      <c r="I161" s="219">
        <v>68.5</v>
      </c>
      <c r="J161" s="219">
        <f>ROUND(I161*H161,2)</f>
        <v>137</v>
      </c>
      <c r="K161" s="220"/>
      <c r="L161" s="35"/>
      <c r="M161" s="221" t="s">
        <v>1</v>
      </c>
      <c r="N161" s="222" t="s">
        <v>38</v>
      </c>
      <c r="O161" s="223">
        <v>0</v>
      </c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225" t="s">
        <v>149</v>
      </c>
      <c r="AT161" s="225" t="s">
        <v>145</v>
      </c>
      <c r="AU161" s="225" t="s">
        <v>83</v>
      </c>
      <c r="AY161" s="14" t="s">
        <v>143</v>
      </c>
      <c r="BE161" s="226">
        <f>IF(N161="základní",J161,0)</f>
        <v>137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4" t="s">
        <v>81</v>
      </c>
      <c r="BK161" s="226">
        <f>ROUND(I161*H161,2)</f>
        <v>137</v>
      </c>
      <c r="BL161" s="14" t="s">
        <v>149</v>
      </c>
      <c r="BM161" s="225" t="s">
        <v>358</v>
      </c>
    </row>
    <row r="162" s="2" customFormat="1" ht="16.5" customHeight="1">
      <c r="A162" s="29"/>
      <c r="B162" s="30"/>
      <c r="C162" s="214" t="s">
        <v>249</v>
      </c>
      <c r="D162" s="214" t="s">
        <v>145</v>
      </c>
      <c r="E162" s="215" t="s">
        <v>1063</v>
      </c>
      <c r="F162" s="216" t="s">
        <v>1064</v>
      </c>
      <c r="G162" s="217" t="s">
        <v>1017</v>
      </c>
      <c r="H162" s="218">
        <v>4</v>
      </c>
      <c r="I162" s="219">
        <v>173.80000000000001</v>
      </c>
      <c r="J162" s="219">
        <f>ROUND(I162*H162,2)</f>
        <v>695.20000000000005</v>
      </c>
      <c r="K162" s="220"/>
      <c r="L162" s="35"/>
      <c r="M162" s="221" t="s">
        <v>1</v>
      </c>
      <c r="N162" s="222" t="s">
        <v>38</v>
      </c>
      <c r="O162" s="223">
        <v>0</v>
      </c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225" t="s">
        <v>149</v>
      </c>
      <c r="AT162" s="225" t="s">
        <v>145</v>
      </c>
      <c r="AU162" s="225" t="s">
        <v>83</v>
      </c>
      <c r="AY162" s="14" t="s">
        <v>143</v>
      </c>
      <c r="BE162" s="226">
        <f>IF(N162="základní",J162,0)</f>
        <v>695.20000000000005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4" t="s">
        <v>81</v>
      </c>
      <c r="BK162" s="226">
        <f>ROUND(I162*H162,2)</f>
        <v>695.20000000000005</v>
      </c>
      <c r="BL162" s="14" t="s">
        <v>149</v>
      </c>
      <c r="BM162" s="225" t="s">
        <v>366</v>
      </c>
    </row>
    <row r="163" s="2" customFormat="1" ht="16.5" customHeight="1">
      <c r="A163" s="29"/>
      <c r="B163" s="30"/>
      <c r="C163" s="214" t="s">
        <v>253</v>
      </c>
      <c r="D163" s="214" t="s">
        <v>145</v>
      </c>
      <c r="E163" s="215" t="s">
        <v>1062</v>
      </c>
      <c r="F163" s="216" t="s">
        <v>1026</v>
      </c>
      <c r="G163" s="217" t="s">
        <v>1017</v>
      </c>
      <c r="H163" s="218">
        <v>4</v>
      </c>
      <c r="I163" s="219">
        <v>68.5</v>
      </c>
      <c r="J163" s="219">
        <f>ROUND(I163*H163,2)</f>
        <v>274</v>
      </c>
      <c r="K163" s="220"/>
      <c r="L163" s="35"/>
      <c r="M163" s="221" t="s">
        <v>1</v>
      </c>
      <c r="N163" s="222" t="s">
        <v>38</v>
      </c>
      <c r="O163" s="223">
        <v>0</v>
      </c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225" t="s">
        <v>149</v>
      </c>
      <c r="AT163" s="225" t="s">
        <v>145</v>
      </c>
      <c r="AU163" s="225" t="s">
        <v>83</v>
      </c>
      <c r="AY163" s="14" t="s">
        <v>143</v>
      </c>
      <c r="BE163" s="226">
        <f>IF(N163="základní",J163,0)</f>
        <v>274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4" t="s">
        <v>81</v>
      </c>
      <c r="BK163" s="226">
        <f>ROUND(I163*H163,2)</f>
        <v>274</v>
      </c>
      <c r="BL163" s="14" t="s">
        <v>149</v>
      </c>
      <c r="BM163" s="225" t="s">
        <v>376</v>
      </c>
    </row>
    <row r="164" s="2" customFormat="1" ht="16.5" customHeight="1">
      <c r="A164" s="29"/>
      <c r="B164" s="30"/>
      <c r="C164" s="214" t="s">
        <v>257</v>
      </c>
      <c r="D164" s="214" t="s">
        <v>145</v>
      </c>
      <c r="E164" s="215" t="s">
        <v>1065</v>
      </c>
      <c r="F164" s="216" t="s">
        <v>1066</v>
      </c>
      <c r="G164" s="217" t="s">
        <v>1017</v>
      </c>
      <c r="H164" s="218">
        <v>1</v>
      </c>
      <c r="I164" s="219">
        <v>227.80000000000001</v>
      </c>
      <c r="J164" s="219">
        <f>ROUND(I164*H164,2)</f>
        <v>227.80000000000001</v>
      </c>
      <c r="K164" s="220"/>
      <c r="L164" s="35"/>
      <c r="M164" s="221" t="s">
        <v>1</v>
      </c>
      <c r="N164" s="222" t="s">
        <v>38</v>
      </c>
      <c r="O164" s="223">
        <v>0</v>
      </c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225" t="s">
        <v>149</v>
      </c>
      <c r="AT164" s="225" t="s">
        <v>145</v>
      </c>
      <c r="AU164" s="225" t="s">
        <v>83</v>
      </c>
      <c r="AY164" s="14" t="s">
        <v>143</v>
      </c>
      <c r="BE164" s="226">
        <f>IF(N164="základní",J164,0)</f>
        <v>227.80000000000001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4" t="s">
        <v>81</v>
      </c>
      <c r="BK164" s="226">
        <f>ROUND(I164*H164,2)</f>
        <v>227.80000000000001</v>
      </c>
      <c r="BL164" s="14" t="s">
        <v>149</v>
      </c>
      <c r="BM164" s="225" t="s">
        <v>384</v>
      </c>
    </row>
    <row r="165" s="2" customFormat="1" ht="16.5" customHeight="1">
      <c r="A165" s="29"/>
      <c r="B165" s="30"/>
      <c r="C165" s="214" t="s">
        <v>261</v>
      </c>
      <c r="D165" s="214" t="s">
        <v>145</v>
      </c>
      <c r="E165" s="215" t="s">
        <v>1067</v>
      </c>
      <c r="F165" s="216" t="s">
        <v>1026</v>
      </c>
      <c r="G165" s="217" t="s">
        <v>1017</v>
      </c>
      <c r="H165" s="218">
        <v>1</v>
      </c>
      <c r="I165" s="219">
        <v>72.299999999999997</v>
      </c>
      <c r="J165" s="219">
        <f>ROUND(I165*H165,2)</f>
        <v>72.299999999999997</v>
      </c>
      <c r="K165" s="220"/>
      <c r="L165" s="35"/>
      <c r="M165" s="221" t="s">
        <v>1</v>
      </c>
      <c r="N165" s="222" t="s">
        <v>38</v>
      </c>
      <c r="O165" s="223">
        <v>0</v>
      </c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225" t="s">
        <v>149</v>
      </c>
      <c r="AT165" s="225" t="s">
        <v>145</v>
      </c>
      <c r="AU165" s="225" t="s">
        <v>83</v>
      </c>
      <c r="AY165" s="14" t="s">
        <v>143</v>
      </c>
      <c r="BE165" s="226">
        <f>IF(N165="základní",J165,0)</f>
        <v>72.299999999999997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4" t="s">
        <v>81</v>
      </c>
      <c r="BK165" s="226">
        <f>ROUND(I165*H165,2)</f>
        <v>72.299999999999997</v>
      </c>
      <c r="BL165" s="14" t="s">
        <v>149</v>
      </c>
      <c r="BM165" s="225" t="s">
        <v>392</v>
      </c>
    </row>
    <row r="166" s="2" customFormat="1" ht="16.5" customHeight="1">
      <c r="A166" s="29"/>
      <c r="B166" s="30"/>
      <c r="C166" s="214" t="s">
        <v>265</v>
      </c>
      <c r="D166" s="214" t="s">
        <v>145</v>
      </c>
      <c r="E166" s="215" t="s">
        <v>1068</v>
      </c>
      <c r="F166" s="216" t="s">
        <v>1069</v>
      </c>
      <c r="G166" s="217" t="s">
        <v>1017</v>
      </c>
      <c r="H166" s="218">
        <v>4</v>
      </c>
      <c r="I166" s="219">
        <v>1050</v>
      </c>
      <c r="J166" s="219">
        <f>ROUND(I166*H166,2)</f>
        <v>4200</v>
      </c>
      <c r="K166" s="220"/>
      <c r="L166" s="35"/>
      <c r="M166" s="221" t="s">
        <v>1</v>
      </c>
      <c r="N166" s="222" t="s">
        <v>38</v>
      </c>
      <c r="O166" s="223">
        <v>0</v>
      </c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225" t="s">
        <v>149</v>
      </c>
      <c r="AT166" s="225" t="s">
        <v>145</v>
      </c>
      <c r="AU166" s="225" t="s">
        <v>83</v>
      </c>
      <c r="AY166" s="14" t="s">
        <v>143</v>
      </c>
      <c r="BE166" s="226">
        <f>IF(N166="základní",J166,0)</f>
        <v>4200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4" t="s">
        <v>81</v>
      </c>
      <c r="BK166" s="226">
        <f>ROUND(I166*H166,2)</f>
        <v>4200</v>
      </c>
      <c r="BL166" s="14" t="s">
        <v>149</v>
      </c>
      <c r="BM166" s="225" t="s">
        <v>400</v>
      </c>
    </row>
    <row r="167" s="2" customFormat="1" ht="16.5" customHeight="1">
      <c r="A167" s="29"/>
      <c r="B167" s="30"/>
      <c r="C167" s="214" t="s">
        <v>269</v>
      </c>
      <c r="D167" s="214" t="s">
        <v>145</v>
      </c>
      <c r="E167" s="215" t="s">
        <v>1070</v>
      </c>
      <c r="F167" s="216" t="s">
        <v>1026</v>
      </c>
      <c r="G167" s="217" t="s">
        <v>1017</v>
      </c>
      <c r="H167" s="218">
        <v>4</v>
      </c>
      <c r="I167" s="219">
        <v>85.200000000000003</v>
      </c>
      <c r="J167" s="219">
        <f>ROUND(I167*H167,2)</f>
        <v>340.80000000000001</v>
      </c>
      <c r="K167" s="220"/>
      <c r="L167" s="35"/>
      <c r="M167" s="221" t="s">
        <v>1</v>
      </c>
      <c r="N167" s="222" t="s">
        <v>38</v>
      </c>
      <c r="O167" s="223">
        <v>0</v>
      </c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225" t="s">
        <v>149</v>
      </c>
      <c r="AT167" s="225" t="s">
        <v>145</v>
      </c>
      <c r="AU167" s="225" t="s">
        <v>83</v>
      </c>
      <c r="AY167" s="14" t="s">
        <v>143</v>
      </c>
      <c r="BE167" s="226">
        <f>IF(N167="základní",J167,0)</f>
        <v>340.80000000000001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4" t="s">
        <v>81</v>
      </c>
      <c r="BK167" s="226">
        <f>ROUND(I167*H167,2)</f>
        <v>340.80000000000001</v>
      </c>
      <c r="BL167" s="14" t="s">
        <v>149</v>
      </c>
      <c r="BM167" s="225" t="s">
        <v>408</v>
      </c>
    </row>
    <row r="168" s="2" customFormat="1" ht="16.5" customHeight="1">
      <c r="A168" s="29"/>
      <c r="B168" s="30"/>
      <c r="C168" s="214" t="s">
        <v>273</v>
      </c>
      <c r="D168" s="214" t="s">
        <v>145</v>
      </c>
      <c r="E168" s="215" t="s">
        <v>1071</v>
      </c>
      <c r="F168" s="216" t="s">
        <v>1072</v>
      </c>
      <c r="G168" s="217" t="s">
        <v>1017</v>
      </c>
      <c r="H168" s="218">
        <v>4</v>
      </c>
      <c r="I168" s="219">
        <v>215.19999999999999</v>
      </c>
      <c r="J168" s="219">
        <f>ROUND(I168*H168,2)</f>
        <v>860.79999999999995</v>
      </c>
      <c r="K168" s="220"/>
      <c r="L168" s="35"/>
      <c r="M168" s="221" t="s">
        <v>1</v>
      </c>
      <c r="N168" s="222" t="s">
        <v>38</v>
      </c>
      <c r="O168" s="223">
        <v>0</v>
      </c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225" t="s">
        <v>149</v>
      </c>
      <c r="AT168" s="225" t="s">
        <v>145</v>
      </c>
      <c r="AU168" s="225" t="s">
        <v>83</v>
      </c>
      <c r="AY168" s="14" t="s">
        <v>143</v>
      </c>
      <c r="BE168" s="226">
        <f>IF(N168="základní",J168,0)</f>
        <v>860.79999999999995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4" t="s">
        <v>81</v>
      </c>
      <c r="BK168" s="226">
        <f>ROUND(I168*H168,2)</f>
        <v>860.79999999999995</v>
      </c>
      <c r="BL168" s="14" t="s">
        <v>149</v>
      </c>
      <c r="BM168" s="225" t="s">
        <v>418</v>
      </c>
    </row>
    <row r="169" s="2" customFormat="1" ht="16.5" customHeight="1">
      <c r="A169" s="29"/>
      <c r="B169" s="30"/>
      <c r="C169" s="214" t="s">
        <v>277</v>
      </c>
      <c r="D169" s="214" t="s">
        <v>145</v>
      </c>
      <c r="E169" s="215" t="s">
        <v>1073</v>
      </c>
      <c r="F169" s="216" t="s">
        <v>1026</v>
      </c>
      <c r="G169" s="217" t="s">
        <v>1017</v>
      </c>
      <c r="H169" s="218">
        <v>4</v>
      </c>
      <c r="I169" s="219">
        <v>79.5</v>
      </c>
      <c r="J169" s="219">
        <f>ROUND(I169*H169,2)</f>
        <v>318</v>
      </c>
      <c r="K169" s="220"/>
      <c r="L169" s="35"/>
      <c r="M169" s="221" t="s">
        <v>1</v>
      </c>
      <c r="N169" s="222" t="s">
        <v>38</v>
      </c>
      <c r="O169" s="223">
        <v>0</v>
      </c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225" t="s">
        <v>149</v>
      </c>
      <c r="AT169" s="225" t="s">
        <v>145</v>
      </c>
      <c r="AU169" s="225" t="s">
        <v>83</v>
      </c>
      <c r="AY169" s="14" t="s">
        <v>143</v>
      </c>
      <c r="BE169" s="226">
        <f>IF(N169="základní",J169,0)</f>
        <v>318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4" t="s">
        <v>81</v>
      </c>
      <c r="BK169" s="226">
        <f>ROUND(I169*H169,2)</f>
        <v>318</v>
      </c>
      <c r="BL169" s="14" t="s">
        <v>149</v>
      </c>
      <c r="BM169" s="225" t="s">
        <v>426</v>
      </c>
    </row>
    <row r="170" s="2" customFormat="1" ht="16.5" customHeight="1">
      <c r="A170" s="29"/>
      <c r="B170" s="30"/>
      <c r="C170" s="214" t="s">
        <v>281</v>
      </c>
      <c r="D170" s="214" t="s">
        <v>145</v>
      </c>
      <c r="E170" s="215" t="s">
        <v>1074</v>
      </c>
      <c r="F170" s="216" t="s">
        <v>1075</v>
      </c>
      <c r="G170" s="217" t="s">
        <v>1017</v>
      </c>
      <c r="H170" s="218">
        <v>11</v>
      </c>
      <c r="I170" s="219">
        <v>1165.2000000000001</v>
      </c>
      <c r="J170" s="219">
        <f>ROUND(I170*H170,2)</f>
        <v>12817.200000000001</v>
      </c>
      <c r="K170" s="220"/>
      <c r="L170" s="35"/>
      <c r="M170" s="221" t="s">
        <v>1</v>
      </c>
      <c r="N170" s="222" t="s">
        <v>38</v>
      </c>
      <c r="O170" s="223">
        <v>0</v>
      </c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225" t="s">
        <v>149</v>
      </c>
      <c r="AT170" s="225" t="s">
        <v>145</v>
      </c>
      <c r="AU170" s="225" t="s">
        <v>83</v>
      </c>
      <c r="AY170" s="14" t="s">
        <v>143</v>
      </c>
      <c r="BE170" s="226">
        <f>IF(N170="základní",J170,0)</f>
        <v>12817.200000000001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4" t="s">
        <v>81</v>
      </c>
      <c r="BK170" s="226">
        <f>ROUND(I170*H170,2)</f>
        <v>12817.200000000001</v>
      </c>
      <c r="BL170" s="14" t="s">
        <v>149</v>
      </c>
      <c r="BM170" s="225" t="s">
        <v>434</v>
      </c>
    </row>
    <row r="171" s="2" customFormat="1" ht="16.5" customHeight="1">
      <c r="A171" s="29"/>
      <c r="B171" s="30"/>
      <c r="C171" s="214" t="s">
        <v>287</v>
      </c>
      <c r="D171" s="214" t="s">
        <v>145</v>
      </c>
      <c r="E171" s="215" t="s">
        <v>1076</v>
      </c>
      <c r="F171" s="216" t="s">
        <v>1026</v>
      </c>
      <c r="G171" s="217" t="s">
        <v>1017</v>
      </c>
      <c r="H171" s="218">
        <v>11</v>
      </c>
      <c r="I171" s="219">
        <v>89.299999999999997</v>
      </c>
      <c r="J171" s="219">
        <f>ROUND(I171*H171,2)</f>
        <v>982.29999999999995</v>
      </c>
      <c r="K171" s="220"/>
      <c r="L171" s="35"/>
      <c r="M171" s="221" t="s">
        <v>1</v>
      </c>
      <c r="N171" s="222" t="s">
        <v>38</v>
      </c>
      <c r="O171" s="223">
        <v>0</v>
      </c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225" t="s">
        <v>149</v>
      </c>
      <c r="AT171" s="225" t="s">
        <v>145</v>
      </c>
      <c r="AU171" s="225" t="s">
        <v>83</v>
      </c>
      <c r="AY171" s="14" t="s">
        <v>143</v>
      </c>
      <c r="BE171" s="226">
        <f>IF(N171="základní",J171,0)</f>
        <v>982.29999999999995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4" t="s">
        <v>81</v>
      </c>
      <c r="BK171" s="226">
        <f>ROUND(I171*H171,2)</f>
        <v>982.29999999999995</v>
      </c>
      <c r="BL171" s="14" t="s">
        <v>149</v>
      </c>
      <c r="BM171" s="225" t="s">
        <v>442</v>
      </c>
    </row>
    <row r="172" s="2" customFormat="1" ht="16.5" customHeight="1">
      <c r="A172" s="29"/>
      <c r="B172" s="30"/>
      <c r="C172" s="214" t="s">
        <v>291</v>
      </c>
      <c r="D172" s="214" t="s">
        <v>145</v>
      </c>
      <c r="E172" s="215" t="s">
        <v>1077</v>
      </c>
      <c r="F172" s="216" t="s">
        <v>1078</v>
      </c>
      <c r="G172" s="217" t="s">
        <v>1017</v>
      </c>
      <c r="H172" s="218">
        <v>2</v>
      </c>
      <c r="I172" s="219">
        <v>1730.2000000000001</v>
      </c>
      <c r="J172" s="219">
        <f>ROUND(I172*H172,2)</f>
        <v>3460.4000000000001</v>
      </c>
      <c r="K172" s="220"/>
      <c r="L172" s="35"/>
      <c r="M172" s="221" t="s">
        <v>1</v>
      </c>
      <c r="N172" s="222" t="s">
        <v>38</v>
      </c>
      <c r="O172" s="223">
        <v>0</v>
      </c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225" t="s">
        <v>149</v>
      </c>
      <c r="AT172" s="225" t="s">
        <v>145</v>
      </c>
      <c r="AU172" s="225" t="s">
        <v>83</v>
      </c>
      <c r="AY172" s="14" t="s">
        <v>143</v>
      </c>
      <c r="BE172" s="226">
        <f>IF(N172="základní",J172,0)</f>
        <v>3460.4000000000001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4" t="s">
        <v>81</v>
      </c>
      <c r="BK172" s="226">
        <f>ROUND(I172*H172,2)</f>
        <v>3460.4000000000001</v>
      </c>
      <c r="BL172" s="14" t="s">
        <v>149</v>
      </c>
      <c r="BM172" s="225" t="s">
        <v>450</v>
      </c>
    </row>
    <row r="173" s="2" customFormat="1" ht="16.5" customHeight="1">
      <c r="A173" s="29"/>
      <c r="B173" s="30"/>
      <c r="C173" s="214" t="s">
        <v>295</v>
      </c>
      <c r="D173" s="214" t="s">
        <v>145</v>
      </c>
      <c r="E173" s="215" t="s">
        <v>1079</v>
      </c>
      <c r="F173" s="216" t="s">
        <v>1026</v>
      </c>
      <c r="G173" s="217" t="s">
        <v>1017</v>
      </c>
      <c r="H173" s="218">
        <v>2</v>
      </c>
      <c r="I173" s="219">
        <v>96.5</v>
      </c>
      <c r="J173" s="219">
        <f>ROUND(I173*H173,2)</f>
        <v>193</v>
      </c>
      <c r="K173" s="220"/>
      <c r="L173" s="35"/>
      <c r="M173" s="221" t="s">
        <v>1</v>
      </c>
      <c r="N173" s="222" t="s">
        <v>38</v>
      </c>
      <c r="O173" s="223">
        <v>0</v>
      </c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225" t="s">
        <v>149</v>
      </c>
      <c r="AT173" s="225" t="s">
        <v>145</v>
      </c>
      <c r="AU173" s="225" t="s">
        <v>83</v>
      </c>
      <c r="AY173" s="14" t="s">
        <v>143</v>
      </c>
      <c r="BE173" s="226">
        <f>IF(N173="základní",J173,0)</f>
        <v>193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4" t="s">
        <v>81</v>
      </c>
      <c r="BK173" s="226">
        <f>ROUND(I173*H173,2)</f>
        <v>193</v>
      </c>
      <c r="BL173" s="14" t="s">
        <v>149</v>
      </c>
      <c r="BM173" s="225" t="s">
        <v>461</v>
      </c>
    </row>
    <row r="174" s="12" customFormat="1" ht="22.8" customHeight="1">
      <c r="A174" s="12"/>
      <c r="B174" s="199"/>
      <c r="C174" s="200"/>
      <c r="D174" s="201" t="s">
        <v>72</v>
      </c>
      <c r="E174" s="212" t="s">
        <v>1080</v>
      </c>
      <c r="F174" s="212" t="s">
        <v>1081</v>
      </c>
      <c r="G174" s="200"/>
      <c r="H174" s="200"/>
      <c r="I174" s="200"/>
      <c r="J174" s="213">
        <f>BK174</f>
        <v>18151.800000000003</v>
      </c>
      <c r="K174" s="200"/>
      <c r="L174" s="204"/>
      <c r="M174" s="205"/>
      <c r="N174" s="206"/>
      <c r="O174" s="206"/>
      <c r="P174" s="207">
        <f>SUM(P175:P186)</f>
        <v>0</v>
      </c>
      <c r="Q174" s="206"/>
      <c r="R174" s="207">
        <f>SUM(R175:R186)</f>
        <v>0</v>
      </c>
      <c r="S174" s="206"/>
      <c r="T174" s="208">
        <f>SUM(T175:T186)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9" t="s">
        <v>81</v>
      </c>
      <c r="AT174" s="210" t="s">
        <v>72</v>
      </c>
      <c r="AU174" s="210" t="s">
        <v>81</v>
      </c>
      <c r="AY174" s="209" t="s">
        <v>143</v>
      </c>
      <c r="BK174" s="211">
        <f>SUM(BK175:BK186)</f>
        <v>18151.800000000003</v>
      </c>
    </row>
    <row r="175" s="2" customFormat="1" ht="16.5" customHeight="1">
      <c r="A175" s="29"/>
      <c r="B175" s="30"/>
      <c r="C175" s="214" t="s">
        <v>300</v>
      </c>
      <c r="D175" s="214" t="s">
        <v>145</v>
      </c>
      <c r="E175" s="215" t="s">
        <v>1082</v>
      </c>
      <c r="F175" s="216" t="s">
        <v>1083</v>
      </c>
      <c r="G175" s="217" t="s">
        <v>202</v>
      </c>
      <c r="H175" s="218">
        <v>96</v>
      </c>
      <c r="I175" s="219">
        <v>29.5</v>
      </c>
      <c r="J175" s="219">
        <f>ROUND(I175*H175,2)</f>
        <v>2832</v>
      </c>
      <c r="K175" s="220"/>
      <c r="L175" s="35"/>
      <c r="M175" s="221" t="s">
        <v>1</v>
      </c>
      <c r="N175" s="222" t="s">
        <v>38</v>
      </c>
      <c r="O175" s="223">
        <v>0</v>
      </c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225" t="s">
        <v>149</v>
      </c>
      <c r="AT175" s="225" t="s">
        <v>145</v>
      </c>
      <c r="AU175" s="225" t="s">
        <v>83</v>
      </c>
      <c r="AY175" s="14" t="s">
        <v>143</v>
      </c>
      <c r="BE175" s="226">
        <f>IF(N175="základní",J175,0)</f>
        <v>2832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4" t="s">
        <v>81</v>
      </c>
      <c r="BK175" s="226">
        <f>ROUND(I175*H175,2)</f>
        <v>2832</v>
      </c>
      <c r="BL175" s="14" t="s">
        <v>149</v>
      </c>
      <c r="BM175" s="225" t="s">
        <v>469</v>
      </c>
    </row>
    <row r="176" s="2" customFormat="1" ht="16.5" customHeight="1">
      <c r="A176" s="29"/>
      <c r="B176" s="30"/>
      <c r="C176" s="214" t="s">
        <v>306</v>
      </c>
      <c r="D176" s="214" t="s">
        <v>145</v>
      </c>
      <c r="E176" s="215" t="s">
        <v>1084</v>
      </c>
      <c r="F176" s="216" t="s">
        <v>1085</v>
      </c>
      <c r="G176" s="217" t="s">
        <v>202</v>
      </c>
      <c r="H176" s="218">
        <v>96</v>
      </c>
      <c r="I176" s="219">
        <v>45</v>
      </c>
      <c r="J176" s="219">
        <f>ROUND(I176*H176,2)</f>
        <v>4320</v>
      </c>
      <c r="K176" s="220"/>
      <c r="L176" s="35"/>
      <c r="M176" s="221" t="s">
        <v>1</v>
      </c>
      <c r="N176" s="222" t="s">
        <v>38</v>
      </c>
      <c r="O176" s="223">
        <v>0</v>
      </c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225" t="s">
        <v>149</v>
      </c>
      <c r="AT176" s="225" t="s">
        <v>145</v>
      </c>
      <c r="AU176" s="225" t="s">
        <v>83</v>
      </c>
      <c r="AY176" s="14" t="s">
        <v>143</v>
      </c>
      <c r="BE176" s="226">
        <f>IF(N176="základní",J176,0)</f>
        <v>4320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4" t="s">
        <v>81</v>
      </c>
      <c r="BK176" s="226">
        <f>ROUND(I176*H176,2)</f>
        <v>4320</v>
      </c>
      <c r="BL176" s="14" t="s">
        <v>149</v>
      </c>
      <c r="BM176" s="225" t="s">
        <v>477</v>
      </c>
    </row>
    <row r="177" s="2" customFormat="1" ht="16.5" customHeight="1">
      <c r="A177" s="29"/>
      <c r="B177" s="30"/>
      <c r="C177" s="214" t="s">
        <v>314</v>
      </c>
      <c r="D177" s="214" t="s">
        <v>145</v>
      </c>
      <c r="E177" s="215" t="s">
        <v>1086</v>
      </c>
      <c r="F177" s="216" t="s">
        <v>1087</v>
      </c>
      <c r="G177" s="217" t="s">
        <v>202</v>
      </c>
      <c r="H177" s="218">
        <v>56</v>
      </c>
      <c r="I177" s="219">
        <v>54.200000000000003</v>
      </c>
      <c r="J177" s="219">
        <f>ROUND(I177*H177,2)</f>
        <v>3035.1999999999998</v>
      </c>
      <c r="K177" s="220"/>
      <c r="L177" s="35"/>
      <c r="M177" s="221" t="s">
        <v>1</v>
      </c>
      <c r="N177" s="222" t="s">
        <v>38</v>
      </c>
      <c r="O177" s="223">
        <v>0</v>
      </c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225" t="s">
        <v>149</v>
      </c>
      <c r="AT177" s="225" t="s">
        <v>145</v>
      </c>
      <c r="AU177" s="225" t="s">
        <v>83</v>
      </c>
      <c r="AY177" s="14" t="s">
        <v>143</v>
      </c>
      <c r="BE177" s="226">
        <f>IF(N177="základní",J177,0)</f>
        <v>3035.1999999999998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4" t="s">
        <v>81</v>
      </c>
      <c r="BK177" s="226">
        <f>ROUND(I177*H177,2)</f>
        <v>3035.1999999999998</v>
      </c>
      <c r="BL177" s="14" t="s">
        <v>149</v>
      </c>
      <c r="BM177" s="225" t="s">
        <v>485</v>
      </c>
    </row>
    <row r="178" s="2" customFormat="1" ht="16.5" customHeight="1">
      <c r="A178" s="29"/>
      <c r="B178" s="30"/>
      <c r="C178" s="214" t="s">
        <v>318</v>
      </c>
      <c r="D178" s="214" t="s">
        <v>145</v>
      </c>
      <c r="E178" s="215" t="s">
        <v>1029</v>
      </c>
      <c r="F178" s="216" t="s">
        <v>1026</v>
      </c>
      <c r="G178" s="217" t="s">
        <v>202</v>
      </c>
      <c r="H178" s="218">
        <v>56</v>
      </c>
      <c r="I178" s="219">
        <v>42.299999999999997</v>
      </c>
      <c r="J178" s="219">
        <f>ROUND(I178*H178,2)</f>
        <v>2368.8000000000002</v>
      </c>
      <c r="K178" s="220"/>
      <c r="L178" s="35"/>
      <c r="M178" s="221" t="s">
        <v>1</v>
      </c>
      <c r="N178" s="222" t="s">
        <v>38</v>
      </c>
      <c r="O178" s="223">
        <v>0</v>
      </c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225" t="s">
        <v>149</v>
      </c>
      <c r="AT178" s="225" t="s">
        <v>145</v>
      </c>
      <c r="AU178" s="225" t="s">
        <v>83</v>
      </c>
      <c r="AY178" s="14" t="s">
        <v>143</v>
      </c>
      <c r="BE178" s="226">
        <f>IF(N178="základní",J178,0)</f>
        <v>2368.8000000000002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4" t="s">
        <v>81</v>
      </c>
      <c r="BK178" s="226">
        <f>ROUND(I178*H178,2)</f>
        <v>2368.8000000000002</v>
      </c>
      <c r="BL178" s="14" t="s">
        <v>149</v>
      </c>
      <c r="BM178" s="225" t="s">
        <v>493</v>
      </c>
    </row>
    <row r="179" s="2" customFormat="1" ht="16.5" customHeight="1">
      <c r="A179" s="29"/>
      <c r="B179" s="30"/>
      <c r="C179" s="214" t="s">
        <v>322</v>
      </c>
      <c r="D179" s="214" t="s">
        <v>145</v>
      </c>
      <c r="E179" s="215" t="s">
        <v>1088</v>
      </c>
      <c r="F179" s="216" t="s">
        <v>1089</v>
      </c>
      <c r="G179" s="217" t="s">
        <v>1017</v>
      </c>
      <c r="H179" s="218">
        <v>8</v>
      </c>
      <c r="I179" s="219">
        <v>112.5</v>
      </c>
      <c r="J179" s="219">
        <f>ROUND(I179*H179,2)</f>
        <v>900</v>
      </c>
      <c r="K179" s="220"/>
      <c r="L179" s="35"/>
      <c r="M179" s="221" t="s">
        <v>1</v>
      </c>
      <c r="N179" s="222" t="s">
        <v>38</v>
      </c>
      <c r="O179" s="223">
        <v>0</v>
      </c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225" t="s">
        <v>149</v>
      </c>
      <c r="AT179" s="225" t="s">
        <v>145</v>
      </c>
      <c r="AU179" s="225" t="s">
        <v>83</v>
      </c>
      <c r="AY179" s="14" t="s">
        <v>143</v>
      </c>
      <c r="BE179" s="226">
        <f>IF(N179="základní",J179,0)</f>
        <v>900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4" t="s">
        <v>81</v>
      </c>
      <c r="BK179" s="226">
        <f>ROUND(I179*H179,2)</f>
        <v>900</v>
      </c>
      <c r="BL179" s="14" t="s">
        <v>149</v>
      </c>
      <c r="BM179" s="225" t="s">
        <v>501</v>
      </c>
    </row>
    <row r="180" s="2" customFormat="1" ht="16.5" customHeight="1">
      <c r="A180" s="29"/>
      <c r="B180" s="30"/>
      <c r="C180" s="214" t="s">
        <v>326</v>
      </c>
      <c r="D180" s="214" t="s">
        <v>145</v>
      </c>
      <c r="E180" s="215" t="s">
        <v>1090</v>
      </c>
      <c r="F180" s="216" t="s">
        <v>1026</v>
      </c>
      <c r="G180" s="217" t="s">
        <v>1017</v>
      </c>
      <c r="H180" s="218">
        <v>8</v>
      </c>
      <c r="I180" s="219">
        <v>56.200000000000003</v>
      </c>
      <c r="J180" s="219">
        <f>ROUND(I180*H180,2)</f>
        <v>449.60000000000002</v>
      </c>
      <c r="K180" s="220"/>
      <c r="L180" s="35"/>
      <c r="M180" s="221" t="s">
        <v>1</v>
      </c>
      <c r="N180" s="222" t="s">
        <v>38</v>
      </c>
      <c r="O180" s="223">
        <v>0</v>
      </c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225" t="s">
        <v>149</v>
      </c>
      <c r="AT180" s="225" t="s">
        <v>145</v>
      </c>
      <c r="AU180" s="225" t="s">
        <v>83</v>
      </c>
      <c r="AY180" s="14" t="s">
        <v>143</v>
      </c>
      <c r="BE180" s="226">
        <f>IF(N180="základní",J180,0)</f>
        <v>449.60000000000002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4" t="s">
        <v>81</v>
      </c>
      <c r="BK180" s="226">
        <f>ROUND(I180*H180,2)</f>
        <v>449.60000000000002</v>
      </c>
      <c r="BL180" s="14" t="s">
        <v>149</v>
      </c>
      <c r="BM180" s="225" t="s">
        <v>509</v>
      </c>
    </row>
    <row r="181" s="2" customFormat="1" ht="16.5" customHeight="1">
      <c r="A181" s="29"/>
      <c r="B181" s="30"/>
      <c r="C181" s="214" t="s">
        <v>330</v>
      </c>
      <c r="D181" s="214" t="s">
        <v>145</v>
      </c>
      <c r="E181" s="215" t="s">
        <v>1091</v>
      </c>
      <c r="F181" s="216" t="s">
        <v>1092</v>
      </c>
      <c r="G181" s="217" t="s">
        <v>1017</v>
      </c>
      <c r="H181" s="218">
        <v>38</v>
      </c>
      <c r="I181" s="219">
        <v>12.199999999999999</v>
      </c>
      <c r="J181" s="219">
        <f>ROUND(I181*H181,2)</f>
        <v>463.60000000000002</v>
      </c>
      <c r="K181" s="220"/>
      <c r="L181" s="35"/>
      <c r="M181" s="221" t="s">
        <v>1</v>
      </c>
      <c r="N181" s="222" t="s">
        <v>38</v>
      </c>
      <c r="O181" s="223">
        <v>0</v>
      </c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225" t="s">
        <v>149</v>
      </c>
      <c r="AT181" s="225" t="s">
        <v>145</v>
      </c>
      <c r="AU181" s="225" t="s">
        <v>83</v>
      </c>
      <c r="AY181" s="14" t="s">
        <v>143</v>
      </c>
      <c r="BE181" s="226">
        <f>IF(N181="základní",J181,0)</f>
        <v>463.60000000000002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4" t="s">
        <v>81</v>
      </c>
      <c r="BK181" s="226">
        <f>ROUND(I181*H181,2)</f>
        <v>463.60000000000002</v>
      </c>
      <c r="BL181" s="14" t="s">
        <v>149</v>
      </c>
      <c r="BM181" s="225" t="s">
        <v>519</v>
      </c>
    </row>
    <row r="182" s="2" customFormat="1" ht="16.5" customHeight="1">
      <c r="A182" s="29"/>
      <c r="B182" s="30"/>
      <c r="C182" s="214" t="s">
        <v>336</v>
      </c>
      <c r="D182" s="214" t="s">
        <v>145</v>
      </c>
      <c r="E182" s="215" t="s">
        <v>1093</v>
      </c>
      <c r="F182" s="216" t="s">
        <v>1026</v>
      </c>
      <c r="G182" s="217" t="s">
        <v>1017</v>
      </c>
      <c r="H182" s="218">
        <v>38</v>
      </c>
      <c r="I182" s="219">
        <v>50.200000000000003</v>
      </c>
      <c r="J182" s="219">
        <f>ROUND(I182*H182,2)</f>
        <v>1907.5999999999999</v>
      </c>
      <c r="K182" s="220"/>
      <c r="L182" s="35"/>
      <c r="M182" s="221" t="s">
        <v>1</v>
      </c>
      <c r="N182" s="222" t="s">
        <v>38</v>
      </c>
      <c r="O182" s="223">
        <v>0</v>
      </c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225" t="s">
        <v>149</v>
      </c>
      <c r="AT182" s="225" t="s">
        <v>145</v>
      </c>
      <c r="AU182" s="225" t="s">
        <v>83</v>
      </c>
      <c r="AY182" s="14" t="s">
        <v>143</v>
      </c>
      <c r="BE182" s="226">
        <f>IF(N182="základní",J182,0)</f>
        <v>1907.5999999999999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4" t="s">
        <v>81</v>
      </c>
      <c r="BK182" s="226">
        <f>ROUND(I182*H182,2)</f>
        <v>1907.5999999999999</v>
      </c>
      <c r="BL182" s="14" t="s">
        <v>149</v>
      </c>
      <c r="BM182" s="225" t="s">
        <v>529</v>
      </c>
    </row>
    <row r="183" s="2" customFormat="1" ht="16.5" customHeight="1">
      <c r="A183" s="29"/>
      <c r="B183" s="30"/>
      <c r="C183" s="214" t="s">
        <v>340</v>
      </c>
      <c r="D183" s="214" t="s">
        <v>145</v>
      </c>
      <c r="E183" s="215" t="s">
        <v>1094</v>
      </c>
      <c r="F183" s="216" t="s">
        <v>1095</v>
      </c>
      <c r="G183" s="217" t="s">
        <v>1017</v>
      </c>
      <c r="H183" s="218">
        <v>1</v>
      </c>
      <c r="I183" s="219">
        <v>495</v>
      </c>
      <c r="J183" s="219">
        <f>ROUND(I183*H183,2)</f>
        <v>495</v>
      </c>
      <c r="K183" s="220"/>
      <c r="L183" s="35"/>
      <c r="M183" s="221" t="s">
        <v>1</v>
      </c>
      <c r="N183" s="222" t="s">
        <v>38</v>
      </c>
      <c r="O183" s="223">
        <v>0</v>
      </c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225" t="s">
        <v>149</v>
      </c>
      <c r="AT183" s="225" t="s">
        <v>145</v>
      </c>
      <c r="AU183" s="225" t="s">
        <v>83</v>
      </c>
      <c r="AY183" s="14" t="s">
        <v>143</v>
      </c>
      <c r="BE183" s="226">
        <f>IF(N183="základní",J183,0)</f>
        <v>495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4" t="s">
        <v>81</v>
      </c>
      <c r="BK183" s="226">
        <f>ROUND(I183*H183,2)</f>
        <v>495</v>
      </c>
      <c r="BL183" s="14" t="s">
        <v>149</v>
      </c>
      <c r="BM183" s="225" t="s">
        <v>537</v>
      </c>
    </row>
    <row r="184" s="2" customFormat="1" ht="16.5" customHeight="1">
      <c r="A184" s="29"/>
      <c r="B184" s="30"/>
      <c r="C184" s="214" t="s">
        <v>344</v>
      </c>
      <c r="D184" s="214" t="s">
        <v>145</v>
      </c>
      <c r="E184" s="215" t="s">
        <v>1096</v>
      </c>
      <c r="F184" s="216" t="s">
        <v>1026</v>
      </c>
      <c r="G184" s="217" t="s">
        <v>1017</v>
      </c>
      <c r="H184" s="218">
        <v>1</v>
      </c>
      <c r="I184" s="219">
        <v>250</v>
      </c>
      <c r="J184" s="219">
        <f>ROUND(I184*H184,2)</f>
        <v>250</v>
      </c>
      <c r="K184" s="220"/>
      <c r="L184" s="35"/>
      <c r="M184" s="221" t="s">
        <v>1</v>
      </c>
      <c r="N184" s="222" t="s">
        <v>38</v>
      </c>
      <c r="O184" s="223">
        <v>0</v>
      </c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225" t="s">
        <v>149</v>
      </c>
      <c r="AT184" s="225" t="s">
        <v>145</v>
      </c>
      <c r="AU184" s="225" t="s">
        <v>83</v>
      </c>
      <c r="AY184" s="14" t="s">
        <v>143</v>
      </c>
      <c r="BE184" s="226">
        <f>IF(N184="základní",J184,0)</f>
        <v>250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4" t="s">
        <v>81</v>
      </c>
      <c r="BK184" s="226">
        <f>ROUND(I184*H184,2)</f>
        <v>250</v>
      </c>
      <c r="BL184" s="14" t="s">
        <v>149</v>
      </c>
      <c r="BM184" s="225" t="s">
        <v>545</v>
      </c>
    </row>
    <row r="185" s="2" customFormat="1" ht="16.5" customHeight="1">
      <c r="A185" s="29"/>
      <c r="B185" s="30"/>
      <c r="C185" s="214" t="s">
        <v>346</v>
      </c>
      <c r="D185" s="214" t="s">
        <v>145</v>
      </c>
      <c r="E185" s="215" t="s">
        <v>1097</v>
      </c>
      <c r="F185" s="216" t="s">
        <v>1098</v>
      </c>
      <c r="G185" s="217" t="s">
        <v>1020</v>
      </c>
      <c r="H185" s="218">
        <v>1</v>
      </c>
      <c r="I185" s="219">
        <v>450</v>
      </c>
      <c r="J185" s="219">
        <f>ROUND(I185*H185,2)</f>
        <v>450</v>
      </c>
      <c r="K185" s="220"/>
      <c r="L185" s="35"/>
      <c r="M185" s="221" t="s">
        <v>1</v>
      </c>
      <c r="N185" s="222" t="s">
        <v>38</v>
      </c>
      <c r="O185" s="223">
        <v>0</v>
      </c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225" t="s">
        <v>149</v>
      </c>
      <c r="AT185" s="225" t="s">
        <v>145</v>
      </c>
      <c r="AU185" s="225" t="s">
        <v>83</v>
      </c>
      <c r="AY185" s="14" t="s">
        <v>143</v>
      </c>
      <c r="BE185" s="226">
        <f>IF(N185="základní",J185,0)</f>
        <v>450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4" t="s">
        <v>81</v>
      </c>
      <c r="BK185" s="226">
        <f>ROUND(I185*H185,2)</f>
        <v>450</v>
      </c>
      <c r="BL185" s="14" t="s">
        <v>149</v>
      </c>
      <c r="BM185" s="225" t="s">
        <v>553</v>
      </c>
    </row>
    <row r="186" s="2" customFormat="1" ht="16.5" customHeight="1">
      <c r="A186" s="29"/>
      <c r="B186" s="30"/>
      <c r="C186" s="214" t="s">
        <v>350</v>
      </c>
      <c r="D186" s="214" t="s">
        <v>145</v>
      </c>
      <c r="E186" s="215" t="s">
        <v>1099</v>
      </c>
      <c r="F186" s="216" t="s">
        <v>1026</v>
      </c>
      <c r="G186" s="217" t="s">
        <v>1020</v>
      </c>
      <c r="H186" s="218">
        <v>1</v>
      </c>
      <c r="I186" s="219">
        <v>680</v>
      </c>
      <c r="J186" s="219">
        <f>ROUND(I186*H186,2)</f>
        <v>680</v>
      </c>
      <c r="K186" s="220"/>
      <c r="L186" s="35"/>
      <c r="M186" s="221" t="s">
        <v>1</v>
      </c>
      <c r="N186" s="222" t="s">
        <v>38</v>
      </c>
      <c r="O186" s="223">
        <v>0</v>
      </c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225" t="s">
        <v>149</v>
      </c>
      <c r="AT186" s="225" t="s">
        <v>145</v>
      </c>
      <c r="AU186" s="225" t="s">
        <v>83</v>
      </c>
      <c r="AY186" s="14" t="s">
        <v>143</v>
      </c>
      <c r="BE186" s="226">
        <f>IF(N186="základní",J186,0)</f>
        <v>680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4" t="s">
        <v>81</v>
      </c>
      <c r="BK186" s="226">
        <f>ROUND(I186*H186,2)</f>
        <v>680</v>
      </c>
      <c r="BL186" s="14" t="s">
        <v>149</v>
      </c>
      <c r="BM186" s="225" t="s">
        <v>563</v>
      </c>
    </row>
    <row r="187" s="12" customFormat="1" ht="22.8" customHeight="1">
      <c r="A187" s="12"/>
      <c r="B187" s="199"/>
      <c r="C187" s="200"/>
      <c r="D187" s="201" t="s">
        <v>72</v>
      </c>
      <c r="E187" s="212" t="s">
        <v>1100</v>
      </c>
      <c r="F187" s="212" t="s">
        <v>1101</v>
      </c>
      <c r="G187" s="200"/>
      <c r="H187" s="200"/>
      <c r="I187" s="200"/>
      <c r="J187" s="213">
        <f>BK187</f>
        <v>77560</v>
      </c>
      <c r="K187" s="200"/>
      <c r="L187" s="204"/>
      <c r="M187" s="205"/>
      <c r="N187" s="206"/>
      <c r="O187" s="206"/>
      <c r="P187" s="207">
        <f>SUM(P188:P191)</f>
        <v>0</v>
      </c>
      <c r="Q187" s="206"/>
      <c r="R187" s="207">
        <f>SUM(R188:R191)</f>
        <v>0</v>
      </c>
      <c r="S187" s="206"/>
      <c r="T187" s="208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9" t="s">
        <v>81</v>
      </c>
      <c r="AT187" s="210" t="s">
        <v>72</v>
      </c>
      <c r="AU187" s="210" t="s">
        <v>81</v>
      </c>
      <c r="AY187" s="209" t="s">
        <v>143</v>
      </c>
      <c r="BK187" s="211">
        <f>SUM(BK188:BK191)</f>
        <v>77560</v>
      </c>
    </row>
    <row r="188" s="2" customFormat="1" ht="16.5" customHeight="1">
      <c r="A188" s="29"/>
      <c r="B188" s="30"/>
      <c r="C188" s="214" t="s">
        <v>354</v>
      </c>
      <c r="D188" s="214" t="s">
        <v>145</v>
      </c>
      <c r="E188" s="215" t="s">
        <v>1102</v>
      </c>
      <c r="F188" s="216" t="s">
        <v>1103</v>
      </c>
      <c r="G188" s="217" t="s">
        <v>1017</v>
      </c>
      <c r="H188" s="218">
        <v>22</v>
      </c>
      <c r="I188" s="219">
        <v>2750</v>
      </c>
      <c r="J188" s="219">
        <f>ROUND(I188*H188,2)</f>
        <v>60500</v>
      </c>
      <c r="K188" s="220"/>
      <c r="L188" s="35"/>
      <c r="M188" s="221" t="s">
        <v>1</v>
      </c>
      <c r="N188" s="222" t="s">
        <v>38</v>
      </c>
      <c r="O188" s="223">
        <v>0</v>
      </c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225" t="s">
        <v>149</v>
      </c>
      <c r="AT188" s="225" t="s">
        <v>145</v>
      </c>
      <c r="AU188" s="225" t="s">
        <v>83</v>
      </c>
      <c r="AY188" s="14" t="s">
        <v>143</v>
      </c>
      <c r="BE188" s="226">
        <f>IF(N188="základní",J188,0)</f>
        <v>60500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4" t="s">
        <v>81</v>
      </c>
      <c r="BK188" s="226">
        <f>ROUND(I188*H188,2)</f>
        <v>60500</v>
      </c>
      <c r="BL188" s="14" t="s">
        <v>149</v>
      </c>
      <c r="BM188" s="225" t="s">
        <v>571</v>
      </c>
    </row>
    <row r="189" s="2" customFormat="1" ht="16.5" customHeight="1">
      <c r="A189" s="29"/>
      <c r="B189" s="30"/>
      <c r="C189" s="214" t="s">
        <v>358</v>
      </c>
      <c r="D189" s="214" t="s">
        <v>145</v>
      </c>
      <c r="E189" s="215" t="s">
        <v>1104</v>
      </c>
      <c r="F189" s="216" t="s">
        <v>1026</v>
      </c>
      <c r="G189" s="217" t="s">
        <v>1017</v>
      </c>
      <c r="H189" s="218">
        <v>22</v>
      </c>
      <c r="I189" s="219">
        <v>350</v>
      </c>
      <c r="J189" s="219">
        <f>ROUND(I189*H189,2)</f>
        <v>7700</v>
      </c>
      <c r="K189" s="220"/>
      <c r="L189" s="35"/>
      <c r="M189" s="221" t="s">
        <v>1</v>
      </c>
      <c r="N189" s="222" t="s">
        <v>38</v>
      </c>
      <c r="O189" s="223">
        <v>0</v>
      </c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225" t="s">
        <v>149</v>
      </c>
      <c r="AT189" s="225" t="s">
        <v>145</v>
      </c>
      <c r="AU189" s="225" t="s">
        <v>83</v>
      </c>
      <c r="AY189" s="14" t="s">
        <v>143</v>
      </c>
      <c r="BE189" s="226">
        <f>IF(N189="základní",J189,0)</f>
        <v>7700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4" t="s">
        <v>81</v>
      </c>
      <c r="BK189" s="226">
        <f>ROUND(I189*H189,2)</f>
        <v>7700</v>
      </c>
      <c r="BL189" s="14" t="s">
        <v>149</v>
      </c>
      <c r="BM189" s="225" t="s">
        <v>579</v>
      </c>
    </row>
    <row r="190" s="2" customFormat="1" ht="16.5" customHeight="1">
      <c r="A190" s="29"/>
      <c r="B190" s="30"/>
      <c r="C190" s="214" t="s">
        <v>362</v>
      </c>
      <c r="D190" s="214" t="s">
        <v>145</v>
      </c>
      <c r="E190" s="215" t="s">
        <v>1105</v>
      </c>
      <c r="F190" s="216" t="s">
        <v>1106</v>
      </c>
      <c r="G190" s="217" t="s">
        <v>1017</v>
      </c>
      <c r="H190" s="218">
        <v>6</v>
      </c>
      <c r="I190" s="219">
        <v>1250</v>
      </c>
      <c r="J190" s="219">
        <f>ROUND(I190*H190,2)</f>
        <v>7500</v>
      </c>
      <c r="K190" s="220"/>
      <c r="L190" s="35"/>
      <c r="M190" s="221" t="s">
        <v>1</v>
      </c>
      <c r="N190" s="222" t="s">
        <v>38</v>
      </c>
      <c r="O190" s="223">
        <v>0</v>
      </c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225" t="s">
        <v>149</v>
      </c>
      <c r="AT190" s="225" t="s">
        <v>145</v>
      </c>
      <c r="AU190" s="225" t="s">
        <v>83</v>
      </c>
      <c r="AY190" s="14" t="s">
        <v>143</v>
      </c>
      <c r="BE190" s="226">
        <f>IF(N190="základní",J190,0)</f>
        <v>7500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4" t="s">
        <v>81</v>
      </c>
      <c r="BK190" s="226">
        <f>ROUND(I190*H190,2)</f>
        <v>7500</v>
      </c>
      <c r="BL190" s="14" t="s">
        <v>149</v>
      </c>
      <c r="BM190" s="225" t="s">
        <v>587</v>
      </c>
    </row>
    <row r="191" s="2" customFormat="1" ht="16.5" customHeight="1">
      <c r="A191" s="29"/>
      <c r="B191" s="30"/>
      <c r="C191" s="214" t="s">
        <v>366</v>
      </c>
      <c r="D191" s="214" t="s">
        <v>145</v>
      </c>
      <c r="E191" s="215" t="s">
        <v>1107</v>
      </c>
      <c r="F191" s="216" t="s">
        <v>1026</v>
      </c>
      <c r="G191" s="217" t="s">
        <v>1017</v>
      </c>
      <c r="H191" s="218">
        <v>6</v>
      </c>
      <c r="I191" s="219">
        <v>310</v>
      </c>
      <c r="J191" s="219">
        <f>ROUND(I191*H191,2)</f>
        <v>1860</v>
      </c>
      <c r="K191" s="220"/>
      <c r="L191" s="35"/>
      <c r="M191" s="221" t="s">
        <v>1</v>
      </c>
      <c r="N191" s="222" t="s">
        <v>38</v>
      </c>
      <c r="O191" s="223">
        <v>0</v>
      </c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225" t="s">
        <v>149</v>
      </c>
      <c r="AT191" s="225" t="s">
        <v>145</v>
      </c>
      <c r="AU191" s="225" t="s">
        <v>83</v>
      </c>
      <c r="AY191" s="14" t="s">
        <v>143</v>
      </c>
      <c r="BE191" s="226">
        <f>IF(N191="základní",J191,0)</f>
        <v>1860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4" t="s">
        <v>81</v>
      </c>
      <c r="BK191" s="226">
        <f>ROUND(I191*H191,2)</f>
        <v>1860</v>
      </c>
      <c r="BL191" s="14" t="s">
        <v>149</v>
      </c>
      <c r="BM191" s="225" t="s">
        <v>597</v>
      </c>
    </row>
    <row r="192" s="12" customFormat="1" ht="22.8" customHeight="1">
      <c r="A192" s="12"/>
      <c r="B192" s="199"/>
      <c r="C192" s="200"/>
      <c r="D192" s="201" t="s">
        <v>72</v>
      </c>
      <c r="E192" s="212" t="s">
        <v>1108</v>
      </c>
      <c r="F192" s="212" t="s">
        <v>1109</v>
      </c>
      <c r="G192" s="200"/>
      <c r="H192" s="200"/>
      <c r="I192" s="200"/>
      <c r="J192" s="213">
        <f>BK192</f>
        <v>11491.200000000001</v>
      </c>
      <c r="K192" s="200"/>
      <c r="L192" s="204"/>
      <c r="M192" s="205"/>
      <c r="N192" s="206"/>
      <c r="O192" s="206"/>
      <c r="P192" s="207">
        <f>SUM(P193:P200)</f>
        <v>0</v>
      </c>
      <c r="Q192" s="206"/>
      <c r="R192" s="207">
        <f>SUM(R193:R200)</f>
        <v>0</v>
      </c>
      <c r="S192" s="206"/>
      <c r="T192" s="208">
        <f>SUM(T193:T200)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9" t="s">
        <v>81</v>
      </c>
      <c r="AT192" s="210" t="s">
        <v>72</v>
      </c>
      <c r="AU192" s="210" t="s">
        <v>81</v>
      </c>
      <c r="AY192" s="209" t="s">
        <v>143</v>
      </c>
      <c r="BK192" s="211">
        <f>SUM(BK193:BK200)</f>
        <v>11491.200000000001</v>
      </c>
    </row>
    <row r="193" s="2" customFormat="1" ht="16.5" customHeight="1">
      <c r="A193" s="29"/>
      <c r="B193" s="30"/>
      <c r="C193" s="214" t="s">
        <v>372</v>
      </c>
      <c r="D193" s="214" t="s">
        <v>145</v>
      </c>
      <c r="E193" s="215" t="s">
        <v>1110</v>
      </c>
      <c r="F193" s="216" t="s">
        <v>1111</v>
      </c>
      <c r="G193" s="217" t="s">
        <v>1017</v>
      </c>
      <c r="H193" s="218">
        <v>4</v>
      </c>
      <c r="I193" s="219">
        <v>225.30000000000001</v>
      </c>
      <c r="J193" s="219">
        <f>ROUND(I193*H193,2)</f>
        <v>901.20000000000005</v>
      </c>
      <c r="K193" s="220"/>
      <c r="L193" s="35"/>
      <c r="M193" s="221" t="s">
        <v>1</v>
      </c>
      <c r="N193" s="222" t="s">
        <v>38</v>
      </c>
      <c r="O193" s="223">
        <v>0</v>
      </c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225" t="s">
        <v>149</v>
      </c>
      <c r="AT193" s="225" t="s">
        <v>145</v>
      </c>
      <c r="AU193" s="225" t="s">
        <v>83</v>
      </c>
      <c r="AY193" s="14" t="s">
        <v>143</v>
      </c>
      <c r="BE193" s="226">
        <f>IF(N193="základní",J193,0)</f>
        <v>901.20000000000005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4" t="s">
        <v>81</v>
      </c>
      <c r="BK193" s="226">
        <f>ROUND(I193*H193,2)</f>
        <v>901.20000000000005</v>
      </c>
      <c r="BL193" s="14" t="s">
        <v>149</v>
      </c>
      <c r="BM193" s="225" t="s">
        <v>605</v>
      </c>
    </row>
    <row r="194" s="2" customFormat="1" ht="16.5" customHeight="1">
      <c r="A194" s="29"/>
      <c r="B194" s="30"/>
      <c r="C194" s="214" t="s">
        <v>376</v>
      </c>
      <c r="D194" s="214" t="s">
        <v>145</v>
      </c>
      <c r="E194" s="215" t="s">
        <v>1112</v>
      </c>
      <c r="F194" s="216" t="s">
        <v>1026</v>
      </c>
      <c r="G194" s="217" t="s">
        <v>1017</v>
      </c>
      <c r="H194" s="218">
        <v>4</v>
      </c>
      <c r="I194" s="219">
        <v>75</v>
      </c>
      <c r="J194" s="219">
        <f>ROUND(I194*H194,2)</f>
        <v>300</v>
      </c>
      <c r="K194" s="220"/>
      <c r="L194" s="35"/>
      <c r="M194" s="221" t="s">
        <v>1</v>
      </c>
      <c r="N194" s="222" t="s">
        <v>38</v>
      </c>
      <c r="O194" s="223">
        <v>0</v>
      </c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225" t="s">
        <v>149</v>
      </c>
      <c r="AT194" s="225" t="s">
        <v>145</v>
      </c>
      <c r="AU194" s="225" t="s">
        <v>83</v>
      </c>
      <c r="AY194" s="14" t="s">
        <v>143</v>
      </c>
      <c r="BE194" s="226">
        <f>IF(N194="základní",J194,0)</f>
        <v>300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4" t="s">
        <v>81</v>
      </c>
      <c r="BK194" s="226">
        <f>ROUND(I194*H194,2)</f>
        <v>300</v>
      </c>
      <c r="BL194" s="14" t="s">
        <v>149</v>
      </c>
      <c r="BM194" s="225" t="s">
        <v>613</v>
      </c>
    </row>
    <row r="195" s="2" customFormat="1" ht="16.5" customHeight="1">
      <c r="A195" s="29"/>
      <c r="B195" s="30"/>
      <c r="C195" s="214" t="s">
        <v>380</v>
      </c>
      <c r="D195" s="214" t="s">
        <v>145</v>
      </c>
      <c r="E195" s="215" t="s">
        <v>1113</v>
      </c>
      <c r="F195" s="216" t="s">
        <v>1114</v>
      </c>
      <c r="G195" s="217" t="s">
        <v>202</v>
      </c>
      <c r="H195" s="218">
        <v>96</v>
      </c>
      <c r="I195" s="219">
        <v>8.5</v>
      </c>
      <c r="J195" s="219">
        <f>ROUND(I195*H195,2)</f>
        <v>816</v>
      </c>
      <c r="K195" s="220"/>
      <c r="L195" s="35"/>
      <c r="M195" s="221" t="s">
        <v>1</v>
      </c>
      <c r="N195" s="222" t="s">
        <v>38</v>
      </c>
      <c r="O195" s="223">
        <v>0</v>
      </c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225" t="s">
        <v>149</v>
      </c>
      <c r="AT195" s="225" t="s">
        <v>145</v>
      </c>
      <c r="AU195" s="225" t="s">
        <v>83</v>
      </c>
      <c r="AY195" s="14" t="s">
        <v>143</v>
      </c>
      <c r="BE195" s="226">
        <f>IF(N195="základní",J195,0)</f>
        <v>816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4" t="s">
        <v>81</v>
      </c>
      <c r="BK195" s="226">
        <f>ROUND(I195*H195,2)</f>
        <v>816</v>
      </c>
      <c r="BL195" s="14" t="s">
        <v>149</v>
      </c>
      <c r="BM195" s="225" t="s">
        <v>621</v>
      </c>
    </row>
    <row r="196" s="2" customFormat="1" ht="16.5" customHeight="1">
      <c r="A196" s="29"/>
      <c r="B196" s="30"/>
      <c r="C196" s="214" t="s">
        <v>384</v>
      </c>
      <c r="D196" s="214" t="s">
        <v>145</v>
      </c>
      <c r="E196" s="215" t="s">
        <v>1115</v>
      </c>
      <c r="F196" s="216" t="s">
        <v>1026</v>
      </c>
      <c r="G196" s="217" t="s">
        <v>202</v>
      </c>
      <c r="H196" s="218">
        <v>96</v>
      </c>
      <c r="I196" s="219">
        <v>26.5</v>
      </c>
      <c r="J196" s="219">
        <f>ROUND(I196*H196,2)</f>
        <v>2544</v>
      </c>
      <c r="K196" s="220"/>
      <c r="L196" s="35"/>
      <c r="M196" s="221" t="s">
        <v>1</v>
      </c>
      <c r="N196" s="222" t="s">
        <v>38</v>
      </c>
      <c r="O196" s="223">
        <v>0</v>
      </c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225" t="s">
        <v>149</v>
      </c>
      <c r="AT196" s="225" t="s">
        <v>145</v>
      </c>
      <c r="AU196" s="225" t="s">
        <v>83</v>
      </c>
      <c r="AY196" s="14" t="s">
        <v>143</v>
      </c>
      <c r="BE196" s="226">
        <f>IF(N196="základní",J196,0)</f>
        <v>2544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4" t="s">
        <v>81</v>
      </c>
      <c r="BK196" s="226">
        <f>ROUND(I196*H196,2)</f>
        <v>2544</v>
      </c>
      <c r="BL196" s="14" t="s">
        <v>149</v>
      </c>
      <c r="BM196" s="225" t="s">
        <v>629</v>
      </c>
    </row>
    <row r="197" s="2" customFormat="1" ht="16.5" customHeight="1">
      <c r="A197" s="29"/>
      <c r="B197" s="30"/>
      <c r="C197" s="214" t="s">
        <v>388</v>
      </c>
      <c r="D197" s="214" t="s">
        <v>145</v>
      </c>
      <c r="E197" s="215" t="s">
        <v>1116</v>
      </c>
      <c r="F197" s="216" t="s">
        <v>1117</v>
      </c>
      <c r="G197" s="217" t="s">
        <v>1017</v>
      </c>
      <c r="H197" s="218">
        <v>1</v>
      </c>
      <c r="I197" s="219">
        <v>650</v>
      </c>
      <c r="J197" s="219">
        <f>ROUND(I197*H197,2)</f>
        <v>650</v>
      </c>
      <c r="K197" s="220"/>
      <c r="L197" s="35"/>
      <c r="M197" s="221" t="s">
        <v>1</v>
      </c>
      <c r="N197" s="222" t="s">
        <v>38</v>
      </c>
      <c r="O197" s="223">
        <v>0</v>
      </c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225" t="s">
        <v>149</v>
      </c>
      <c r="AT197" s="225" t="s">
        <v>145</v>
      </c>
      <c r="AU197" s="225" t="s">
        <v>83</v>
      </c>
      <c r="AY197" s="14" t="s">
        <v>143</v>
      </c>
      <c r="BE197" s="226">
        <f>IF(N197="základní",J197,0)</f>
        <v>650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4" t="s">
        <v>81</v>
      </c>
      <c r="BK197" s="226">
        <f>ROUND(I197*H197,2)</f>
        <v>650</v>
      </c>
      <c r="BL197" s="14" t="s">
        <v>149</v>
      </c>
      <c r="BM197" s="225" t="s">
        <v>639</v>
      </c>
    </row>
    <row r="198" s="2" customFormat="1" ht="16.5" customHeight="1">
      <c r="A198" s="29"/>
      <c r="B198" s="30"/>
      <c r="C198" s="214" t="s">
        <v>392</v>
      </c>
      <c r="D198" s="214" t="s">
        <v>145</v>
      </c>
      <c r="E198" s="215" t="s">
        <v>1104</v>
      </c>
      <c r="F198" s="216" t="s">
        <v>1026</v>
      </c>
      <c r="G198" s="217" t="s">
        <v>1017</v>
      </c>
      <c r="H198" s="218">
        <v>1</v>
      </c>
      <c r="I198" s="219">
        <v>350</v>
      </c>
      <c r="J198" s="219">
        <f>ROUND(I198*H198,2)</f>
        <v>350</v>
      </c>
      <c r="K198" s="220"/>
      <c r="L198" s="35"/>
      <c r="M198" s="221" t="s">
        <v>1</v>
      </c>
      <c r="N198" s="222" t="s">
        <v>38</v>
      </c>
      <c r="O198" s="223">
        <v>0</v>
      </c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225" t="s">
        <v>149</v>
      </c>
      <c r="AT198" s="225" t="s">
        <v>145</v>
      </c>
      <c r="AU198" s="225" t="s">
        <v>83</v>
      </c>
      <c r="AY198" s="14" t="s">
        <v>143</v>
      </c>
      <c r="BE198" s="226">
        <f>IF(N198="základní",J198,0)</f>
        <v>350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4" t="s">
        <v>81</v>
      </c>
      <c r="BK198" s="226">
        <f>ROUND(I198*H198,2)</f>
        <v>350</v>
      </c>
      <c r="BL198" s="14" t="s">
        <v>149</v>
      </c>
      <c r="BM198" s="225" t="s">
        <v>649</v>
      </c>
    </row>
    <row r="199" s="2" customFormat="1" ht="16.5" customHeight="1">
      <c r="A199" s="29"/>
      <c r="B199" s="30"/>
      <c r="C199" s="214" t="s">
        <v>396</v>
      </c>
      <c r="D199" s="214" t="s">
        <v>145</v>
      </c>
      <c r="E199" s="215" t="s">
        <v>1118</v>
      </c>
      <c r="F199" s="216" t="s">
        <v>1119</v>
      </c>
      <c r="G199" s="217" t="s">
        <v>1014</v>
      </c>
      <c r="H199" s="218">
        <v>12</v>
      </c>
      <c r="I199" s="219">
        <v>390</v>
      </c>
      <c r="J199" s="219">
        <f>ROUND(I199*H199,2)</f>
        <v>4680</v>
      </c>
      <c r="K199" s="220"/>
      <c r="L199" s="35"/>
      <c r="M199" s="221" t="s">
        <v>1</v>
      </c>
      <c r="N199" s="222" t="s">
        <v>38</v>
      </c>
      <c r="O199" s="223">
        <v>0</v>
      </c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225" t="s">
        <v>149</v>
      </c>
      <c r="AT199" s="225" t="s">
        <v>145</v>
      </c>
      <c r="AU199" s="225" t="s">
        <v>83</v>
      </c>
      <c r="AY199" s="14" t="s">
        <v>143</v>
      </c>
      <c r="BE199" s="226">
        <f>IF(N199="základní",J199,0)</f>
        <v>4680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4" t="s">
        <v>81</v>
      </c>
      <c r="BK199" s="226">
        <f>ROUND(I199*H199,2)</f>
        <v>4680</v>
      </c>
      <c r="BL199" s="14" t="s">
        <v>149</v>
      </c>
      <c r="BM199" s="225" t="s">
        <v>657</v>
      </c>
    </row>
    <row r="200" s="2" customFormat="1" ht="16.5" customHeight="1">
      <c r="A200" s="29"/>
      <c r="B200" s="30"/>
      <c r="C200" s="214" t="s">
        <v>400</v>
      </c>
      <c r="D200" s="214" t="s">
        <v>145</v>
      </c>
      <c r="E200" s="215" t="s">
        <v>1120</v>
      </c>
      <c r="F200" s="216" t="s">
        <v>1121</v>
      </c>
      <c r="G200" s="217" t="s">
        <v>1020</v>
      </c>
      <c r="H200" s="218">
        <v>1</v>
      </c>
      <c r="I200" s="219">
        <v>1250</v>
      </c>
      <c r="J200" s="219">
        <f>ROUND(I200*H200,2)</f>
        <v>1250</v>
      </c>
      <c r="K200" s="220"/>
      <c r="L200" s="35"/>
      <c r="M200" s="221" t="s">
        <v>1</v>
      </c>
      <c r="N200" s="222" t="s">
        <v>38</v>
      </c>
      <c r="O200" s="223">
        <v>0</v>
      </c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225" t="s">
        <v>149</v>
      </c>
      <c r="AT200" s="225" t="s">
        <v>145</v>
      </c>
      <c r="AU200" s="225" t="s">
        <v>83</v>
      </c>
      <c r="AY200" s="14" t="s">
        <v>143</v>
      </c>
      <c r="BE200" s="226">
        <f>IF(N200="základní",J200,0)</f>
        <v>1250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4" t="s">
        <v>81</v>
      </c>
      <c r="BK200" s="226">
        <f>ROUND(I200*H200,2)</f>
        <v>1250</v>
      </c>
      <c r="BL200" s="14" t="s">
        <v>149</v>
      </c>
      <c r="BM200" s="225" t="s">
        <v>665</v>
      </c>
    </row>
    <row r="201" s="12" customFormat="1" ht="22.8" customHeight="1">
      <c r="A201" s="12"/>
      <c r="B201" s="199"/>
      <c r="C201" s="200"/>
      <c r="D201" s="201" t="s">
        <v>72</v>
      </c>
      <c r="E201" s="212" t="s">
        <v>1009</v>
      </c>
      <c r="F201" s="212" t="s">
        <v>85</v>
      </c>
      <c r="G201" s="200"/>
      <c r="H201" s="200"/>
      <c r="I201" s="200"/>
      <c r="J201" s="213">
        <f>BK201</f>
        <v>71200</v>
      </c>
      <c r="K201" s="200"/>
      <c r="L201" s="204"/>
      <c r="M201" s="205"/>
      <c r="N201" s="206"/>
      <c r="O201" s="206"/>
      <c r="P201" s="207">
        <f>SUM(P202:P209)</f>
        <v>0</v>
      </c>
      <c r="Q201" s="206"/>
      <c r="R201" s="207">
        <f>SUM(R202:R209)</f>
        <v>0</v>
      </c>
      <c r="S201" s="206"/>
      <c r="T201" s="208">
        <f>SUM(T202:T209)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9" t="s">
        <v>81</v>
      </c>
      <c r="AT201" s="210" t="s">
        <v>72</v>
      </c>
      <c r="AU201" s="210" t="s">
        <v>81</v>
      </c>
      <c r="AY201" s="209" t="s">
        <v>143</v>
      </c>
      <c r="BK201" s="211">
        <f>SUM(BK202:BK209)</f>
        <v>71200</v>
      </c>
    </row>
    <row r="202" s="2" customFormat="1" ht="16.5" customHeight="1">
      <c r="A202" s="29"/>
      <c r="B202" s="30"/>
      <c r="C202" s="214" t="s">
        <v>404</v>
      </c>
      <c r="D202" s="214" t="s">
        <v>145</v>
      </c>
      <c r="E202" s="215" t="s">
        <v>1122</v>
      </c>
      <c r="F202" s="216" t="s">
        <v>1123</v>
      </c>
      <c r="G202" s="217" t="s">
        <v>1020</v>
      </c>
      <c r="H202" s="218">
        <v>1</v>
      </c>
      <c r="I202" s="219">
        <v>9500</v>
      </c>
      <c r="J202" s="219">
        <f>ROUND(I202*H202,2)</f>
        <v>9500</v>
      </c>
      <c r="K202" s="220"/>
      <c r="L202" s="35"/>
      <c r="M202" s="221" t="s">
        <v>1</v>
      </c>
      <c r="N202" s="222" t="s">
        <v>38</v>
      </c>
      <c r="O202" s="223">
        <v>0</v>
      </c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225" t="s">
        <v>149</v>
      </c>
      <c r="AT202" s="225" t="s">
        <v>145</v>
      </c>
      <c r="AU202" s="225" t="s">
        <v>83</v>
      </c>
      <c r="AY202" s="14" t="s">
        <v>143</v>
      </c>
      <c r="BE202" s="226">
        <f>IF(N202="základní",J202,0)</f>
        <v>9500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4" t="s">
        <v>81</v>
      </c>
      <c r="BK202" s="226">
        <f>ROUND(I202*H202,2)</f>
        <v>9500</v>
      </c>
      <c r="BL202" s="14" t="s">
        <v>149</v>
      </c>
      <c r="BM202" s="225" t="s">
        <v>673</v>
      </c>
    </row>
    <row r="203" s="2" customFormat="1" ht="16.5" customHeight="1">
      <c r="A203" s="29"/>
      <c r="B203" s="30"/>
      <c r="C203" s="214" t="s">
        <v>408</v>
      </c>
      <c r="D203" s="214" t="s">
        <v>145</v>
      </c>
      <c r="E203" s="215" t="s">
        <v>1124</v>
      </c>
      <c r="F203" s="216" t="s">
        <v>1125</v>
      </c>
      <c r="G203" s="217" t="s">
        <v>1020</v>
      </c>
      <c r="H203" s="218">
        <v>1</v>
      </c>
      <c r="I203" s="219">
        <v>7500</v>
      </c>
      <c r="J203" s="219">
        <f>ROUND(I203*H203,2)</f>
        <v>7500</v>
      </c>
      <c r="K203" s="220"/>
      <c r="L203" s="35"/>
      <c r="M203" s="221" t="s">
        <v>1</v>
      </c>
      <c r="N203" s="222" t="s">
        <v>38</v>
      </c>
      <c r="O203" s="223">
        <v>0</v>
      </c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225" t="s">
        <v>149</v>
      </c>
      <c r="AT203" s="225" t="s">
        <v>145</v>
      </c>
      <c r="AU203" s="225" t="s">
        <v>83</v>
      </c>
      <c r="AY203" s="14" t="s">
        <v>143</v>
      </c>
      <c r="BE203" s="226">
        <f>IF(N203="základní",J203,0)</f>
        <v>7500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4" t="s">
        <v>81</v>
      </c>
      <c r="BK203" s="226">
        <f>ROUND(I203*H203,2)</f>
        <v>7500</v>
      </c>
      <c r="BL203" s="14" t="s">
        <v>149</v>
      </c>
      <c r="BM203" s="225" t="s">
        <v>683</v>
      </c>
    </row>
    <row r="204" s="2" customFormat="1" ht="16.5" customHeight="1">
      <c r="A204" s="29"/>
      <c r="B204" s="30"/>
      <c r="C204" s="214" t="s">
        <v>414</v>
      </c>
      <c r="D204" s="214" t="s">
        <v>145</v>
      </c>
      <c r="E204" s="215" t="s">
        <v>1126</v>
      </c>
      <c r="F204" s="216" t="s">
        <v>1127</v>
      </c>
      <c r="G204" s="217" t="s">
        <v>1020</v>
      </c>
      <c r="H204" s="218">
        <v>1</v>
      </c>
      <c r="I204" s="219">
        <v>14500</v>
      </c>
      <c r="J204" s="219">
        <f>ROUND(I204*H204,2)</f>
        <v>14500</v>
      </c>
      <c r="K204" s="220"/>
      <c r="L204" s="35"/>
      <c r="M204" s="221" t="s">
        <v>1</v>
      </c>
      <c r="N204" s="222" t="s">
        <v>38</v>
      </c>
      <c r="O204" s="223">
        <v>0</v>
      </c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225" t="s">
        <v>149</v>
      </c>
      <c r="AT204" s="225" t="s">
        <v>145</v>
      </c>
      <c r="AU204" s="225" t="s">
        <v>83</v>
      </c>
      <c r="AY204" s="14" t="s">
        <v>143</v>
      </c>
      <c r="BE204" s="226">
        <f>IF(N204="základní",J204,0)</f>
        <v>14500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4" t="s">
        <v>81</v>
      </c>
      <c r="BK204" s="226">
        <f>ROUND(I204*H204,2)</f>
        <v>14500</v>
      </c>
      <c r="BL204" s="14" t="s">
        <v>149</v>
      </c>
      <c r="BM204" s="225" t="s">
        <v>691</v>
      </c>
    </row>
    <row r="205" s="2" customFormat="1" ht="16.5" customHeight="1">
      <c r="A205" s="29"/>
      <c r="B205" s="30"/>
      <c r="C205" s="214" t="s">
        <v>418</v>
      </c>
      <c r="D205" s="214" t="s">
        <v>145</v>
      </c>
      <c r="E205" s="215" t="s">
        <v>1128</v>
      </c>
      <c r="F205" s="216" t="s">
        <v>1129</v>
      </c>
      <c r="G205" s="217" t="s">
        <v>1020</v>
      </c>
      <c r="H205" s="218">
        <v>1</v>
      </c>
      <c r="I205" s="219">
        <v>10500</v>
      </c>
      <c r="J205" s="219">
        <f>ROUND(I205*H205,2)</f>
        <v>10500</v>
      </c>
      <c r="K205" s="220"/>
      <c r="L205" s="35"/>
      <c r="M205" s="221" t="s">
        <v>1</v>
      </c>
      <c r="N205" s="222" t="s">
        <v>38</v>
      </c>
      <c r="O205" s="223">
        <v>0</v>
      </c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225" t="s">
        <v>149</v>
      </c>
      <c r="AT205" s="225" t="s">
        <v>145</v>
      </c>
      <c r="AU205" s="225" t="s">
        <v>83</v>
      </c>
      <c r="AY205" s="14" t="s">
        <v>143</v>
      </c>
      <c r="BE205" s="226">
        <f>IF(N205="základní",J205,0)</f>
        <v>10500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4" t="s">
        <v>81</v>
      </c>
      <c r="BK205" s="226">
        <f>ROUND(I205*H205,2)</f>
        <v>10500</v>
      </c>
      <c r="BL205" s="14" t="s">
        <v>149</v>
      </c>
      <c r="BM205" s="225" t="s">
        <v>699</v>
      </c>
    </row>
    <row r="206" s="2" customFormat="1" ht="16.5" customHeight="1">
      <c r="A206" s="29"/>
      <c r="B206" s="30"/>
      <c r="C206" s="214" t="s">
        <v>422</v>
      </c>
      <c r="D206" s="214" t="s">
        <v>145</v>
      </c>
      <c r="E206" s="215" t="s">
        <v>1130</v>
      </c>
      <c r="F206" s="216" t="s">
        <v>1131</v>
      </c>
      <c r="G206" s="217" t="s">
        <v>1020</v>
      </c>
      <c r="H206" s="218">
        <v>1</v>
      </c>
      <c r="I206" s="219">
        <v>6500</v>
      </c>
      <c r="J206" s="219">
        <f>ROUND(I206*H206,2)</f>
        <v>6500</v>
      </c>
      <c r="K206" s="220"/>
      <c r="L206" s="35"/>
      <c r="M206" s="221" t="s">
        <v>1</v>
      </c>
      <c r="N206" s="222" t="s">
        <v>38</v>
      </c>
      <c r="O206" s="223">
        <v>0</v>
      </c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225" t="s">
        <v>149</v>
      </c>
      <c r="AT206" s="225" t="s">
        <v>145</v>
      </c>
      <c r="AU206" s="225" t="s">
        <v>83</v>
      </c>
      <c r="AY206" s="14" t="s">
        <v>143</v>
      </c>
      <c r="BE206" s="226">
        <f>IF(N206="základní",J206,0)</f>
        <v>6500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4" t="s">
        <v>81</v>
      </c>
      <c r="BK206" s="226">
        <f>ROUND(I206*H206,2)</f>
        <v>6500</v>
      </c>
      <c r="BL206" s="14" t="s">
        <v>149</v>
      </c>
      <c r="BM206" s="225" t="s">
        <v>707</v>
      </c>
    </row>
    <row r="207" s="2" customFormat="1" ht="16.5" customHeight="1">
      <c r="A207" s="29"/>
      <c r="B207" s="30"/>
      <c r="C207" s="214" t="s">
        <v>426</v>
      </c>
      <c r="D207" s="214" t="s">
        <v>145</v>
      </c>
      <c r="E207" s="215" t="s">
        <v>1132</v>
      </c>
      <c r="F207" s="216" t="s">
        <v>1133</v>
      </c>
      <c r="G207" s="217" t="s">
        <v>1014</v>
      </c>
      <c r="H207" s="218">
        <v>12</v>
      </c>
      <c r="I207" s="219">
        <v>350</v>
      </c>
      <c r="J207" s="219">
        <f>ROUND(I207*H207,2)</f>
        <v>4200</v>
      </c>
      <c r="K207" s="220"/>
      <c r="L207" s="35"/>
      <c r="M207" s="221" t="s">
        <v>1</v>
      </c>
      <c r="N207" s="222" t="s">
        <v>38</v>
      </c>
      <c r="O207" s="223">
        <v>0</v>
      </c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225" t="s">
        <v>149</v>
      </c>
      <c r="AT207" s="225" t="s">
        <v>145</v>
      </c>
      <c r="AU207" s="225" t="s">
        <v>83</v>
      </c>
      <c r="AY207" s="14" t="s">
        <v>143</v>
      </c>
      <c r="BE207" s="226">
        <f>IF(N207="základní",J207,0)</f>
        <v>4200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4" t="s">
        <v>81</v>
      </c>
      <c r="BK207" s="226">
        <f>ROUND(I207*H207,2)</f>
        <v>4200</v>
      </c>
      <c r="BL207" s="14" t="s">
        <v>149</v>
      </c>
      <c r="BM207" s="225" t="s">
        <v>715</v>
      </c>
    </row>
    <row r="208" s="2" customFormat="1" ht="16.5" customHeight="1">
      <c r="A208" s="29"/>
      <c r="B208" s="30"/>
      <c r="C208" s="214" t="s">
        <v>430</v>
      </c>
      <c r="D208" s="214" t="s">
        <v>145</v>
      </c>
      <c r="E208" s="215" t="s">
        <v>1134</v>
      </c>
      <c r="F208" s="216" t="s">
        <v>1135</v>
      </c>
      <c r="G208" s="217" t="s">
        <v>1020</v>
      </c>
      <c r="H208" s="218">
        <v>1</v>
      </c>
      <c r="I208" s="219">
        <v>8500</v>
      </c>
      <c r="J208" s="219">
        <f>ROUND(I208*H208,2)</f>
        <v>8500</v>
      </c>
      <c r="K208" s="220"/>
      <c r="L208" s="35"/>
      <c r="M208" s="221" t="s">
        <v>1</v>
      </c>
      <c r="N208" s="222" t="s">
        <v>38</v>
      </c>
      <c r="O208" s="223">
        <v>0</v>
      </c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225" t="s">
        <v>149</v>
      </c>
      <c r="AT208" s="225" t="s">
        <v>145</v>
      </c>
      <c r="AU208" s="225" t="s">
        <v>83</v>
      </c>
      <c r="AY208" s="14" t="s">
        <v>143</v>
      </c>
      <c r="BE208" s="226">
        <f>IF(N208="základní",J208,0)</f>
        <v>8500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4" t="s">
        <v>81</v>
      </c>
      <c r="BK208" s="226">
        <f>ROUND(I208*H208,2)</f>
        <v>8500</v>
      </c>
      <c r="BL208" s="14" t="s">
        <v>149</v>
      </c>
      <c r="BM208" s="225" t="s">
        <v>723</v>
      </c>
    </row>
    <row r="209" s="2" customFormat="1" ht="16.5" customHeight="1">
      <c r="A209" s="29"/>
      <c r="B209" s="30"/>
      <c r="C209" s="214" t="s">
        <v>434</v>
      </c>
      <c r="D209" s="214" t="s">
        <v>145</v>
      </c>
      <c r="E209" s="215" t="s">
        <v>1136</v>
      </c>
      <c r="F209" s="216" t="s">
        <v>1137</v>
      </c>
      <c r="G209" s="217" t="s">
        <v>1020</v>
      </c>
      <c r="H209" s="218">
        <v>1</v>
      </c>
      <c r="I209" s="219">
        <v>10000</v>
      </c>
      <c r="J209" s="219">
        <f>ROUND(I209*H209,2)</f>
        <v>10000</v>
      </c>
      <c r="K209" s="220"/>
      <c r="L209" s="35"/>
      <c r="M209" s="241" t="s">
        <v>1</v>
      </c>
      <c r="N209" s="242" t="s">
        <v>38</v>
      </c>
      <c r="O209" s="243">
        <v>0</v>
      </c>
      <c r="P209" s="243">
        <f>O209*H209</f>
        <v>0</v>
      </c>
      <c r="Q209" s="243">
        <v>0</v>
      </c>
      <c r="R209" s="243">
        <f>Q209*H209</f>
        <v>0</v>
      </c>
      <c r="S209" s="243">
        <v>0</v>
      </c>
      <c r="T209" s="244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225" t="s">
        <v>149</v>
      </c>
      <c r="AT209" s="225" t="s">
        <v>145</v>
      </c>
      <c r="AU209" s="225" t="s">
        <v>83</v>
      </c>
      <c r="AY209" s="14" t="s">
        <v>143</v>
      </c>
      <c r="BE209" s="226">
        <f>IF(N209="základní",J209,0)</f>
        <v>10000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4" t="s">
        <v>81</v>
      </c>
      <c r="BK209" s="226">
        <f>ROUND(I209*H209,2)</f>
        <v>10000</v>
      </c>
      <c r="BL209" s="14" t="s">
        <v>149</v>
      </c>
      <c r="BM209" s="225" t="s">
        <v>731</v>
      </c>
    </row>
    <row r="210" s="2" customFormat="1" ht="6.96" customHeight="1">
      <c r="A210" s="29"/>
      <c r="B210" s="56"/>
      <c r="C210" s="57"/>
      <c r="D210" s="57"/>
      <c r="E210" s="57"/>
      <c r="F210" s="57"/>
      <c r="G210" s="57"/>
      <c r="H210" s="57"/>
      <c r="I210" s="57"/>
      <c r="J210" s="57"/>
      <c r="K210" s="57"/>
      <c r="L210" s="35"/>
      <c r="M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</row>
  </sheetData>
  <sheetProtection sheet="1" autoFilter="0" formatColumns="0" formatRows="0" objects="1" scenarios="1" spinCount="100000" saltValue="KxJzELku7QwbmpiIynvakut2ikO2zUm7jieMAfii+i0WkoB+DGaN5oOwlNfvK50NnAaatqE5qJei9nX3TzHfDQ==" hashValue="rA2gUDMUB7HK8oVU09CgJTWmtbB9zi9diAAWTvGeDpXnA6eI3KYMW2wyuiYN+GnB3Xvzb1OIRfNYvcoRSJXepQ==" algorithmName="SHA-512" password="CC35"/>
  <autoFilter ref="C129:K20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7"/>
      <c r="AT3" s="14" t="s">
        <v>83</v>
      </c>
    </row>
    <row r="4" s="1" customFormat="1" ht="24.96" customHeight="1">
      <c r="B4" s="17"/>
      <c r="D4" s="128" t="s">
        <v>90</v>
      </c>
      <c r="L4" s="17"/>
      <c r="M4" s="129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0" t="s">
        <v>14</v>
      </c>
      <c r="L6" s="17"/>
    </row>
    <row r="7" s="1" customFormat="1" ht="26.25" customHeight="1">
      <c r="B7" s="17"/>
      <c r="E7" s="131" t="str">
        <f>'Rekapitulace stavby'!K6</f>
        <v>Stavební úpravy a změna užívání části objektu - Základní škola, ul. Školní 556/1</v>
      </c>
      <c r="F7" s="130"/>
      <c r="G7" s="130"/>
      <c r="H7" s="130"/>
      <c r="L7" s="17"/>
    </row>
    <row r="8" s="2" customFormat="1" ht="12" customHeight="1">
      <c r="A8" s="29"/>
      <c r="B8" s="35"/>
      <c r="C8" s="29"/>
      <c r="D8" s="130" t="s">
        <v>91</v>
      </c>
      <c r="E8" s="29"/>
      <c r="F8" s="29"/>
      <c r="G8" s="29"/>
      <c r="H8" s="29"/>
      <c r="I8" s="29"/>
      <c r="J8" s="29"/>
      <c r="K8" s="29"/>
      <c r="L8" s="53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6.5" customHeight="1">
      <c r="A9" s="29"/>
      <c r="B9" s="35"/>
      <c r="C9" s="29"/>
      <c r="D9" s="29"/>
      <c r="E9" s="132" t="s">
        <v>1138</v>
      </c>
      <c r="F9" s="29"/>
      <c r="G9" s="29"/>
      <c r="H9" s="29"/>
      <c r="I9" s="29"/>
      <c r="J9" s="29"/>
      <c r="K9" s="29"/>
      <c r="L9" s="53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>
      <c r="A10" s="29"/>
      <c r="B10" s="35"/>
      <c r="C10" s="29"/>
      <c r="D10" s="29"/>
      <c r="E10" s="29"/>
      <c r="F10" s="29"/>
      <c r="G10" s="29"/>
      <c r="H10" s="29"/>
      <c r="I10" s="29"/>
      <c r="J10" s="29"/>
      <c r="K10" s="29"/>
      <c r="L10" s="53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2" customHeight="1">
      <c r="A11" s="29"/>
      <c r="B11" s="35"/>
      <c r="C11" s="29"/>
      <c r="D11" s="130" t="s">
        <v>16</v>
      </c>
      <c r="E11" s="29"/>
      <c r="F11" s="133" t="s">
        <v>1</v>
      </c>
      <c r="G11" s="29"/>
      <c r="H11" s="29"/>
      <c r="I11" s="130" t="s">
        <v>17</v>
      </c>
      <c r="J11" s="133" t="s">
        <v>1</v>
      </c>
      <c r="K11" s="29"/>
      <c r="L11" s="53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30" t="s">
        <v>18</v>
      </c>
      <c r="E12" s="29"/>
      <c r="F12" s="133" t="s">
        <v>19</v>
      </c>
      <c r="G12" s="29"/>
      <c r="H12" s="29"/>
      <c r="I12" s="130" t="s">
        <v>20</v>
      </c>
      <c r="J12" s="134" t="str">
        <f>'Rekapitulace stavby'!AN8</f>
        <v>18. 12. 2023</v>
      </c>
      <c r="K12" s="29"/>
      <c r="L12" s="53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0.8" customHeight="1">
      <c r="A13" s="29"/>
      <c r="B13" s="35"/>
      <c r="C13" s="29"/>
      <c r="D13" s="29"/>
      <c r="E13" s="29"/>
      <c r="F13" s="29"/>
      <c r="G13" s="29"/>
      <c r="H13" s="29"/>
      <c r="I13" s="29"/>
      <c r="J13" s="29"/>
      <c r="K13" s="29"/>
      <c r="L13" s="53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12" customHeight="1">
      <c r="A14" s="29"/>
      <c r="B14" s="35"/>
      <c r="C14" s="29"/>
      <c r="D14" s="130" t="s">
        <v>22</v>
      </c>
      <c r="E14" s="29"/>
      <c r="F14" s="29"/>
      <c r="G14" s="29"/>
      <c r="H14" s="29"/>
      <c r="I14" s="130" t="s">
        <v>23</v>
      </c>
      <c r="J14" s="133" t="s">
        <v>1</v>
      </c>
      <c r="K14" s="29"/>
      <c r="L14" s="53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8" customHeight="1">
      <c r="A15" s="29"/>
      <c r="B15" s="35"/>
      <c r="C15" s="29"/>
      <c r="D15" s="29"/>
      <c r="E15" s="133" t="s">
        <v>24</v>
      </c>
      <c r="F15" s="29"/>
      <c r="G15" s="29"/>
      <c r="H15" s="29"/>
      <c r="I15" s="130" t="s">
        <v>25</v>
      </c>
      <c r="J15" s="133" t="s">
        <v>1</v>
      </c>
      <c r="K15" s="29"/>
      <c r="L15" s="53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6.96" customHeight="1">
      <c r="A16" s="29"/>
      <c r="B16" s="35"/>
      <c r="C16" s="29"/>
      <c r="D16" s="29"/>
      <c r="E16" s="29"/>
      <c r="F16" s="29"/>
      <c r="G16" s="29"/>
      <c r="H16" s="29"/>
      <c r="I16" s="29"/>
      <c r="J16" s="29"/>
      <c r="K16" s="29"/>
      <c r="L16" s="53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12" customHeight="1">
      <c r="A17" s="29"/>
      <c r="B17" s="35"/>
      <c r="C17" s="29"/>
      <c r="D17" s="130" t="s">
        <v>26</v>
      </c>
      <c r="E17" s="29"/>
      <c r="F17" s="29"/>
      <c r="G17" s="29"/>
      <c r="H17" s="29"/>
      <c r="I17" s="130" t="s">
        <v>23</v>
      </c>
      <c r="J17" s="133" t="str">
        <f>'Rekapitulace stavby'!AN13</f>
        <v/>
      </c>
      <c r="K17" s="29"/>
      <c r="L17" s="5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8" customHeight="1">
      <c r="A18" s="29"/>
      <c r="B18" s="35"/>
      <c r="C18" s="29"/>
      <c r="D18" s="29"/>
      <c r="E18" s="133" t="str">
        <f>'Rekapitulace stavby'!E14</f>
        <v xml:space="preserve"> </v>
      </c>
      <c r="F18" s="133"/>
      <c r="G18" s="133"/>
      <c r="H18" s="133"/>
      <c r="I18" s="130" t="s">
        <v>25</v>
      </c>
      <c r="J18" s="133" t="str">
        <f>'Rekapitulace stavby'!AN14</f>
        <v/>
      </c>
      <c r="K18" s="29"/>
      <c r="L18" s="53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6.96" customHeight="1">
      <c r="A19" s="29"/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53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12" customHeight="1">
      <c r="A20" s="29"/>
      <c r="B20" s="35"/>
      <c r="C20" s="29"/>
      <c r="D20" s="130" t="s">
        <v>28</v>
      </c>
      <c r="E20" s="29"/>
      <c r="F20" s="29"/>
      <c r="G20" s="29"/>
      <c r="H20" s="29"/>
      <c r="I20" s="130" t="s">
        <v>23</v>
      </c>
      <c r="J20" s="133" t="s">
        <v>1</v>
      </c>
      <c r="K20" s="29"/>
      <c r="L20" s="53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8" customHeight="1">
      <c r="A21" s="29"/>
      <c r="B21" s="35"/>
      <c r="C21" s="29"/>
      <c r="D21" s="29"/>
      <c r="E21" s="133" t="s">
        <v>29</v>
      </c>
      <c r="F21" s="29"/>
      <c r="G21" s="29"/>
      <c r="H21" s="29"/>
      <c r="I21" s="130" t="s">
        <v>25</v>
      </c>
      <c r="J21" s="133" t="s">
        <v>1</v>
      </c>
      <c r="K21" s="29"/>
      <c r="L21" s="53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6.96" customHeight="1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53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12" customHeight="1">
      <c r="A23" s="29"/>
      <c r="B23" s="35"/>
      <c r="C23" s="29"/>
      <c r="D23" s="130" t="s">
        <v>31</v>
      </c>
      <c r="E23" s="29"/>
      <c r="F23" s="29"/>
      <c r="G23" s="29"/>
      <c r="H23" s="29"/>
      <c r="I23" s="130" t="s">
        <v>23</v>
      </c>
      <c r="J23" s="133" t="s">
        <v>1</v>
      </c>
      <c r="K23" s="29"/>
      <c r="L23" s="53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8" customHeight="1">
      <c r="A24" s="29"/>
      <c r="B24" s="35"/>
      <c r="C24" s="29"/>
      <c r="D24" s="29"/>
      <c r="E24" s="133" t="s">
        <v>29</v>
      </c>
      <c r="F24" s="29"/>
      <c r="G24" s="29"/>
      <c r="H24" s="29"/>
      <c r="I24" s="130" t="s">
        <v>25</v>
      </c>
      <c r="J24" s="133" t="s">
        <v>1</v>
      </c>
      <c r="K24" s="29"/>
      <c r="L24" s="53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2" customFormat="1" ht="6.96" customHeight="1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53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="2" customFormat="1" ht="12" customHeight="1">
      <c r="A26" s="29"/>
      <c r="B26" s="35"/>
      <c r="C26" s="29"/>
      <c r="D26" s="130" t="s">
        <v>32</v>
      </c>
      <c r="E26" s="29"/>
      <c r="F26" s="29"/>
      <c r="G26" s="29"/>
      <c r="H26" s="29"/>
      <c r="I26" s="29"/>
      <c r="J26" s="29"/>
      <c r="K26" s="29"/>
      <c r="L26" s="53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53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39"/>
      <c r="E29" s="139"/>
      <c r="F29" s="139"/>
      <c r="G29" s="139"/>
      <c r="H29" s="139"/>
      <c r="I29" s="139"/>
      <c r="J29" s="139"/>
      <c r="K29" s="139"/>
      <c r="L29" s="53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14.4" customHeight="1">
      <c r="A30" s="29"/>
      <c r="B30" s="35"/>
      <c r="C30" s="29"/>
      <c r="D30" s="133" t="s">
        <v>93</v>
      </c>
      <c r="E30" s="29"/>
      <c r="F30" s="29"/>
      <c r="G30" s="29"/>
      <c r="H30" s="29"/>
      <c r="I30" s="29"/>
      <c r="J30" s="140">
        <f>J96</f>
        <v>139000</v>
      </c>
      <c r="K30" s="29"/>
      <c r="L30" s="53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14.4" customHeight="1">
      <c r="A31" s="29"/>
      <c r="B31" s="35"/>
      <c r="C31" s="29"/>
      <c r="D31" s="141" t="s">
        <v>94</v>
      </c>
      <c r="E31" s="29"/>
      <c r="F31" s="29"/>
      <c r="G31" s="29"/>
      <c r="H31" s="29"/>
      <c r="I31" s="29"/>
      <c r="J31" s="140">
        <f>J104</f>
        <v>0</v>
      </c>
      <c r="K31" s="29"/>
      <c r="L31" s="53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25.44" customHeight="1">
      <c r="A32" s="29"/>
      <c r="B32" s="35"/>
      <c r="C32" s="29"/>
      <c r="D32" s="142" t="s">
        <v>33</v>
      </c>
      <c r="E32" s="29"/>
      <c r="F32" s="29"/>
      <c r="G32" s="29"/>
      <c r="H32" s="29"/>
      <c r="I32" s="29"/>
      <c r="J32" s="143">
        <f>ROUND(J30 + J31, 2)</f>
        <v>139000</v>
      </c>
      <c r="K32" s="29"/>
      <c r="L32" s="53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="2" customFormat="1" ht="6.96" customHeight="1">
      <c r="A33" s="29"/>
      <c r="B33" s="35"/>
      <c r="C33" s="29"/>
      <c r="D33" s="139"/>
      <c r="E33" s="139"/>
      <c r="F33" s="139"/>
      <c r="G33" s="139"/>
      <c r="H33" s="139"/>
      <c r="I33" s="139"/>
      <c r="J33" s="139"/>
      <c r="K33" s="139"/>
      <c r="L33" s="53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="2" customFormat="1" ht="14.4" customHeight="1">
      <c r="A34" s="29"/>
      <c r="B34" s="35"/>
      <c r="C34" s="29"/>
      <c r="D34" s="29"/>
      <c r="E34" s="29"/>
      <c r="F34" s="144" t="s">
        <v>35</v>
      </c>
      <c r="G34" s="29"/>
      <c r="H34" s="29"/>
      <c r="I34" s="144" t="s">
        <v>34</v>
      </c>
      <c r="J34" s="144" t="s">
        <v>36</v>
      </c>
      <c r="K34" s="29"/>
      <c r="L34" s="53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="2" customFormat="1" ht="14.4" customHeight="1">
      <c r="A35" s="29"/>
      <c r="B35" s="35"/>
      <c r="C35" s="29"/>
      <c r="D35" s="145" t="s">
        <v>37</v>
      </c>
      <c r="E35" s="130" t="s">
        <v>38</v>
      </c>
      <c r="F35" s="146">
        <f>ROUND((SUM(BE104:BE105) + SUM(BE125:BE136)),  2)</f>
        <v>139000</v>
      </c>
      <c r="G35" s="29"/>
      <c r="H35" s="29"/>
      <c r="I35" s="147">
        <v>0.20999999999999999</v>
      </c>
      <c r="J35" s="146">
        <f>ROUND(((SUM(BE104:BE105) + SUM(BE125:BE136))*I35),  2)</f>
        <v>29190</v>
      </c>
      <c r="K35" s="29"/>
      <c r="L35" s="53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="2" customFormat="1" ht="14.4" customHeight="1">
      <c r="A36" s="29"/>
      <c r="B36" s="35"/>
      <c r="C36" s="29"/>
      <c r="D36" s="29"/>
      <c r="E36" s="130" t="s">
        <v>39</v>
      </c>
      <c r="F36" s="146">
        <f>ROUND((SUM(BF104:BF105) + SUM(BF125:BF136)),  2)</f>
        <v>0</v>
      </c>
      <c r="G36" s="29"/>
      <c r="H36" s="29"/>
      <c r="I36" s="147">
        <v>0.14999999999999999</v>
      </c>
      <c r="J36" s="146">
        <f>ROUND(((SUM(BF104:BF105) + SUM(BF125:BF136))*I36),  2)</f>
        <v>0</v>
      </c>
      <c r="K36" s="29"/>
      <c r="L36" s="53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hidden="1" s="2" customFormat="1" ht="14.4" customHeight="1">
      <c r="A37" s="29"/>
      <c r="B37" s="35"/>
      <c r="C37" s="29"/>
      <c r="D37" s="29"/>
      <c r="E37" s="130" t="s">
        <v>40</v>
      </c>
      <c r="F37" s="146">
        <f>ROUND((SUM(BG104:BG105) + SUM(BG125:BG136)),  2)</f>
        <v>0</v>
      </c>
      <c r="G37" s="29"/>
      <c r="H37" s="29"/>
      <c r="I37" s="147">
        <v>0.20999999999999999</v>
      </c>
      <c r="J37" s="146">
        <f>0</f>
        <v>0</v>
      </c>
      <c r="K37" s="29"/>
      <c r="L37" s="5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hidden="1" s="2" customFormat="1" ht="14.4" customHeight="1">
      <c r="A38" s="29"/>
      <c r="B38" s="35"/>
      <c r="C38" s="29"/>
      <c r="D38" s="29"/>
      <c r="E38" s="130" t="s">
        <v>41</v>
      </c>
      <c r="F38" s="146">
        <f>ROUND((SUM(BH104:BH105) + SUM(BH125:BH136)),  2)</f>
        <v>0</v>
      </c>
      <c r="G38" s="29"/>
      <c r="H38" s="29"/>
      <c r="I38" s="147">
        <v>0.14999999999999999</v>
      </c>
      <c r="J38" s="146">
        <f>0</f>
        <v>0</v>
      </c>
      <c r="K38" s="29"/>
      <c r="L38" s="53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hidden="1" s="2" customFormat="1" ht="14.4" customHeight="1">
      <c r="A39" s="29"/>
      <c r="B39" s="35"/>
      <c r="C39" s="29"/>
      <c r="D39" s="29"/>
      <c r="E39" s="130" t="s">
        <v>42</v>
      </c>
      <c r="F39" s="146">
        <f>ROUND((SUM(BI104:BI105) + SUM(BI125:BI136)),  2)</f>
        <v>0</v>
      </c>
      <c r="G39" s="29"/>
      <c r="H39" s="29"/>
      <c r="I39" s="147">
        <v>0</v>
      </c>
      <c r="J39" s="146">
        <f>0</f>
        <v>0</v>
      </c>
      <c r="K39" s="29"/>
      <c r="L39" s="53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="2" customFormat="1" ht="6.96" customHeight="1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53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="2" customFormat="1" ht="25.44" customHeight="1">
      <c r="A41" s="29"/>
      <c r="B41" s="35"/>
      <c r="C41" s="148"/>
      <c r="D41" s="149" t="s">
        <v>43</v>
      </c>
      <c r="E41" s="150"/>
      <c r="F41" s="150"/>
      <c r="G41" s="151" t="s">
        <v>44</v>
      </c>
      <c r="H41" s="152" t="s">
        <v>45</v>
      </c>
      <c r="I41" s="150"/>
      <c r="J41" s="153">
        <f>SUM(J32:J39)</f>
        <v>168190</v>
      </c>
      <c r="K41" s="154"/>
      <c r="L41" s="53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="2" customFormat="1" ht="14.4" customHeight="1">
      <c r="A42" s="29"/>
      <c r="B42" s="35"/>
      <c r="C42" s="29"/>
      <c r="D42" s="29"/>
      <c r="E42" s="29"/>
      <c r="F42" s="29"/>
      <c r="G42" s="29"/>
      <c r="H42" s="29"/>
      <c r="I42" s="29"/>
      <c r="J42" s="29"/>
      <c r="K42" s="29"/>
      <c r="L42" s="53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3"/>
      <c r="D50" s="155" t="s">
        <v>46</v>
      </c>
      <c r="E50" s="156"/>
      <c r="F50" s="156"/>
      <c r="G50" s="155" t="s">
        <v>47</v>
      </c>
      <c r="H50" s="156"/>
      <c r="I50" s="156"/>
      <c r="J50" s="156"/>
      <c r="K50" s="156"/>
      <c r="L50" s="53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57" t="s">
        <v>48</v>
      </c>
      <c r="E61" s="158"/>
      <c r="F61" s="159" t="s">
        <v>49</v>
      </c>
      <c r="G61" s="157" t="s">
        <v>48</v>
      </c>
      <c r="H61" s="158"/>
      <c r="I61" s="158"/>
      <c r="J61" s="160" t="s">
        <v>49</v>
      </c>
      <c r="K61" s="158"/>
      <c r="L61" s="53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55" t="s">
        <v>50</v>
      </c>
      <c r="E65" s="161"/>
      <c r="F65" s="161"/>
      <c r="G65" s="155" t="s">
        <v>51</v>
      </c>
      <c r="H65" s="161"/>
      <c r="I65" s="161"/>
      <c r="J65" s="161"/>
      <c r="K65" s="161"/>
      <c r="L65" s="53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57" t="s">
        <v>48</v>
      </c>
      <c r="E76" s="158"/>
      <c r="F76" s="159" t="s">
        <v>49</v>
      </c>
      <c r="G76" s="157" t="s">
        <v>48</v>
      </c>
      <c r="H76" s="158"/>
      <c r="I76" s="158"/>
      <c r="J76" s="160" t="s">
        <v>49</v>
      </c>
      <c r="K76" s="158"/>
      <c r="L76" s="53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3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="2" customFormat="1" ht="6.96" customHeight="1">
      <c r="A81" s="29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3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="2" customFormat="1" ht="24.96" customHeight="1">
      <c r="A82" s="29"/>
      <c r="B82" s="30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53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3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="2" customFormat="1" ht="12" customHeight="1">
      <c r="A84" s="29"/>
      <c r="B84" s="30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53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="2" customFormat="1" ht="26.25" customHeight="1">
      <c r="A85" s="29"/>
      <c r="B85" s="30"/>
      <c r="C85" s="31"/>
      <c r="D85" s="31"/>
      <c r="E85" s="166" t="str">
        <f>E7</f>
        <v>Stavební úpravy a změna užívání části objektu - Základní škola, ul. Školní 556/1</v>
      </c>
      <c r="F85" s="26"/>
      <c r="G85" s="26"/>
      <c r="H85" s="26"/>
      <c r="I85" s="31"/>
      <c r="J85" s="31"/>
      <c r="K85" s="31"/>
      <c r="L85" s="53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="2" customFormat="1" ht="12" customHeight="1">
      <c r="A86" s="29"/>
      <c r="B86" s="30"/>
      <c r="C86" s="26" t="s">
        <v>91</v>
      </c>
      <c r="D86" s="31"/>
      <c r="E86" s="31"/>
      <c r="F86" s="31"/>
      <c r="G86" s="31"/>
      <c r="H86" s="31"/>
      <c r="I86" s="31"/>
      <c r="J86" s="31"/>
      <c r="K86" s="31"/>
      <c r="L86" s="53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="2" customFormat="1" ht="16.5" customHeight="1">
      <c r="A87" s="29"/>
      <c r="B87" s="30"/>
      <c r="C87" s="31"/>
      <c r="D87" s="31"/>
      <c r="E87" s="66" t="str">
        <f>E9</f>
        <v>03 - VRN</v>
      </c>
      <c r="F87" s="31"/>
      <c r="G87" s="31"/>
      <c r="H87" s="31"/>
      <c r="I87" s="31"/>
      <c r="J87" s="31"/>
      <c r="K87" s="31"/>
      <c r="L87" s="53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3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="2" customFormat="1" ht="12" customHeight="1">
      <c r="A89" s="29"/>
      <c r="B89" s="30"/>
      <c r="C89" s="26" t="s">
        <v>18</v>
      </c>
      <c r="D89" s="31"/>
      <c r="E89" s="31"/>
      <c r="F89" s="23" t="str">
        <f>F12</f>
        <v>p. . st. 1597, k.ú. Poděbrady [723495]</v>
      </c>
      <c r="G89" s="31"/>
      <c r="H89" s="31"/>
      <c r="I89" s="26" t="s">
        <v>20</v>
      </c>
      <c r="J89" s="69" t="str">
        <f>IF(J12="","",J12)</f>
        <v>18. 12. 2023</v>
      </c>
      <c r="K89" s="31"/>
      <c r="L89" s="53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="2" customFormat="1" ht="6.96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53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="2" customFormat="1" ht="15.15" customHeight="1">
      <c r="A91" s="29"/>
      <c r="B91" s="30"/>
      <c r="C91" s="26" t="s">
        <v>22</v>
      </c>
      <c r="D91" s="31"/>
      <c r="E91" s="31"/>
      <c r="F91" s="23" t="str">
        <f>E15</f>
        <v>Základní škola T. G. Masaryka Poděbrady</v>
      </c>
      <c r="G91" s="31"/>
      <c r="H91" s="31"/>
      <c r="I91" s="26" t="s">
        <v>28</v>
      </c>
      <c r="J91" s="27" t="str">
        <f>E21</f>
        <v>KFJ project s.r.o.</v>
      </c>
      <c r="K91" s="31"/>
      <c r="L91" s="53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="2" customFormat="1" ht="15.15" customHeight="1">
      <c r="A92" s="29"/>
      <c r="B92" s="30"/>
      <c r="C92" s="26" t="s">
        <v>26</v>
      </c>
      <c r="D92" s="31"/>
      <c r="E92" s="31"/>
      <c r="F92" s="23" t="str">
        <f>IF(E18="","",E18)</f>
        <v xml:space="preserve"> </v>
      </c>
      <c r="G92" s="31"/>
      <c r="H92" s="31"/>
      <c r="I92" s="26" t="s">
        <v>31</v>
      </c>
      <c r="J92" s="27" t="str">
        <f>E24</f>
        <v>KFJ project s.r.o.</v>
      </c>
      <c r="K92" s="31"/>
      <c r="L92" s="53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3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="2" customFormat="1" ht="29.28" customHeight="1">
      <c r="A94" s="29"/>
      <c r="B94" s="30"/>
      <c r="C94" s="167" t="s">
        <v>96</v>
      </c>
      <c r="D94" s="168"/>
      <c r="E94" s="168"/>
      <c r="F94" s="168"/>
      <c r="G94" s="168"/>
      <c r="H94" s="168"/>
      <c r="I94" s="168"/>
      <c r="J94" s="169" t="s">
        <v>97</v>
      </c>
      <c r="K94" s="168"/>
      <c r="L94" s="53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="2" customFormat="1" ht="10.32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53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="2" customFormat="1" ht="22.8" customHeight="1">
      <c r="A96" s="29"/>
      <c r="B96" s="30"/>
      <c r="C96" s="170" t="s">
        <v>98</v>
      </c>
      <c r="D96" s="31"/>
      <c r="E96" s="31"/>
      <c r="F96" s="31"/>
      <c r="G96" s="31"/>
      <c r="H96" s="31"/>
      <c r="I96" s="31"/>
      <c r="J96" s="100">
        <f>J125</f>
        <v>139000</v>
      </c>
      <c r="K96" s="31"/>
      <c r="L96" s="53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99</v>
      </c>
    </row>
    <row r="97" s="9" customFormat="1" ht="24.96" customHeight="1">
      <c r="A97" s="9"/>
      <c r="B97" s="171"/>
      <c r="C97" s="172"/>
      <c r="D97" s="173" t="s">
        <v>1139</v>
      </c>
      <c r="E97" s="174"/>
      <c r="F97" s="174"/>
      <c r="G97" s="174"/>
      <c r="H97" s="174"/>
      <c r="I97" s="174"/>
      <c r="J97" s="175">
        <f>J126</f>
        <v>139000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7"/>
      <c r="C98" s="178"/>
      <c r="D98" s="179" t="s">
        <v>1140</v>
      </c>
      <c r="E98" s="180"/>
      <c r="F98" s="180"/>
      <c r="G98" s="180"/>
      <c r="H98" s="180"/>
      <c r="I98" s="180"/>
      <c r="J98" s="181">
        <f>J127</f>
        <v>29000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1141</v>
      </c>
      <c r="E99" s="180"/>
      <c r="F99" s="180"/>
      <c r="G99" s="180"/>
      <c r="H99" s="180"/>
      <c r="I99" s="180"/>
      <c r="J99" s="181">
        <f>J131</f>
        <v>60000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1142</v>
      </c>
      <c r="E100" s="180"/>
      <c r="F100" s="180"/>
      <c r="G100" s="180"/>
      <c r="H100" s="180"/>
      <c r="I100" s="180"/>
      <c r="J100" s="181">
        <f>J133</f>
        <v>25000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1143</v>
      </c>
      <c r="E101" s="180"/>
      <c r="F101" s="180"/>
      <c r="G101" s="180"/>
      <c r="H101" s="180"/>
      <c r="I101" s="180"/>
      <c r="J101" s="181">
        <f>J135</f>
        <v>25000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29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53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="2" customFormat="1" ht="6.96" customHeight="1">
      <c r="A103" s="29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53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="2" customFormat="1" ht="29.28" customHeight="1">
      <c r="A104" s="29"/>
      <c r="B104" s="30"/>
      <c r="C104" s="170" t="s">
        <v>126</v>
      </c>
      <c r="D104" s="31"/>
      <c r="E104" s="31"/>
      <c r="F104" s="31"/>
      <c r="G104" s="31"/>
      <c r="H104" s="31"/>
      <c r="I104" s="31"/>
      <c r="J104" s="183">
        <v>0</v>
      </c>
      <c r="K104" s="31"/>
      <c r="L104" s="53"/>
      <c r="N104" s="184" t="s">
        <v>37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="2" customFormat="1" ht="18" customHeight="1">
      <c r="A105" s="29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53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="2" customFormat="1" ht="29.28" customHeight="1">
      <c r="A106" s="29"/>
      <c r="B106" s="30"/>
      <c r="C106" s="185" t="s">
        <v>127</v>
      </c>
      <c r="D106" s="168"/>
      <c r="E106" s="168"/>
      <c r="F106" s="168"/>
      <c r="G106" s="168"/>
      <c r="H106" s="168"/>
      <c r="I106" s="168"/>
      <c r="J106" s="186">
        <f>ROUND(J96+J104,2)</f>
        <v>139000</v>
      </c>
      <c r="K106" s="168"/>
      <c r="L106" s="53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="2" customFormat="1" ht="6.96" customHeight="1">
      <c r="A107" s="29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3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="2" customFormat="1" ht="6.96" customHeight="1">
      <c r="A111" s="29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3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="2" customFormat="1" ht="24.96" customHeight="1">
      <c r="A112" s="29"/>
      <c r="B112" s="30"/>
      <c r="C112" s="20" t="s">
        <v>128</v>
      </c>
      <c r="D112" s="31"/>
      <c r="E112" s="31"/>
      <c r="F112" s="31"/>
      <c r="G112" s="31"/>
      <c r="H112" s="31"/>
      <c r="I112" s="31"/>
      <c r="J112" s="31"/>
      <c r="K112" s="31"/>
      <c r="L112" s="53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="2" customFormat="1" ht="6.96" customHeight="1">
      <c r="A113" s="29"/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53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="2" customFormat="1" ht="12" customHeight="1">
      <c r="A114" s="29"/>
      <c r="B114" s="30"/>
      <c r="C114" s="26" t="s">
        <v>14</v>
      </c>
      <c r="D114" s="31"/>
      <c r="E114" s="31"/>
      <c r="F114" s="31"/>
      <c r="G114" s="31"/>
      <c r="H114" s="31"/>
      <c r="I114" s="31"/>
      <c r="J114" s="31"/>
      <c r="K114" s="31"/>
      <c r="L114" s="53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2" customFormat="1" ht="26.25" customHeight="1">
      <c r="A115" s="29"/>
      <c r="B115" s="30"/>
      <c r="C115" s="31"/>
      <c r="D115" s="31"/>
      <c r="E115" s="166" t="str">
        <f>E7</f>
        <v>Stavební úpravy a změna užívání části objektu - Základní škola, ul. Školní 556/1</v>
      </c>
      <c r="F115" s="26"/>
      <c r="G115" s="26"/>
      <c r="H115" s="26"/>
      <c r="I115" s="31"/>
      <c r="J115" s="31"/>
      <c r="K115" s="31"/>
      <c r="L115" s="53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="2" customFormat="1" ht="12" customHeight="1">
      <c r="A116" s="29"/>
      <c r="B116" s="30"/>
      <c r="C116" s="26" t="s">
        <v>91</v>
      </c>
      <c r="D116" s="31"/>
      <c r="E116" s="31"/>
      <c r="F116" s="31"/>
      <c r="G116" s="31"/>
      <c r="H116" s="31"/>
      <c r="I116" s="31"/>
      <c r="J116" s="31"/>
      <c r="K116" s="31"/>
      <c r="L116" s="53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="2" customFormat="1" ht="16.5" customHeight="1">
      <c r="A117" s="29"/>
      <c r="B117" s="30"/>
      <c r="C117" s="31"/>
      <c r="D117" s="31"/>
      <c r="E117" s="66" t="str">
        <f>E9</f>
        <v>03 - VRN</v>
      </c>
      <c r="F117" s="31"/>
      <c r="G117" s="31"/>
      <c r="H117" s="31"/>
      <c r="I117" s="31"/>
      <c r="J117" s="31"/>
      <c r="K117" s="31"/>
      <c r="L117" s="53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="2" customFormat="1" ht="6.96" customHeight="1">
      <c r="A118" s="29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53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="2" customFormat="1" ht="12" customHeight="1">
      <c r="A119" s="29"/>
      <c r="B119" s="30"/>
      <c r="C119" s="26" t="s">
        <v>18</v>
      </c>
      <c r="D119" s="31"/>
      <c r="E119" s="31"/>
      <c r="F119" s="23" t="str">
        <f>F12</f>
        <v>p. . st. 1597, k.ú. Poděbrady [723495]</v>
      </c>
      <c r="G119" s="31"/>
      <c r="H119" s="31"/>
      <c r="I119" s="26" t="s">
        <v>20</v>
      </c>
      <c r="J119" s="69" t="str">
        <f>IF(J12="","",J12)</f>
        <v>18. 12. 2023</v>
      </c>
      <c r="K119" s="31"/>
      <c r="L119" s="53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="2" customFormat="1" ht="6.96" customHeight="1">
      <c r="A120" s="29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53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="2" customFormat="1" ht="15.15" customHeight="1">
      <c r="A121" s="29"/>
      <c r="B121" s="30"/>
      <c r="C121" s="26" t="s">
        <v>22</v>
      </c>
      <c r="D121" s="31"/>
      <c r="E121" s="31"/>
      <c r="F121" s="23" t="str">
        <f>E15</f>
        <v>Základní škola T. G. Masaryka Poděbrady</v>
      </c>
      <c r="G121" s="31"/>
      <c r="H121" s="31"/>
      <c r="I121" s="26" t="s">
        <v>28</v>
      </c>
      <c r="J121" s="27" t="str">
        <f>E21</f>
        <v>KFJ project s.r.o.</v>
      </c>
      <c r="K121" s="31"/>
      <c r="L121" s="53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="2" customFormat="1" ht="15.15" customHeight="1">
      <c r="A122" s="29"/>
      <c r="B122" s="30"/>
      <c r="C122" s="26" t="s">
        <v>26</v>
      </c>
      <c r="D122" s="31"/>
      <c r="E122" s="31"/>
      <c r="F122" s="23" t="str">
        <f>IF(E18="","",E18)</f>
        <v xml:space="preserve"> </v>
      </c>
      <c r="G122" s="31"/>
      <c r="H122" s="31"/>
      <c r="I122" s="26" t="s">
        <v>31</v>
      </c>
      <c r="J122" s="27" t="str">
        <f>E24</f>
        <v>KFJ project s.r.o.</v>
      </c>
      <c r="K122" s="31"/>
      <c r="L122" s="53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="2" customFormat="1" ht="10.32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53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="11" customFormat="1" ht="29.28" customHeight="1">
      <c r="A124" s="187"/>
      <c r="B124" s="188"/>
      <c r="C124" s="189" t="s">
        <v>129</v>
      </c>
      <c r="D124" s="190" t="s">
        <v>58</v>
      </c>
      <c r="E124" s="190" t="s">
        <v>54</v>
      </c>
      <c r="F124" s="190" t="s">
        <v>55</v>
      </c>
      <c r="G124" s="190" t="s">
        <v>130</v>
      </c>
      <c r="H124" s="190" t="s">
        <v>131</v>
      </c>
      <c r="I124" s="190" t="s">
        <v>132</v>
      </c>
      <c r="J124" s="191" t="s">
        <v>97</v>
      </c>
      <c r="K124" s="192" t="s">
        <v>133</v>
      </c>
      <c r="L124" s="193"/>
      <c r="M124" s="90" t="s">
        <v>1</v>
      </c>
      <c r="N124" s="91" t="s">
        <v>37</v>
      </c>
      <c r="O124" s="91" t="s">
        <v>134</v>
      </c>
      <c r="P124" s="91" t="s">
        <v>135</v>
      </c>
      <c r="Q124" s="91" t="s">
        <v>136</v>
      </c>
      <c r="R124" s="91" t="s">
        <v>137</v>
      </c>
      <c r="S124" s="91" t="s">
        <v>138</v>
      </c>
      <c r="T124" s="92" t="s">
        <v>139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="2" customFormat="1" ht="22.8" customHeight="1">
      <c r="A125" s="29"/>
      <c r="B125" s="30"/>
      <c r="C125" s="97" t="s">
        <v>140</v>
      </c>
      <c r="D125" s="31"/>
      <c r="E125" s="31"/>
      <c r="F125" s="31"/>
      <c r="G125" s="31"/>
      <c r="H125" s="31"/>
      <c r="I125" s="31"/>
      <c r="J125" s="194">
        <f>BK125</f>
        <v>139000</v>
      </c>
      <c r="K125" s="31"/>
      <c r="L125" s="35"/>
      <c r="M125" s="93"/>
      <c r="N125" s="195"/>
      <c r="O125" s="94"/>
      <c r="P125" s="196">
        <f>P126</f>
        <v>0</v>
      </c>
      <c r="Q125" s="94"/>
      <c r="R125" s="196">
        <f>R126</f>
        <v>0</v>
      </c>
      <c r="S125" s="94"/>
      <c r="T125" s="197">
        <f>T126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72</v>
      </c>
      <c r="AU125" s="14" t="s">
        <v>99</v>
      </c>
      <c r="BK125" s="198">
        <f>BK126</f>
        <v>139000</v>
      </c>
    </row>
    <row r="126" s="12" customFormat="1" ht="25.92" customHeight="1">
      <c r="A126" s="12"/>
      <c r="B126" s="199"/>
      <c r="C126" s="200"/>
      <c r="D126" s="201" t="s">
        <v>72</v>
      </c>
      <c r="E126" s="202" t="s">
        <v>88</v>
      </c>
      <c r="F126" s="202" t="s">
        <v>1144</v>
      </c>
      <c r="G126" s="200"/>
      <c r="H126" s="200"/>
      <c r="I126" s="200"/>
      <c r="J126" s="203">
        <f>BK126</f>
        <v>139000</v>
      </c>
      <c r="K126" s="200"/>
      <c r="L126" s="204"/>
      <c r="M126" s="205"/>
      <c r="N126" s="206"/>
      <c r="O126" s="206"/>
      <c r="P126" s="207">
        <f>P127+P131+P133+P135</f>
        <v>0</v>
      </c>
      <c r="Q126" s="206"/>
      <c r="R126" s="207">
        <f>R127+R131+R133+R135</f>
        <v>0</v>
      </c>
      <c r="S126" s="206"/>
      <c r="T126" s="208">
        <f>T127+T131+T133+T135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166</v>
      </c>
      <c r="AT126" s="210" t="s">
        <v>72</v>
      </c>
      <c r="AU126" s="210" t="s">
        <v>73</v>
      </c>
      <c r="AY126" s="209" t="s">
        <v>143</v>
      </c>
      <c r="BK126" s="211">
        <f>BK127+BK131+BK133+BK135</f>
        <v>139000</v>
      </c>
    </row>
    <row r="127" s="12" customFormat="1" ht="22.8" customHeight="1">
      <c r="A127" s="12"/>
      <c r="B127" s="199"/>
      <c r="C127" s="200"/>
      <c r="D127" s="201" t="s">
        <v>72</v>
      </c>
      <c r="E127" s="212" t="s">
        <v>1145</v>
      </c>
      <c r="F127" s="212" t="s">
        <v>1146</v>
      </c>
      <c r="G127" s="200"/>
      <c r="H127" s="200"/>
      <c r="I127" s="200"/>
      <c r="J127" s="213">
        <f>BK127</f>
        <v>29000</v>
      </c>
      <c r="K127" s="200"/>
      <c r="L127" s="204"/>
      <c r="M127" s="205"/>
      <c r="N127" s="206"/>
      <c r="O127" s="206"/>
      <c r="P127" s="207">
        <f>SUM(P128:P130)</f>
        <v>0</v>
      </c>
      <c r="Q127" s="206"/>
      <c r="R127" s="207">
        <f>SUM(R128:R130)</f>
        <v>0</v>
      </c>
      <c r="S127" s="206"/>
      <c r="T127" s="208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166</v>
      </c>
      <c r="AT127" s="210" t="s">
        <v>72</v>
      </c>
      <c r="AU127" s="210" t="s">
        <v>81</v>
      </c>
      <c r="AY127" s="209" t="s">
        <v>143</v>
      </c>
      <c r="BK127" s="211">
        <f>SUM(BK128:BK130)</f>
        <v>29000</v>
      </c>
    </row>
    <row r="128" s="2" customFormat="1" ht="24.15" customHeight="1">
      <c r="A128" s="29"/>
      <c r="B128" s="30"/>
      <c r="C128" s="214" t="s">
        <v>81</v>
      </c>
      <c r="D128" s="214" t="s">
        <v>145</v>
      </c>
      <c r="E128" s="215" t="s">
        <v>1147</v>
      </c>
      <c r="F128" s="216" t="s">
        <v>1148</v>
      </c>
      <c r="G128" s="217" t="s">
        <v>1149</v>
      </c>
      <c r="H128" s="218">
        <v>1</v>
      </c>
      <c r="I128" s="219">
        <v>13000</v>
      </c>
      <c r="J128" s="219">
        <f>ROUND(I128*H128,2)</f>
        <v>13000</v>
      </c>
      <c r="K128" s="220"/>
      <c r="L128" s="35"/>
      <c r="M128" s="221" t="s">
        <v>1</v>
      </c>
      <c r="N128" s="222" t="s">
        <v>38</v>
      </c>
      <c r="O128" s="223">
        <v>0</v>
      </c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225" t="s">
        <v>1150</v>
      </c>
      <c r="AT128" s="225" t="s">
        <v>145</v>
      </c>
      <c r="AU128" s="225" t="s">
        <v>83</v>
      </c>
      <c r="AY128" s="14" t="s">
        <v>143</v>
      </c>
      <c r="BE128" s="226">
        <f>IF(N128="základní",J128,0)</f>
        <v>13000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4" t="s">
        <v>81</v>
      </c>
      <c r="BK128" s="226">
        <f>ROUND(I128*H128,2)</f>
        <v>13000</v>
      </c>
      <c r="BL128" s="14" t="s">
        <v>1150</v>
      </c>
      <c r="BM128" s="225" t="s">
        <v>1151</v>
      </c>
    </row>
    <row r="129" s="2" customFormat="1" ht="24.15" customHeight="1">
      <c r="A129" s="29"/>
      <c r="B129" s="30"/>
      <c r="C129" s="214" t="s">
        <v>83</v>
      </c>
      <c r="D129" s="214" t="s">
        <v>145</v>
      </c>
      <c r="E129" s="215" t="s">
        <v>1152</v>
      </c>
      <c r="F129" s="216" t="s">
        <v>1153</v>
      </c>
      <c r="G129" s="217" t="s">
        <v>1149</v>
      </c>
      <c r="H129" s="218">
        <v>1</v>
      </c>
      <c r="I129" s="219">
        <v>13000</v>
      </c>
      <c r="J129" s="219">
        <f>ROUND(I129*H129,2)</f>
        <v>13000</v>
      </c>
      <c r="K129" s="220"/>
      <c r="L129" s="35"/>
      <c r="M129" s="221" t="s">
        <v>1</v>
      </c>
      <c r="N129" s="222" t="s">
        <v>38</v>
      </c>
      <c r="O129" s="223">
        <v>0</v>
      </c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225" t="s">
        <v>1150</v>
      </c>
      <c r="AT129" s="225" t="s">
        <v>145</v>
      </c>
      <c r="AU129" s="225" t="s">
        <v>83</v>
      </c>
      <c r="AY129" s="14" t="s">
        <v>143</v>
      </c>
      <c r="BE129" s="226">
        <f>IF(N129="základní",J129,0)</f>
        <v>13000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4" t="s">
        <v>81</v>
      </c>
      <c r="BK129" s="226">
        <f>ROUND(I129*H129,2)</f>
        <v>13000</v>
      </c>
      <c r="BL129" s="14" t="s">
        <v>1150</v>
      </c>
      <c r="BM129" s="225" t="s">
        <v>1154</v>
      </c>
    </row>
    <row r="130" s="2" customFormat="1" ht="16.5" customHeight="1">
      <c r="A130" s="29"/>
      <c r="B130" s="30"/>
      <c r="C130" s="214" t="s">
        <v>154</v>
      </c>
      <c r="D130" s="214" t="s">
        <v>145</v>
      </c>
      <c r="E130" s="215" t="s">
        <v>1155</v>
      </c>
      <c r="F130" s="216" t="s">
        <v>1156</v>
      </c>
      <c r="G130" s="217" t="s">
        <v>1149</v>
      </c>
      <c r="H130" s="218">
        <v>1</v>
      </c>
      <c r="I130" s="219">
        <v>3000</v>
      </c>
      <c r="J130" s="219">
        <f>ROUND(I130*H130,2)</f>
        <v>3000</v>
      </c>
      <c r="K130" s="220"/>
      <c r="L130" s="35"/>
      <c r="M130" s="221" t="s">
        <v>1</v>
      </c>
      <c r="N130" s="222" t="s">
        <v>38</v>
      </c>
      <c r="O130" s="223">
        <v>0</v>
      </c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225" t="s">
        <v>1150</v>
      </c>
      <c r="AT130" s="225" t="s">
        <v>145</v>
      </c>
      <c r="AU130" s="225" t="s">
        <v>83</v>
      </c>
      <c r="AY130" s="14" t="s">
        <v>143</v>
      </c>
      <c r="BE130" s="226">
        <f>IF(N130="základní",J130,0)</f>
        <v>3000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4" t="s">
        <v>81</v>
      </c>
      <c r="BK130" s="226">
        <f>ROUND(I130*H130,2)</f>
        <v>3000</v>
      </c>
      <c r="BL130" s="14" t="s">
        <v>1150</v>
      </c>
      <c r="BM130" s="225" t="s">
        <v>1157</v>
      </c>
    </row>
    <row r="131" s="12" customFormat="1" ht="22.8" customHeight="1">
      <c r="A131" s="12"/>
      <c r="B131" s="199"/>
      <c r="C131" s="200"/>
      <c r="D131" s="201" t="s">
        <v>72</v>
      </c>
      <c r="E131" s="212" t="s">
        <v>1158</v>
      </c>
      <c r="F131" s="212" t="s">
        <v>1159</v>
      </c>
      <c r="G131" s="200"/>
      <c r="H131" s="200"/>
      <c r="I131" s="200"/>
      <c r="J131" s="213">
        <f>BK131</f>
        <v>60000</v>
      </c>
      <c r="K131" s="200"/>
      <c r="L131" s="204"/>
      <c r="M131" s="205"/>
      <c r="N131" s="206"/>
      <c r="O131" s="206"/>
      <c r="P131" s="207">
        <f>P132</f>
        <v>0</v>
      </c>
      <c r="Q131" s="206"/>
      <c r="R131" s="207">
        <f>R132</f>
        <v>0</v>
      </c>
      <c r="S131" s="206"/>
      <c r="T131" s="208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166</v>
      </c>
      <c r="AT131" s="210" t="s">
        <v>72</v>
      </c>
      <c r="AU131" s="210" t="s">
        <v>81</v>
      </c>
      <c r="AY131" s="209" t="s">
        <v>143</v>
      </c>
      <c r="BK131" s="211">
        <f>BK132</f>
        <v>60000</v>
      </c>
    </row>
    <row r="132" s="2" customFormat="1" ht="16.5" customHeight="1">
      <c r="A132" s="29"/>
      <c r="B132" s="30"/>
      <c r="C132" s="214" t="s">
        <v>149</v>
      </c>
      <c r="D132" s="214" t="s">
        <v>145</v>
      </c>
      <c r="E132" s="215" t="s">
        <v>1160</v>
      </c>
      <c r="F132" s="216" t="s">
        <v>1159</v>
      </c>
      <c r="G132" s="217" t="s">
        <v>459</v>
      </c>
      <c r="H132" s="218">
        <v>1</v>
      </c>
      <c r="I132" s="219">
        <v>60000</v>
      </c>
      <c r="J132" s="219">
        <f>ROUND(I132*H132,2)</f>
        <v>60000</v>
      </c>
      <c r="K132" s="220"/>
      <c r="L132" s="35"/>
      <c r="M132" s="221" t="s">
        <v>1</v>
      </c>
      <c r="N132" s="222" t="s">
        <v>38</v>
      </c>
      <c r="O132" s="223">
        <v>0</v>
      </c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225" t="s">
        <v>1150</v>
      </c>
      <c r="AT132" s="225" t="s">
        <v>145</v>
      </c>
      <c r="AU132" s="225" t="s">
        <v>83</v>
      </c>
      <c r="AY132" s="14" t="s">
        <v>143</v>
      </c>
      <c r="BE132" s="226">
        <f>IF(N132="základní",J132,0)</f>
        <v>60000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4" t="s">
        <v>81</v>
      </c>
      <c r="BK132" s="226">
        <f>ROUND(I132*H132,2)</f>
        <v>60000</v>
      </c>
      <c r="BL132" s="14" t="s">
        <v>1150</v>
      </c>
      <c r="BM132" s="225" t="s">
        <v>1161</v>
      </c>
    </row>
    <row r="133" s="12" customFormat="1" ht="22.8" customHeight="1">
      <c r="A133" s="12"/>
      <c r="B133" s="199"/>
      <c r="C133" s="200"/>
      <c r="D133" s="201" t="s">
        <v>72</v>
      </c>
      <c r="E133" s="212" t="s">
        <v>1162</v>
      </c>
      <c r="F133" s="212" t="s">
        <v>1163</v>
      </c>
      <c r="G133" s="200"/>
      <c r="H133" s="200"/>
      <c r="I133" s="200"/>
      <c r="J133" s="213">
        <f>BK133</f>
        <v>25000</v>
      </c>
      <c r="K133" s="200"/>
      <c r="L133" s="204"/>
      <c r="M133" s="205"/>
      <c r="N133" s="206"/>
      <c r="O133" s="206"/>
      <c r="P133" s="207">
        <f>P134</f>
        <v>0</v>
      </c>
      <c r="Q133" s="206"/>
      <c r="R133" s="207">
        <f>R134</f>
        <v>0</v>
      </c>
      <c r="S133" s="206"/>
      <c r="T133" s="208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9" t="s">
        <v>166</v>
      </c>
      <c r="AT133" s="210" t="s">
        <v>72</v>
      </c>
      <c r="AU133" s="210" t="s">
        <v>81</v>
      </c>
      <c r="AY133" s="209" t="s">
        <v>143</v>
      </c>
      <c r="BK133" s="211">
        <f>BK134</f>
        <v>25000</v>
      </c>
    </row>
    <row r="134" s="2" customFormat="1" ht="16.5" customHeight="1">
      <c r="A134" s="29"/>
      <c r="B134" s="30"/>
      <c r="C134" s="214" t="s">
        <v>166</v>
      </c>
      <c r="D134" s="214" t="s">
        <v>145</v>
      </c>
      <c r="E134" s="215" t="s">
        <v>1164</v>
      </c>
      <c r="F134" s="216" t="s">
        <v>1165</v>
      </c>
      <c r="G134" s="217" t="s">
        <v>459</v>
      </c>
      <c r="H134" s="218">
        <v>1</v>
      </c>
      <c r="I134" s="219">
        <v>25000</v>
      </c>
      <c r="J134" s="219">
        <f>ROUND(I134*H134,2)</f>
        <v>25000</v>
      </c>
      <c r="K134" s="220"/>
      <c r="L134" s="35"/>
      <c r="M134" s="221" t="s">
        <v>1</v>
      </c>
      <c r="N134" s="222" t="s">
        <v>38</v>
      </c>
      <c r="O134" s="223">
        <v>0</v>
      </c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225" t="s">
        <v>1150</v>
      </c>
      <c r="AT134" s="225" t="s">
        <v>145</v>
      </c>
      <c r="AU134" s="225" t="s">
        <v>83</v>
      </c>
      <c r="AY134" s="14" t="s">
        <v>143</v>
      </c>
      <c r="BE134" s="226">
        <f>IF(N134="základní",J134,0)</f>
        <v>25000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4" t="s">
        <v>81</v>
      </c>
      <c r="BK134" s="226">
        <f>ROUND(I134*H134,2)</f>
        <v>25000</v>
      </c>
      <c r="BL134" s="14" t="s">
        <v>1150</v>
      </c>
      <c r="BM134" s="225" t="s">
        <v>1166</v>
      </c>
    </row>
    <row r="135" s="12" customFormat="1" ht="22.8" customHeight="1">
      <c r="A135" s="12"/>
      <c r="B135" s="199"/>
      <c r="C135" s="200"/>
      <c r="D135" s="201" t="s">
        <v>72</v>
      </c>
      <c r="E135" s="212" t="s">
        <v>1167</v>
      </c>
      <c r="F135" s="212" t="s">
        <v>94</v>
      </c>
      <c r="G135" s="200"/>
      <c r="H135" s="200"/>
      <c r="I135" s="200"/>
      <c r="J135" s="213">
        <f>BK135</f>
        <v>25000</v>
      </c>
      <c r="K135" s="200"/>
      <c r="L135" s="204"/>
      <c r="M135" s="205"/>
      <c r="N135" s="206"/>
      <c r="O135" s="206"/>
      <c r="P135" s="207">
        <f>P136</f>
        <v>0</v>
      </c>
      <c r="Q135" s="206"/>
      <c r="R135" s="207">
        <f>R136</f>
        <v>0</v>
      </c>
      <c r="S135" s="206"/>
      <c r="T135" s="208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166</v>
      </c>
      <c r="AT135" s="210" t="s">
        <v>72</v>
      </c>
      <c r="AU135" s="210" t="s">
        <v>81</v>
      </c>
      <c r="AY135" s="209" t="s">
        <v>143</v>
      </c>
      <c r="BK135" s="211">
        <f>BK136</f>
        <v>25000</v>
      </c>
    </row>
    <row r="136" s="2" customFormat="1" ht="16.5" customHeight="1">
      <c r="A136" s="29"/>
      <c r="B136" s="30"/>
      <c r="C136" s="214" t="s">
        <v>170</v>
      </c>
      <c r="D136" s="214" t="s">
        <v>145</v>
      </c>
      <c r="E136" s="215" t="s">
        <v>1168</v>
      </c>
      <c r="F136" s="216" t="s">
        <v>94</v>
      </c>
      <c r="G136" s="217" t="s">
        <v>459</v>
      </c>
      <c r="H136" s="218">
        <v>1</v>
      </c>
      <c r="I136" s="219">
        <v>25000</v>
      </c>
      <c r="J136" s="219">
        <f>ROUND(I136*H136,2)</f>
        <v>25000</v>
      </c>
      <c r="K136" s="220"/>
      <c r="L136" s="35"/>
      <c r="M136" s="241" t="s">
        <v>1</v>
      </c>
      <c r="N136" s="242" t="s">
        <v>38</v>
      </c>
      <c r="O136" s="243">
        <v>0</v>
      </c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225" t="s">
        <v>1150</v>
      </c>
      <c r="AT136" s="225" t="s">
        <v>145</v>
      </c>
      <c r="AU136" s="225" t="s">
        <v>83</v>
      </c>
      <c r="AY136" s="14" t="s">
        <v>143</v>
      </c>
      <c r="BE136" s="226">
        <f>IF(N136="základní",J136,0)</f>
        <v>25000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4" t="s">
        <v>81</v>
      </c>
      <c r="BK136" s="226">
        <f>ROUND(I136*H136,2)</f>
        <v>25000</v>
      </c>
      <c r="BL136" s="14" t="s">
        <v>1150</v>
      </c>
      <c r="BM136" s="225" t="s">
        <v>1169</v>
      </c>
    </row>
    <row r="137" s="2" customFormat="1" ht="6.96" customHeight="1">
      <c r="A137" s="29"/>
      <c r="B137" s="56"/>
      <c r="C137" s="57"/>
      <c r="D137" s="57"/>
      <c r="E137" s="57"/>
      <c r="F137" s="57"/>
      <c r="G137" s="57"/>
      <c r="H137" s="57"/>
      <c r="I137" s="57"/>
      <c r="J137" s="57"/>
      <c r="K137" s="57"/>
      <c r="L137" s="35"/>
      <c r="M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</sheetData>
  <sheetProtection sheet="1" autoFilter="0" formatColumns="0" formatRows="0" objects="1" scenarios="1" spinCount="100000" saltValue="SM9ruObT2UgG0G/Md0ZTuLnvxpq/7+KiP2fVUCKaBRc2Dn2m2U8aeWnsx/t2BmEafSkZKWwCUBxuDSocxtkWBQ==" hashValue="6th1QohcUQ+IXOuWSgEM3Y7ZRH1pFbeUwtCGDCMDdBM/4DpE/7cgXIUCx7W9M4EWgcewz11zM9pqFLPmWjZv6A==" algorithmName="SHA-512" password="CC35"/>
  <autoFilter ref="C124:K13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ELITEDESK2\KFJ</dc:creator>
  <cp:lastModifiedBy>ELITEDESK2\KFJ</cp:lastModifiedBy>
  <dcterms:created xsi:type="dcterms:W3CDTF">2024-06-21T08:54:44Z</dcterms:created>
  <dcterms:modified xsi:type="dcterms:W3CDTF">2024-06-21T08:54:48Z</dcterms:modified>
</cp:coreProperties>
</file>