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šta\"/>
    </mc:Choice>
  </mc:AlternateContent>
  <bookViews>
    <workbookView xWindow="0" yWindow="0" windowWidth="28800" windowHeight="14235" activeTab="1"/>
  </bookViews>
  <sheets>
    <sheet name="Rekapitulace stavby" sheetId="1" r:id="rId1"/>
    <sheet name="HERSSO02b11-05-2020 - Pro..." sheetId="2" r:id="rId2"/>
  </sheets>
  <definedNames>
    <definedName name="_xlnm._FilterDatabase" localSheetId="1" hidden="1">'HERSSO02b11-05-2020 - Pro...'!$C$127:$K$197</definedName>
    <definedName name="_xlnm.Print_Titles" localSheetId="1">'HERSSO02b11-05-2020 - Pro...'!$127:$127</definedName>
    <definedName name="_xlnm.Print_Titles" localSheetId="0">'Rekapitulace stavby'!$92:$92</definedName>
    <definedName name="_xlnm.Print_Area" localSheetId="1">'HERSSO02b11-05-2020 - Pro...'!$C$4:$J$76,'HERSSO02b11-05-2020 - Pro...'!$C$82:$J$109,'HERSSO02b11-05-2020 - Pro...'!$C$115:$K$197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147" i="2" l="1"/>
  <c r="J174" i="2"/>
  <c r="J175" i="2"/>
  <c r="J176" i="2"/>
  <c r="J177" i="2"/>
  <c r="J178" i="2"/>
  <c r="J179" i="2"/>
  <c r="J180" i="2"/>
  <c r="P181" i="2"/>
  <c r="R181" i="2"/>
  <c r="T181" i="2"/>
  <c r="BF181" i="2"/>
  <c r="BG181" i="2"/>
  <c r="BH181" i="2"/>
  <c r="BI181" i="2"/>
  <c r="BK181" i="2"/>
  <c r="J37" i="2" l="1"/>
  <c r="J36" i="2"/>
  <c r="AY95" i="1" s="1"/>
  <c r="J35" i="2"/>
  <c r="AX95" i="1" s="1"/>
  <c r="BI197" i="2"/>
  <c r="BH197" i="2"/>
  <c r="BG197" i="2"/>
  <c r="BF197" i="2"/>
  <c r="T197" i="2"/>
  <c r="T196" i="2" s="1"/>
  <c r="R197" i="2"/>
  <c r="R196" i="2" s="1"/>
  <c r="P197" i="2"/>
  <c r="P196" i="2" s="1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T190" i="2" s="1"/>
  <c r="R191" i="2"/>
  <c r="R190" i="2" s="1"/>
  <c r="P191" i="2"/>
  <c r="P190" i="2" s="1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T183" i="2" s="1"/>
  <c r="R184" i="2"/>
  <c r="R183" i="2" s="1"/>
  <c r="P184" i="2"/>
  <c r="P183" i="2" s="1"/>
  <c r="BI182" i="2"/>
  <c r="BH182" i="2"/>
  <c r="BG182" i="2"/>
  <c r="BF182" i="2"/>
  <c r="T182" i="2"/>
  <c r="R182" i="2"/>
  <c r="P182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T146" i="2" s="1"/>
  <c r="R147" i="2"/>
  <c r="R146" i="2" s="1"/>
  <c r="P147" i="2"/>
  <c r="P146" i="2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 s="1"/>
  <c r="J23" i="2"/>
  <c r="J21" i="2"/>
  <c r="E21" i="2"/>
  <c r="J91" i="2" s="1"/>
  <c r="J20" i="2"/>
  <c r="J18" i="2"/>
  <c r="E18" i="2"/>
  <c r="F125" i="2" s="1"/>
  <c r="J17" i="2"/>
  <c r="J15" i="2"/>
  <c r="E15" i="2"/>
  <c r="F124" i="2" s="1"/>
  <c r="J14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BK189" i="2"/>
  <c r="J188" i="2"/>
  <c r="J186" i="2"/>
  <c r="J184" i="2"/>
  <c r="BK182" i="2"/>
  <c r="BK173" i="2"/>
  <c r="J171" i="2"/>
  <c r="J170" i="2"/>
  <c r="J169" i="2"/>
  <c r="J165" i="2"/>
  <c r="J164" i="2"/>
  <c r="BK163" i="2"/>
  <c r="J161" i="2"/>
  <c r="BK160" i="2"/>
  <c r="BK158" i="2"/>
  <c r="J141" i="2"/>
  <c r="BK134" i="2"/>
  <c r="J131" i="2"/>
  <c r="BK195" i="2"/>
  <c r="J194" i="2"/>
  <c r="J191" i="2"/>
  <c r="BK188" i="2"/>
  <c r="J187" i="2"/>
  <c r="BK186" i="2"/>
  <c r="BK184" i="2"/>
  <c r="J181" i="2"/>
  <c r="BE181" i="2" s="1"/>
  <c r="BK172" i="2"/>
  <c r="J168" i="2"/>
  <c r="J167" i="2"/>
  <c r="BK166" i="2"/>
  <c r="BK164" i="2"/>
  <c r="BK161" i="2"/>
  <c r="J145" i="2"/>
  <c r="BK141" i="2"/>
  <c r="BK140" i="2"/>
  <c r="J133" i="2"/>
  <c r="BK197" i="2"/>
  <c r="BK154" i="2"/>
  <c r="BK153" i="2"/>
  <c r="J143" i="2"/>
  <c r="J142" i="2"/>
  <c r="BK137" i="2"/>
  <c r="BK133" i="2"/>
  <c r="BK131" i="2"/>
  <c r="BK159" i="2"/>
  <c r="J157" i="2"/>
  <c r="J150" i="2"/>
  <c r="J137" i="2"/>
  <c r="AS94" i="1"/>
  <c r="BK170" i="2"/>
  <c r="BK169" i="2"/>
  <c r="BK165" i="2"/>
  <c r="J163" i="2"/>
  <c r="J162" i="2"/>
  <c r="J160" i="2"/>
  <c r="J158" i="2"/>
  <c r="BK155" i="2"/>
  <c r="BK149" i="2"/>
  <c r="J135" i="2"/>
  <c r="BK132" i="2"/>
  <c r="BK162" i="2"/>
  <c r="J159" i="2"/>
  <c r="BK152" i="2"/>
  <c r="BK144" i="2"/>
  <c r="BK139" i="2"/>
  <c r="BK138" i="2"/>
  <c r="J195" i="2"/>
  <c r="BK194" i="2"/>
  <c r="BK191" i="2"/>
  <c r="J189" i="2"/>
  <c r="BK187" i="2"/>
  <c r="J182" i="2"/>
  <c r="J173" i="2"/>
  <c r="J172" i="2"/>
  <c r="BK171" i="2"/>
  <c r="BK168" i="2"/>
  <c r="BK167" i="2"/>
  <c r="J166" i="2"/>
  <c r="BK150" i="2"/>
  <c r="BK145" i="2"/>
  <c r="BK142" i="2"/>
  <c r="J140" i="2"/>
  <c r="J138" i="2"/>
  <c r="J136" i="2"/>
  <c r="BK135" i="2"/>
  <c r="J132" i="2"/>
  <c r="J197" i="2"/>
  <c r="BK157" i="2"/>
  <c r="J155" i="2"/>
  <c r="J154" i="2"/>
  <c r="J153" i="2"/>
  <c r="J152" i="2"/>
  <c r="J149" i="2"/>
  <c r="BK147" i="2"/>
  <c r="J144" i="2"/>
  <c r="BK143" i="2"/>
  <c r="J139" i="2"/>
  <c r="BK136" i="2"/>
  <c r="J134" i="2"/>
  <c r="R130" i="2" l="1"/>
  <c r="R185" i="2"/>
  <c r="P156" i="2"/>
  <c r="P185" i="2"/>
  <c r="P130" i="2"/>
  <c r="T151" i="2"/>
  <c r="T185" i="2"/>
  <c r="R156" i="2"/>
  <c r="BK193" i="2"/>
  <c r="J193" i="2" s="1"/>
  <c r="J107" i="2" s="1"/>
  <c r="T130" i="2"/>
  <c r="BK148" i="2"/>
  <c r="J148" i="2" s="1"/>
  <c r="J100" i="2" s="1"/>
  <c r="P148" i="2"/>
  <c r="R148" i="2"/>
  <c r="T148" i="2"/>
  <c r="BK151" i="2"/>
  <c r="P151" i="2"/>
  <c r="R151" i="2"/>
  <c r="T193" i="2"/>
  <c r="T192" i="2" s="1"/>
  <c r="BK130" i="2"/>
  <c r="J130" i="2" s="1"/>
  <c r="P193" i="2"/>
  <c r="P192" i="2" s="1"/>
  <c r="BK156" i="2"/>
  <c r="R193" i="2"/>
  <c r="R192" i="2" s="1"/>
  <c r="T156" i="2"/>
  <c r="BK185" i="2"/>
  <c r="J185" i="2" s="1"/>
  <c r="J104" i="2" s="1"/>
  <c r="F91" i="2"/>
  <c r="J122" i="2"/>
  <c r="BE140" i="2"/>
  <c r="BE158" i="2"/>
  <c r="BE141" i="2"/>
  <c r="BE163" i="2"/>
  <c r="BE165" i="2"/>
  <c r="BE182" i="2"/>
  <c r="BE187" i="2"/>
  <c r="BE188" i="2"/>
  <c r="BE189" i="2"/>
  <c r="J92" i="2"/>
  <c r="BE131" i="2"/>
  <c r="BE150" i="2"/>
  <c r="BE154" i="2"/>
  <c r="BE160" i="2"/>
  <c r="BE161" i="2"/>
  <c r="BE164" i="2"/>
  <c r="BE166" i="2"/>
  <c r="BE167" i="2"/>
  <c r="BK190" i="2"/>
  <c r="J190" i="2" s="1"/>
  <c r="J105" i="2" s="1"/>
  <c r="BK196" i="2"/>
  <c r="J196" i="2" s="1"/>
  <c r="J108" i="2" s="1"/>
  <c r="E85" i="2"/>
  <c r="J124" i="2"/>
  <c r="BE145" i="2"/>
  <c r="BE147" i="2"/>
  <c r="BE153" i="2"/>
  <c r="BE159" i="2"/>
  <c r="BE132" i="2"/>
  <c r="BE133" i="2"/>
  <c r="BE134" i="2"/>
  <c r="BE144" i="2"/>
  <c r="BE197" i="2"/>
  <c r="BK146" i="2"/>
  <c r="J146" i="2" s="1"/>
  <c r="J99" i="2" s="1"/>
  <c r="F92" i="2"/>
  <c r="BE139" i="2"/>
  <c r="BE149" i="2"/>
  <c r="BE135" i="2"/>
  <c r="BE136" i="2"/>
  <c r="BE137" i="2"/>
  <c r="BE138" i="2"/>
  <c r="BE142" i="2"/>
  <c r="BE143" i="2"/>
  <c r="BE162" i="2"/>
  <c r="BE170" i="2"/>
  <c r="BE173" i="2"/>
  <c r="BE191" i="2"/>
  <c r="BE194" i="2"/>
  <c r="BE195" i="2"/>
  <c r="BE152" i="2"/>
  <c r="BE155" i="2"/>
  <c r="BE157" i="2"/>
  <c r="BE168" i="2"/>
  <c r="BE169" i="2"/>
  <c r="BE171" i="2"/>
  <c r="BE172" i="2"/>
  <c r="BE184" i="2"/>
  <c r="BE186" i="2"/>
  <c r="BK183" i="2"/>
  <c r="J183" i="2" s="1"/>
  <c r="J103" i="2" s="1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J156" i="2" l="1"/>
  <c r="J102" i="2" s="1"/>
  <c r="J151" i="2"/>
  <c r="J101" i="2" s="1"/>
  <c r="P129" i="2"/>
  <c r="P128" i="2" s="1"/>
  <c r="AU95" i="1" s="1"/>
  <c r="AU94" i="1" s="1"/>
  <c r="R129" i="2"/>
  <c r="T129" i="2"/>
  <c r="T128" i="2" s="1"/>
  <c r="BK129" i="2"/>
  <c r="J129" i="2" s="1"/>
  <c r="J97" i="2" s="1"/>
  <c r="R128" i="2"/>
  <c r="BK192" i="2"/>
  <c r="J192" i="2" s="1"/>
  <c r="J106" i="2" s="1"/>
  <c r="J98" i="2"/>
  <c r="AW94" i="1"/>
  <c r="AK30" i="1" s="1"/>
  <c r="AY94" i="1"/>
  <c r="W31" i="1"/>
  <c r="F33" i="2"/>
  <c r="AZ95" i="1" s="1"/>
  <c r="AZ94" i="1" s="1"/>
  <c r="W29" i="1" s="1"/>
  <c r="J33" i="2"/>
  <c r="AV95" i="1" s="1"/>
  <c r="AT95" i="1" s="1"/>
  <c r="BK128" i="2" l="1"/>
  <c r="J128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<sst xmlns="http://schemas.openxmlformats.org/spreadsheetml/2006/main" count="1067" uniqueCount="358">
  <si>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</si>
  <si>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</si>
  <si>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</si>
  <si>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</si>
  <si>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</si>
  <si>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</si>
  <si>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</si>
  <si>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</si>
  <si>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</si>
  <si>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</si>
  <si>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</si>
  <si>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</si>
  <si>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</si>
  <si>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</si>
  <si>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</si>
  <si>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</si>
  <si>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</si>
  <si>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</si>
  <si>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</si>
  <si>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</si>
  <si>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</si>
  <si>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</si>
  <si>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</si>
  <si>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</si>
  <si>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</si>
  <si>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</si>
  <si>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</si>
  <si>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</si>
  <si>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</si>
  <si>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</si>
  <si>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</si>
  <si>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</si>
  <si>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</si>
  <si>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</si>
  <si>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</si>
  <si>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</si>
  <si>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</si>
  <si>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</si>
  <si>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</si>
  <si>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</si>
  <si>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</si>
  <si>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</si>
  <si>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</si>
  <si>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</si>
  <si>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</si>
  <si>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</si>
  <si>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</si>
  <si>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</si>
  <si>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</si>
  <si>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</si>
  <si>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</si>
  <si>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</si>
  <si>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</si>
  <si>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</si>
  <si>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</si>
  <si>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</si>
  <si>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</si>
  <si>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</si>
  <si>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</si>
  <si>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</si>
  <si>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</si>
  <si>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</si>
  <si>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</si>
  <si>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</si>
  <si>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</si>
  <si>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</si>
  <si>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</si>
  <si>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</si>
  <si>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</si>
  <si>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</si>
  <si>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</si>
  <si>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</si>
  <si>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</si>
  <si>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</si>
  <si>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HERSSO02b11-05-2020</t>
  </si>
  <si>
    <t xml:space="preserve">Prodloužení dešťové kanalizace - změna 11-05-2020 </t>
  </si>
  <si>
    <t>STA</t>
  </si>
  <si>
    <t>1</t>
  </si>
  <si>
    <t>{a1fa013e-d910-4729-848b-cf117924fe99}</t>
  </si>
  <si>
    <t>2</t>
  </si>
  <si>
    <t>KRYCÍ LIST SOUPISU PRACÍ</t>
  </si>
  <si>
    <t>Objekt:</t>
  </si>
  <si>
    <t xml:space="preserve">HERSSO02b11-05-2020 - Prodloužení dešťové kanalizace - změna 11-05-2020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</si>
  <si>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</si>
  <si>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</si>
  <si>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</si>
  <si>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</si>
  <si>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</si>
  <si>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</si>
  <si>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</si>
  <si>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</si>
  <si>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</si>
  <si>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</si>
  <si>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</si>
  <si>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</si>
  <si>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</si>
  <si>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</si>
  <si>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</si>
  <si>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</si>
  <si>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</si>
  <si>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</si>
  <si>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</si>
  <si>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</si>
  <si>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</si>
  <si>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</si>
  <si>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</si>
  <si>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</si>
  <si>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</si>
  <si>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</si>
  <si>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</si>
  <si>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</si>
  <si>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</si>
  <si>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</si>
  <si>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</si>
  <si>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</si>
  <si>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</si>
  <si>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</si>
  <si>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</si>
  <si>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113107021</t>
  </si>
  <si>
    <t>Odstranění podkladu plochy do 15 m2 z kameniva drceného tl 100 mm při překopech inž sítí</t>
  </si>
  <si>
    <t>m2</t>
  </si>
  <si>
    <t>4</t>
  </si>
  <si>
    <t>-1032625270</t>
  </si>
  <si>
    <t>113107042</t>
  </si>
  <si>
    <t>Odstranění podkladu plochy do 15 m2 živičných tl 100 mm při překopech inž sítí</t>
  </si>
  <si>
    <t>-2126970168</t>
  </si>
  <si>
    <t>3</t>
  </si>
  <si>
    <t>113107221</t>
  </si>
  <si>
    <t>Odstranění podkladu pl přes 200 m2 z kameniva drceného tl 100 mm</t>
  </si>
  <si>
    <t>-1289526121</t>
  </si>
  <si>
    <t>113107241</t>
  </si>
  <si>
    <t>Odstranění podkladu pl přes 200 m2 živičných tl 50 mm</t>
  </si>
  <si>
    <t>726172716</t>
  </si>
  <si>
    <t>5</t>
  </si>
  <si>
    <t>132201203</t>
  </si>
  <si>
    <t>Hloubení rýh š do 2000 mm v hornině tř. 3 objemu do 5000 m3</t>
  </si>
  <si>
    <t>m3</t>
  </si>
  <si>
    <t>468939988</t>
  </si>
  <si>
    <t>6</t>
  </si>
  <si>
    <t>132201209</t>
  </si>
  <si>
    <t>Příplatek za lepivost k hloubení rýh š do 2000 mm v hornině tř. 3</t>
  </si>
  <si>
    <t>589868813</t>
  </si>
  <si>
    <t>7</t>
  </si>
  <si>
    <t>151101102</t>
  </si>
  <si>
    <t>Zřízení příložného pažení a rozepření stěn rýh hl do 4 m</t>
  </si>
  <si>
    <t>228695327</t>
  </si>
  <si>
    <t>8</t>
  </si>
  <si>
    <t>151101112</t>
  </si>
  <si>
    <t>Odstranění příložného pažení a rozepření stěn rýh hl do 4 m</t>
  </si>
  <si>
    <t>-421462705</t>
  </si>
  <si>
    <t>9</t>
  </si>
  <si>
    <t>161101101</t>
  </si>
  <si>
    <t>Svislé přemístění výkopku z horniny tř. 1 až 4 hl výkopu do 2,5 m</t>
  </si>
  <si>
    <t>937394839</t>
  </si>
  <si>
    <t>10</t>
  </si>
  <si>
    <t>162401102</t>
  </si>
  <si>
    <t>Vodorovné přemístění do 2000 m výkopku/sypaniny z horniny tř. 1 až 4</t>
  </si>
  <si>
    <t>620332036</t>
  </si>
  <si>
    <t>11</t>
  </si>
  <si>
    <t>171201201</t>
  </si>
  <si>
    <t>Uložení sypaniny na skládky</t>
  </si>
  <si>
    <t>-2105252762</t>
  </si>
  <si>
    <t>12</t>
  </si>
  <si>
    <t>171201211</t>
  </si>
  <si>
    <t>Poplatek za uložení odpadu ze sypaniny na skládce (skládkovné)</t>
  </si>
  <si>
    <t>t</t>
  </si>
  <si>
    <t>-339931944</t>
  </si>
  <si>
    <t>13</t>
  </si>
  <si>
    <t>174101101</t>
  </si>
  <si>
    <t>Zásyp jam, šachet rýh nebo kolem objektů sypaninou se zhutněním</t>
  </si>
  <si>
    <t>474696840</t>
  </si>
  <si>
    <t>14</t>
  </si>
  <si>
    <t>175151101</t>
  </si>
  <si>
    <t>Obsypání potrubí strojně sypaninou bez prohození, uloženou do 3 m</t>
  </si>
  <si>
    <t>-474434097</t>
  </si>
  <si>
    <t>M</t>
  </si>
  <si>
    <t>583312000</t>
  </si>
  <si>
    <t xml:space="preserve">štěrkopísek </t>
  </si>
  <si>
    <t>747731066</t>
  </si>
  <si>
    <t>Svislé a kompletní konstrukce</t>
  </si>
  <si>
    <t>16</t>
  </si>
  <si>
    <t>359901211</t>
  </si>
  <si>
    <t>Monitoring stoky jakékoli výšky na nové kanalizaci</t>
  </si>
  <si>
    <t>m</t>
  </si>
  <si>
    <t>1625375195</t>
  </si>
  <si>
    <t>Vodorovné konstrukce</t>
  </si>
  <si>
    <t>17</t>
  </si>
  <si>
    <t>451573111</t>
  </si>
  <si>
    <t>Lože pod potrubí otevřený výkop ze štěrkopísku</t>
  </si>
  <si>
    <t>-627845413</t>
  </si>
  <si>
    <t>18</t>
  </si>
  <si>
    <t>452311141</t>
  </si>
  <si>
    <t>Podkladní desky z betonu prostého tř. C 16/20 otevřený výkop</t>
  </si>
  <si>
    <t>798533151</t>
  </si>
  <si>
    <t>Komunikace pozemní</t>
  </si>
  <si>
    <t>19</t>
  </si>
  <si>
    <t>566901241</t>
  </si>
  <si>
    <t>Vyspravení podkladu po překopech ing sítí plochy přes 15 m2 kamenivem hrubým drceným tl. 100 mm</t>
  </si>
  <si>
    <t>794948473</t>
  </si>
  <si>
    <t>20</t>
  </si>
  <si>
    <t>566901261</t>
  </si>
  <si>
    <t>Vyspravení podkladu po překopech ing sítí plochy přes 15 m2 obalovaným kamenivem ACP (OK) tl. 100 mm</t>
  </si>
  <si>
    <t>253950256</t>
  </si>
  <si>
    <t>572331111</t>
  </si>
  <si>
    <t>Vyspravení krytu komunikací po překopech plochy přes 15 m2 obalovaným kamenivem tl 50 mm</t>
  </si>
  <si>
    <t>1993718212</t>
  </si>
  <si>
    <t>22</t>
  </si>
  <si>
    <t>572341112</t>
  </si>
  <si>
    <t>Vyspravení krytu komunikací po překopech plochy přes 15 m2 asfalt betonem ACO (AB) tl 70 mm</t>
  </si>
  <si>
    <t>-825929899</t>
  </si>
  <si>
    <t>Trubní vedení</t>
  </si>
  <si>
    <t>23</t>
  </si>
  <si>
    <t>871310310</t>
  </si>
  <si>
    <t>Montáž kanalizačního potrubí hladkého plnostěnného SN 10  z polypropylenu DN 150</t>
  </si>
  <si>
    <t>-1017019604</t>
  </si>
  <si>
    <t>24</t>
  </si>
  <si>
    <t>286171120</t>
  </si>
  <si>
    <t>kus</t>
  </si>
  <si>
    <t>-1899812159</t>
  </si>
  <si>
    <t>45</t>
  </si>
  <si>
    <t>871370310</t>
  </si>
  <si>
    <t>Montáž kanalizačního potrubí hladkého plnostěnného SN 10 z polypropylenu DN 300</t>
  </si>
  <si>
    <t>98614339</t>
  </si>
  <si>
    <t>46</t>
  </si>
  <si>
    <t>28617006</t>
  </si>
  <si>
    <t>-1487649659</t>
  </si>
  <si>
    <t>25</t>
  </si>
  <si>
    <t>871420310</t>
  </si>
  <si>
    <t>Montáž kanalizačního potrubí hladkého plnostěnného SN 10  z polypropylenu DN 500</t>
  </si>
  <si>
    <t>340090279</t>
  </si>
  <si>
    <t>26</t>
  </si>
  <si>
    <t>286171280</t>
  </si>
  <si>
    <t>trubka kanalizační PP SN 10, dl.6m, DN 500</t>
  </si>
  <si>
    <t>1387244302</t>
  </si>
  <si>
    <t>28</t>
  </si>
  <si>
    <t>877310310</t>
  </si>
  <si>
    <t>Montáž kolen na potrubí z PP trub hladkých plnostěnných DN 150</t>
  </si>
  <si>
    <t>-198304718</t>
  </si>
  <si>
    <t>29</t>
  </si>
  <si>
    <t>286171820</t>
  </si>
  <si>
    <t>koleno kanalizační PP 45 ° DN 150</t>
  </si>
  <si>
    <t>320399262</t>
  </si>
  <si>
    <t>47</t>
  </si>
  <si>
    <t>877370310</t>
  </si>
  <si>
    <t>Montáž kolen na kanalizačním potrubí z PP trub hladkých plnostěnných DN 300</t>
  </si>
  <si>
    <t>1886008529</t>
  </si>
  <si>
    <t>48</t>
  </si>
  <si>
    <t>28617185</t>
  </si>
  <si>
    <t>koleno kanalizační PP 45 ° DN 300</t>
  </si>
  <si>
    <t>-590153927</t>
  </si>
  <si>
    <t>49</t>
  </si>
  <si>
    <t>877370320</t>
  </si>
  <si>
    <t>Montáž odboček na kanalizačním potrubí z PP trub hladkých plnostěnných DN 300</t>
  </si>
  <si>
    <t>95279306</t>
  </si>
  <si>
    <t>50</t>
  </si>
  <si>
    <t>28617214</t>
  </si>
  <si>
    <t>odbočka kanalizační PP  DN 300/DN150</t>
  </si>
  <si>
    <t>-434558324</t>
  </si>
  <si>
    <t>51</t>
  </si>
  <si>
    <t>28617217</t>
  </si>
  <si>
    <t>odbočka kanalizační PP  DN 300/DN300</t>
  </si>
  <si>
    <t>2110488246</t>
  </si>
  <si>
    <t>30</t>
  </si>
  <si>
    <t>877420320</t>
  </si>
  <si>
    <t>Montáž odboček na potrubí z PP trub hladkých plnostěnných DN 500</t>
  </si>
  <si>
    <t>-143923965</t>
  </si>
  <si>
    <t>31</t>
  </si>
  <si>
    <t>286172240</t>
  </si>
  <si>
    <t>odbočka kanalizační PP DN 500/DN150</t>
  </si>
  <si>
    <t>267744748</t>
  </si>
  <si>
    <t>52</t>
  </si>
  <si>
    <t>28617227</t>
  </si>
  <si>
    <t>odbočka kanalizační PP  DN 500/DN300</t>
  </si>
  <si>
    <t>-962637538</t>
  </si>
  <si>
    <t>32</t>
  </si>
  <si>
    <t>894411123</t>
  </si>
  <si>
    <t>185090716</t>
  </si>
  <si>
    <t>33</t>
  </si>
  <si>
    <t>899102111</t>
  </si>
  <si>
    <t>Osazení poklopů litinových nebo ocelových včetně rámů hmotnosti nad 50 do 100 kg</t>
  </si>
  <si>
    <t>495819031</t>
  </si>
  <si>
    <t>34</t>
  </si>
  <si>
    <t>552410310</t>
  </si>
  <si>
    <t>poklop šachtový třída D 400, kruhový s ventilací</t>
  </si>
  <si>
    <t>1852750401</t>
  </si>
  <si>
    <t>Ostatní konstrukce a práce, bourání</t>
  </si>
  <si>
    <t>35</t>
  </si>
  <si>
    <t>919735112</t>
  </si>
  <si>
    <t>Řezání stávajícího živičného krytu hl do 100 mm</t>
  </si>
  <si>
    <t>-690109058</t>
  </si>
  <si>
    <t>997</t>
  </si>
  <si>
    <t>Přesun sutě</t>
  </si>
  <si>
    <t>36</t>
  </si>
  <si>
    <t>997221571</t>
  </si>
  <si>
    <t>Vodorovná doprava vybouraných hmot do 1 km</t>
  </si>
  <si>
    <t>-698963142</t>
  </si>
  <si>
    <t>37</t>
  </si>
  <si>
    <t>997221579</t>
  </si>
  <si>
    <t>Příplatek ZKD 1 km u vodorovné dopravy vybouraných hmot</t>
  </si>
  <si>
    <t>34993650</t>
  </si>
  <si>
    <t>38</t>
  </si>
  <si>
    <t>997221845</t>
  </si>
  <si>
    <t>Poplatek za uložení odpadu z asfaltových povrchů na skládce (skládkovné)</t>
  </si>
  <si>
    <t>-165046223</t>
  </si>
  <si>
    <t>39</t>
  </si>
  <si>
    <t>997221855</t>
  </si>
  <si>
    <t>Poplatek za uložení odpadu z kameniva na skládce (skládkovné)</t>
  </si>
  <si>
    <t>115058503</t>
  </si>
  <si>
    <t>998</t>
  </si>
  <si>
    <t>Přesun hmot</t>
  </si>
  <si>
    <t>40</t>
  </si>
  <si>
    <t>998276101</t>
  </si>
  <si>
    <t>Přesun hmot pro trubní vedení z trub z plastických hmot otevřený výkop</t>
  </si>
  <si>
    <t>2013211615</t>
  </si>
  <si>
    <t>VRN</t>
  </si>
  <si>
    <t>Vedlejší rozpočtové náklady</t>
  </si>
  <si>
    <t>VRN1</t>
  </si>
  <si>
    <t>Průzkumné, geodetické a projektové práce</t>
  </si>
  <si>
    <t>41</t>
  </si>
  <si>
    <t>012303000</t>
  </si>
  <si>
    <t xml:space="preserve">Geodetické práce po výstavbě - zaměření  kanalizace </t>
  </si>
  <si>
    <t>soub</t>
  </si>
  <si>
    <t>1024</t>
  </si>
  <si>
    <t>269690036</t>
  </si>
  <si>
    <t>42</t>
  </si>
  <si>
    <t>013254000</t>
  </si>
  <si>
    <t>Dokumentace skutečného provedení stavby</t>
  </si>
  <si>
    <t>988515782</t>
  </si>
  <si>
    <t>VRN4</t>
  </si>
  <si>
    <t>Inženýrská činnost</t>
  </si>
  <si>
    <t>43</t>
  </si>
  <si>
    <t>043144000</t>
  </si>
  <si>
    <t>Zkoušky těsnosti</t>
  </si>
  <si>
    <t>-188356492</t>
  </si>
  <si>
    <t>trubka kanalizační PP SN 10 dl. 3m, DN 150</t>
  </si>
  <si>
    <t>trubka kanalizační PP  DN 300 SN 10</t>
  </si>
  <si>
    <t>dílec betonový pro vstupní šachty  100x100x12 cm</t>
  </si>
  <si>
    <t>dílec betonový pro vstupní šachty  100x25x12 cm</t>
  </si>
  <si>
    <t>dílec betonový pro vstupní šachty  100 x 50 x 12 cm</t>
  </si>
  <si>
    <t>Šachtové dno DN 300</t>
  </si>
  <si>
    <t>Šachtové dno DN 500</t>
  </si>
  <si>
    <t>32a</t>
  </si>
  <si>
    <t>32b</t>
  </si>
  <si>
    <t>32c</t>
  </si>
  <si>
    <t>32d</t>
  </si>
  <si>
    <t>32e</t>
  </si>
  <si>
    <t>32f</t>
  </si>
  <si>
    <t>32g</t>
  </si>
  <si>
    <t>BET.1</t>
  </si>
  <si>
    <t>BET.2</t>
  </si>
  <si>
    <t>BET.3</t>
  </si>
  <si>
    <t>BET.4</t>
  </si>
  <si>
    <t>BET.5</t>
  </si>
  <si>
    <t>BET.6</t>
  </si>
  <si>
    <t>BET.7</t>
  </si>
  <si>
    <t>skruž betonová přechodová 62,5/100x60x12 cm</t>
  </si>
  <si>
    <t>Prstenec šachtový vyrovnávací  63/4</t>
  </si>
  <si>
    <t>Zřízení šachet kanalizačních z betonových dílců na potrubí  do DN500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</si>
</sst>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2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1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6" t="s">
        <v>13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68" t="s">
        <v>15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165">
        <v>44001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0">
        <f>ROUND(AG94,2)</f>
        <v>0</v>
      </c>
      <c r="AL26" s="171"/>
      <c r="AM26" s="171"/>
      <c r="AN26" s="171"/>
      <c r="AO26" s="171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2" t="s">
        <v>30</v>
      </c>
      <c r="M28" s="172"/>
      <c r="N28" s="172"/>
      <c r="O28" s="172"/>
      <c r="P28" s="172"/>
      <c r="Q28" s="26"/>
      <c r="R28" s="26"/>
      <c r="S28" s="26"/>
      <c r="T28" s="26"/>
      <c r="U28" s="26"/>
      <c r="V28" s="26"/>
      <c r="W28" s="172" t="s">
        <v>31</v>
      </c>
      <c r="X28" s="172"/>
      <c r="Y28" s="172"/>
      <c r="Z28" s="172"/>
      <c r="AA28" s="172"/>
      <c r="AB28" s="172"/>
      <c r="AC28" s="172"/>
      <c r="AD28" s="172"/>
      <c r="AE28" s="172"/>
      <c r="AF28" s="26"/>
      <c r="AG28" s="26"/>
      <c r="AH28" s="26"/>
      <c r="AI28" s="26"/>
      <c r="AJ28" s="26"/>
      <c r="AK28" s="172" t="s">
        <v>32</v>
      </c>
      <c r="AL28" s="172"/>
      <c r="AM28" s="172"/>
      <c r="AN28" s="172"/>
      <c r="AO28" s="172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1"/>
    </row>
    <row r="30" spans="1:71" s="3" customFormat="1" ht="14.45" customHeight="1">
      <c r="B30" s="31"/>
      <c r="F30" s="23" t="s">
        <v>35</v>
      </c>
      <c r="L30" s="175">
        <v>0.15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1"/>
    </row>
    <row r="31" spans="1:71" s="3" customFormat="1" ht="14.45" hidden="1" customHeight="1">
      <c r="B31" s="31"/>
      <c r="F31" s="23" t="s">
        <v>36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1"/>
    </row>
    <row r="32" spans="1:71" s="3" customFormat="1" ht="14.45" hidden="1" customHeight="1">
      <c r="B32" s="31"/>
      <c r="F32" s="23" t="s">
        <v>37</v>
      </c>
      <c r="L32" s="175">
        <v>0.15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1"/>
    </row>
    <row r="33" spans="1:57" s="3" customFormat="1" ht="14.45" hidden="1" customHeight="1">
      <c r="B33" s="31"/>
      <c r="F33" s="23" t="s">
        <v>38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96" t="s">
        <v>41</v>
      </c>
      <c r="Y35" s="197"/>
      <c r="Z35" s="197"/>
      <c r="AA35" s="197"/>
      <c r="AB35" s="197"/>
      <c r="AC35" s="34"/>
      <c r="AD35" s="34"/>
      <c r="AE35" s="34"/>
      <c r="AF35" s="34"/>
      <c r="AG35" s="34"/>
      <c r="AH35" s="34"/>
      <c r="AI35" s="34"/>
      <c r="AJ35" s="34"/>
      <c r="AK35" s="198">
        <f>SUM(AK26:AK33)</f>
        <v>0</v>
      </c>
      <c r="AL35" s="197"/>
      <c r="AM35" s="197"/>
      <c r="AN35" s="197"/>
      <c r="AO35" s="19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87" t="str">
        <f>K6</f>
        <v>Prodloužení místní komunikace a inženýrských sítí ulice Široká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89">
        <f>IF(AN8= "","",AN8)</f>
        <v>44001</v>
      </c>
      <c r="AN87" s="18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90" t="str">
        <f>IF(E17="","",E17)</f>
        <v xml:space="preserve"> </v>
      </c>
      <c r="AN89" s="191"/>
      <c r="AO89" s="191"/>
      <c r="AP89" s="191"/>
      <c r="AQ89" s="26"/>
      <c r="AR89" s="27"/>
      <c r="AS89" s="192" t="s">
        <v>49</v>
      </c>
      <c r="AT89" s="19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0" t="str">
        <f>IF(E20="","",E20)</f>
        <v xml:space="preserve"> </v>
      </c>
      <c r="AN90" s="191"/>
      <c r="AO90" s="191"/>
      <c r="AP90" s="191"/>
      <c r="AQ90" s="26"/>
      <c r="AR90" s="27"/>
      <c r="AS90" s="194"/>
      <c r="AT90" s="19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4"/>
      <c r="AT91" s="19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2" t="s">
        <v>50</v>
      </c>
      <c r="D92" s="183"/>
      <c r="E92" s="183"/>
      <c r="F92" s="183"/>
      <c r="G92" s="183"/>
      <c r="H92" s="54"/>
      <c r="I92" s="184" t="s">
        <v>51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5" t="s">
        <v>52</v>
      </c>
      <c r="AH92" s="183"/>
      <c r="AI92" s="183"/>
      <c r="AJ92" s="183"/>
      <c r="AK92" s="183"/>
      <c r="AL92" s="183"/>
      <c r="AM92" s="183"/>
      <c r="AN92" s="184" t="s">
        <v>53</v>
      </c>
      <c r="AO92" s="183"/>
      <c r="AP92" s="186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9">
        <f>ROUND(AG95,2)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4943.6837299999997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68</v>
      </c>
      <c r="BT94" s="71" t="s">
        <v>69</v>
      </c>
      <c r="BU94" s="72" t="s">
        <v>70</v>
      </c>
      <c r="BV94" s="71" t="s">
        <v>71</v>
      </c>
      <c r="BW94" s="71" t="s">
        <v>4</v>
      </c>
      <c r="BX94" s="71" t="s">
        <v>72</v>
      </c>
      <c r="CL94" s="71" t="s">
        <v>1</v>
      </c>
    </row>
    <row r="95" spans="1:91" s="7" customFormat="1" ht="37.5" customHeight="1">
      <c r="A95" s="73" t="s">
        <v>73</v>
      </c>
      <c r="B95" s="74"/>
      <c r="C95" s="75"/>
      <c r="D95" s="178" t="s">
        <v>74</v>
      </c>
      <c r="E95" s="178"/>
      <c r="F95" s="178"/>
      <c r="G95" s="178"/>
      <c r="H95" s="178"/>
      <c r="I95" s="76"/>
      <c r="J95" s="178" t="s">
        <v>75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'HERSSO02b11-05-2020 - Pro...'!J30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7" t="s">
        <v>76</v>
      </c>
      <c r="AR95" s="74"/>
      <c r="AS95" s="78">
        <v>0</v>
      </c>
      <c r="AT95" s="79">
        <f>ROUND(SUM(AV95:AW95),2)</f>
        <v>0</v>
      </c>
      <c r="AU95" s="80">
        <f>'HERSSO02b11-05-2020 - Pro...'!P128</f>
        <v>4943.6837300000007</v>
      </c>
      <c r="AV95" s="79">
        <f>'HERSSO02b11-05-2020 - Pro...'!J33</f>
        <v>0</v>
      </c>
      <c r="AW95" s="79">
        <f>'HERSSO02b11-05-2020 - Pro...'!J34</f>
        <v>0</v>
      </c>
      <c r="AX95" s="79">
        <f>'HERSSO02b11-05-2020 - Pro...'!J35</f>
        <v>0</v>
      </c>
      <c r="AY95" s="79">
        <f>'HERSSO02b11-05-2020 - Pro...'!J36</f>
        <v>0</v>
      </c>
      <c r="AZ95" s="79">
        <f>'HERSSO02b11-05-2020 - Pro...'!F33</f>
        <v>0</v>
      </c>
      <c r="BA95" s="79">
        <f>'HERSSO02b11-05-2020 - Pro...'!F34</f>
        <v>0</v>
      </c>
      <c r="BB95" s="79">
        <f>'HERSSO02b11-05-2020 - Pro...'!F35</f>
        <v>0</v>
      </c>
      <c r="BC95" s="79">
        <f>'HERSSO02b11-05-2020 - Pro...'!F36</f>
        <v>0</v>
      </c>
      <c r="BD95" s="81">
        <f>'HERSSO02b11-05-2020 - Pro...'!F37</f>
        <v>0</v>
      </c>
      <c r="BT95" s="82" t="s">
        <v>77</v>
      </c>
      <c r="BV95" s="82" t="s">
        <v>71</v>
      </c>
      <c r="BW95" s="82" t="s">
        <v>78</v>
      </c>
      <c r="BX95" s="82" t="s">
        <v>4</v>
      </c>
      <c r="CL95" s="82" t="s">
        <v>1</v>
      </c>
      <c r="CM95" s="82" t="s">
        <v>79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HERSSO02b11-05-2020 - P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8"/>
  <sheetViews>
    <sheetView showGridLines="0" tabSelected="1" topLeftCell="A151" workbookViewId="0">
      <selection activeCell="X155" sqref="X15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1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80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1" t="str">
        <f>'Rekapitulace stavby'!K6</f>
        <v>Prodloužení místní komunikace a inženýrských sítí ulice Široká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87" t="s">
        <v>82</v>
      </c>
      <c r="F9" s="200"/>
      <c r="G9" s="200"/>
      <c r="H9" s="20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>
        <f>'Rekapitulace stavby'!AN8</f>
        <v>44001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23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6" t="str">
        <f>'Rekapitulace stavby'!E14</f>
        <v xml:space="preserve"> </v>
      </c>
      <c r="F18" s="166"/>
      <c r="G18" s="166"/>
      <c r="H18" s="166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23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69" t="s">
        <v>1</v>
      </c>
      <c r="F27" s="169"/>
      <c r="G27" s="169"/>
      <c r="H27" s="169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29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33</v>
      </c>
      <c r="E33" s="23" t="s">
        <v>34</v>
      </c>
      <c r="F33" s="90">
        <f>ROUND((SUM(BE128:BE197)),  2)</f>
        <v>0</v>
      </c>
      <c r="G33" s="26"/>
      <c r="H33" s="26"/>
      <c r="I33" s="91">
        <v>0.21</v>
      </c>
      <c r="J33" s="90">
        <f>ROUND(((SUM(BE128:BE197))*I33),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0">
        <f>ROUND((SUM(BF128:BF197)),  2)</f>
        <v>0</v>
      </c>
      <c r="G34" s="26"/>
      <c r="H34" s="26"/>
      <c r="I34" s="91">
        <v>0.15</v>
      </c>
      <c r="J34" s="90">
        <f>ROUND(((SUM(BF128:BF197))*I34),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0">
        <f>ROUND((SUM(BG128:BG197)),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0">
        <f>ROUND((SUM(BH128:BH197)),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0">
        <f>ROUND((SUM(BI128:BI197)),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39</v>
      </c>
      <c r="E39" s="54"/>
      <c r="F39" s="54"/>
      <c r="G39" s="94" t="s">
        <v>40</v>
      </c>
      <c r="H39" s="95" t="s">
        <v>41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98" t="s">
        <v>45</v>
      </c>
      <c r="G61" s="39" t="s">
        <v>44</v>
      </c>
      <c r="H61" s="29"/>
      <c r="I61" s="29"/>
      <c r="J61" s="99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98" t="s">
        <v>45</v>
      </c>
      <c r="G76" s="39" t="s">
        <v>44</v>
      </c>
      <c r="H76" s="29"/>
      <c r="I76" s="29"/>
      <c r="J76" s="99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1" t="str">
        <f>E7</f>
        <v>Prodloužení místní komunikace a inženýrských sítí ulice Široká</v>
      </c>
      <c r="F85" s="202"/>
      <c r="G85" s="202"/>
      <c r="H85" s="20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87" t="str">
        <f>E9</f>
        <v xml:space="preserve">HERSSO02b11-05-2020 - Prodloužení dešťové kanalizace - změna 11-05-2020 </v>
      </c>
      <c r="F87" s="200"/>
      <c r="G87" s="200"/>
      <c r="H87" s="20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>
        <f>IF(J12="","",J12)</f>
        <v>44001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84</v>
      </c>
      <c r="D94" s="92"/>
      <c r="E94" s="92"/>
      <c r="F94" s="92"/>
      <c r="G94" s="92"/>
      <c r="H94" s="92"/>
      <c r="I94" s="92"/>
      <c r="J94" s="101" t="s">
        <v>85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86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87</v>
      </c>
    </row>
    <row r="97" spans="1:31" s="9" customFormat="1" ht="24.95" customHeight="1">
      <c r="B97" s="103"/>
      <c r="D97" s="104" t="s">
        <v>88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89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90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1:31" s="10" customFormat="1" ht="19.899999999999999" customHeight="1">
      <c r="B100" s="107"/>
      <c r="D100" s="108" t="s">
        <v>91</v>
      </c>
      <c r="E100" s="109"/>
      <c r="F100" s="109"/>
      <c r="G100" s="109"/>
      <c r="H100" s="109"/>
      <c r="I100" s="109"/>
      <c r="J100" s="110">
        <f>J148</f>
        <v>0</v>
      </c>
      <c r="L100" s="107"/>
    </row>
    <row r="101" spans="1:31" s="10" customFormat="1" ht="19.899999999999999" customHeight="1">
      <c r="B101" s="107"/>
      <c r="D101" s="108" t="s">
        <v>92</v>
      </c>
      <c r="E101" s="109"/>
      <c r="F101" s="109"/>
      <c r="G101" s="109"/>
      <c r="H101" s="109"/>
      <c r="I101" s="109"/>
      <c r="J101" s="110">
        <f>J151</f>
        <v>0</v>
      </c>
      <c r="L101" s="107"/>
    </row>
    <row r="102" spans="1:31" s="10" customFormat="1" ht="19.899999999999999" customHeight="1">
      <c r="B102" s="107"/>
      <c r="D102" s="108" t="s">
        <v>93</v>
      </c>
      <c r="E102" s="109"/>
      <c r="F102" s="109"/>
      <c r="G102" s="109"/>
      <c r="H102" s="109"/>
      <c r="I102" s="109"/>
      <c r="J102" s="110">
        <f>J156</f>
        <v>0</v>
      </c>
      <c r="L102" s="107"/>
    </row>
    <row r="103" spans="1:31" s="10" customFormat="1" ht="19.899999999999999" customHeight="1">
      <c r="B103" s="107"/>
      <c r="D103" s="108" t="s">
        <v>94</v>
      </c>
      <c r="E103" s="109"/>
      <c r="F103" s="109"/>
      <c r="G103" s="109"/>
      <c r="H103" s="109"/>
      <c r="I103" s="109"/>
      <c r="J103" s="110">
        <f>J183</f>
        <v>0</v>
      </c>
      <c r="L103" s="107"/>
    </row>
    <row r="104" spans="1:31" s="10" customFormat="1" ht="19.899999999999999" customHeight="1">
      <c r="B104" s="107"/>
      <c r="D104" s="108" t="s">
        <v>95</v>
      </c>
      <c r="E104" s="109"/>
      <c r="F104" s="109"/>
      <c r="G104" s="109"/>
      <c r="H104" s="109"/>
      <c r="I104" s="109"/>
      <c r="J104" s="110">
        <f>J185</f>
        <v>0</v>
      </c>
      <c r="L104" s="107"/>
    </row>
    <row r="105" spans="1:31" s="10" customFormat="1" ht="19.899999999999999" customHeight="1">
      <c r="B105" s="107"/>
      <c r="D105" s="108" t="s">
        <v>96</v>
      </c>
      <c r="E105" s="109"/>
      <c r="F105" s="109"/>
      <c r="G105" s="109"/>
      <c r="H105" s="109"/>
      <c r="I105" s="109"/>
      <c r="J105" s="110">
        <f>J190</f>
        <v>0</v>
      </c>
      <c r="L105" s="107"/>
    </row>
    <row r="106" spans="1:31" s="9" customFormat="1" ht="24.95" customHeight="1">
      <c r="B106" s="103"/>
      <c r="D106" s="104" t="s">
        <v>97</v>
      </c>
      <c r="E106" s="105"/>
      <c r="F106" s="105"/>
      <c r="G106" s="105"/>
      <c r="H106" s="105"/>
      <c r="I106" s="105"/>
      <c r="J106" s="106">
        <f>J192</f>
        <v>0</v>
      </c>
      <c r="L106" s="103"/>
    </row>
    <row r="107" spans="1:31" s="10" customFormat="1" ht="19.899999999999999" customHeight="1">
      <c r="B107" s="107"/>
      <c r="D107" s="108" t="s">
        <v>98</v>
      </c>
      <c r="E107" s="109"/>
      <c r="F107" s="109"/>
      <c r="G107" s="109"/>
      <c r="H107" s="109"/>
      <c r="I107" s="109"/>
      <c r="J107" s="110">
        <f>J193</f>
        <v>0</v>
      </c>
      <c r="L107" s="107"/>
    </row>
    <row r="108" spans="1:31" s="10" customFormat="1" ht="19.899999999999999" customHeight="1">
      <c r="B108" s="107"/>
      <c r="D108" s="108" t="s">
        <v>99</v>
      </c>
      <c r="E108" s="109"/>
      <c r="F108" s="109"/>
      <c r="G108" s="109"/>
      <c r="H108" s="109"/>
      <c r="I108" s="109"/>
      <c r="J108" s="110">
        <f>J196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100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1" t="str">
        <f>E7</f>
        <v>Prodloužení místní komunikace a inženýrských sítí ulice Široká</v>
      </c>
      <c r="F118" s="202"/>
      <c r="G118" s="202"/>
      <c r="H118" s="202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81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87" t="str">
        <f>E9</f>
        <v xml:space="preserve">HERSSO02b11-05-2020 - Prodloužení dešťové kanalizace - změna 11-05-2020 </v>
      </c>
      <c r="F120" s="200"/>
      <c r="G120" s="200"/>
      <c r="H120" s="200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>
        <f>IF(J12="","",J12)</f>
        <v>44001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E15</f>
        <v xml:space="preserve"> </v>
      </c>
      <c r="G124" s="26"/>
      <c r="H124" s="26"/>
      <c r="I124" s="23" t="s">
        <v>25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24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27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101</v>
      </c>
      <c r="D127" s="114" t="s">
        <v>54</v>
      </c>
      <c r="E127" s="114" t="s">
        <v>50</v>
      </c>
      <c r="F127" s="114" t="s">
        <v>51</v>
      </c>
      <c r="G127" s="114" t="s">
        <v>102</v>
      </c>
      <c r="H127" s="114" t="s">
        <v>103</v>
      </c>
      <c r="I127" s="114" t="s">
        <v>104</v>
      </c>
      <c r="J127" s="115" t="s">
        <v>85</v>
      </c>
      <c r="K127" s="116" t="s">
        <v>105</v>
      </c>
      <c r="L127" s="117"/>
      <c r="M127" s="56" t="s">
        <v>1</v>
      </c>
      <c r="N127" s="57" t="s">
        <v>33</v>
      </c>
      <c r="O127" s="57" t="s">
        <v>106</v>
      </c>
      <c r="P127" s="57" t="s">
        <v>107</v>
      </c>
      <c r="Q127" s="57" t="s">
        <v>108</v>
      </c>
      <c r="R127" s="57" t="s">
        <v>109</v>
      </c>
      <c r="S127" s="57" t="s">
        <v>110</v>
      </c>
      <c r="T127" s="58" t="s">
        <v>111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112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P129+P192</f>
        <v>4943.6837300000007</v>
      </c>
      <c r="Q128" s="60"/>
      <c r="R128" s="119">
        <f>R129+R192</f>
        <v>477.47510360000001</v>
      </c>
      <c r="S128" s="60"/>
      <c r="T128" s="120">
        <f>T129+T192</f>
        <v>85.0214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68</v>
      </c>
      <c r="AU128" s="14" t="s">
        <v>87</v>
      </c>
      <c r="BK128" s="121">
        <f>BK129+BK192</f>
        <v>0</v>
      </c>
    </row>
    <row r="129" spans="1:65" s="12" customFormat="1" ht="25.9" customHeight="1">
      <c r="B129" s="122"/>
      <c r="D129" s="123" t="s">
        <v>68</v>
      </c>
      <c r="E129" s="124" t="s">
        <v>113</v>
      </c>
      <c r="F129" s="124" t="s">
        <v>114</v>
      </c>
      <c r="J129" s="125">
        <f>BK129</f>
        <v>0</v>
      </c>
      <c r="L129" s="122"/>
      <c r="M129" s="126"/>
      <c r="N129" s="127"/>
      <c r="O129" s="127"/>
      <c r="P129" s="128">
        <f>P130+P146+P148+P151+P156+P183+P185+P190</f>
        <v>4943.6837300000007</v>
      </c>
      <c r="Q129" s="127"/>
      <c r="R129" s="128">
        <f>R130+R146+R148+R151+R156+R183+R185+R190</f>
        <v>477.47510360000001</v>
      </c>
      <c r="S129" s="127"/>
      <c r="T129" s="129">
        <f>T130+T146+T148+T151+T156+T183+T185+T190</f>
        <v>85.0214</v>
      </c>
      <c r="AR129" s="123" t="s">
        <v>77</v>
      </c>
      <c r="AT129" s="130" t="s">
        <v>68</v>
      </c>
      <c r="AU129" s="130" t="s">
        <v>69</v>
      </c>
      <c r="AY129" s="123" t="s">
        <v>115</v>
      </c>
      <c r="BK129" s="131">
        <f>BK130+BK146+BK148+BK151+BK156+BK183+BK185+BK190</f>
        <v>0</v>
      </c>
    </row>
    <row r="130" spans="1:65" s="12" customFormat="1" ht="22.9" customHeight="1">
      <c r="B130" s="122"/>
      <c r="D130" s="123" t="s">
        <v>68</v>
      </c>
      <c r="E130" s="132" t="s">
        <v>77</v>
      </c>
      <c r="F130" s="132" t="s">
        <v>116</v>
      </c>
      <c r="J130" s="133">
        <f>BK130</f>
        <v>0</v>
      </c>
      <c r="L130" s="122"/>
      <c r="M130" s="126"/>
      <c r="N130" s="127"/>
      <c r="O130" s="127"/>
      <c r="P130" s="128">
        <f>SUM(P131:P145)</f>
        <v>3376.9517999999998</v>
      </c>
      <c r="Q130" s="127"/>
      <c r="R130" s="128">
        <f>SUM(R131:R145)</f>
        <v>338.98805999999996</v>
      </c>
      <c r="S130" s="127"/>
      <c r="T130" s="129">
        <f>SUM(T131:T145)</f>
        <v>85.0214</v>
      </c>
      <c r="AR130" s="123" t="s">
        <v>77</v>
      </c>
      <c r="AT130" s="130" t="s">
        <v>68</v>
      </c>
      <c r="AU130" s="130" t="s">
        <v>77</v>
      </c>
      <c r="AY130" s="123" t="s">
        <v>115</v>
      </c>
      <c r="BK130" s="131">
        <f>SUM(BK131:BK145)</f>
        <v>0</v>
      </c>
    </row>
    <row r="131" spans="1:65" s="2" customFormat="1" ht="21.75" customHeight="1">
      <c r="A131" s="26"/>
      <c r="B131" s="134"/>
      <c r="C131" s="135" t="s">
        <v>77</v>
      </c>
      <c r="D131" s="135" t="s">
        <v>117</v>
      </c>
      <c r="E131" s="136" t="s">
        <v>118</v>
      </c>
      <c r="F131" s="137" t="s">
        <v>119</v>
      </c>
      <c r="G131" s="138" t="s">
        <v>120</v>
      </c>
      <c r="H131" s="139">
        <v>9</v>
      </c>
      <c r="I131" s="140">
        <v>0</v>
      </c>
      <c r="J131" s="140">
        <f t="shared" ref="J131:J145" si="0">ROUND(I131*H131,2)</f>
        <v>0</v>
      </c>
      <c r="K131" s="141"/>
      <c r="L131" s="27"/>
      <c r="M131" s="142" t="s">
        <v>1</v>
      </c>
      <c r="N131" s="143" t="s">
        <v>34</v>
      </c>
      <c r="O131" s="144">
        <v>0.85</v>
      </c>
      <c r="P131" s="144">
        <f t="shared" ref="P131:P145" si="1">O131*H131</f>
        <v>7.6499999999999995</v>
      </c>
      <c r="Q131" s="144">
        <v>0</v>
      </c>
      <c r="R131" s="144">
        <f t="shared" ref="R131:R145" si="2">Q131*H131</f>
        <v>0</v>
      </c>
      <c r="S131" s="144">
        <v>0.13</v>
      </c>
      <c r="T131" s="145">
        <f t="shared" ref="T131:T145" si="3">S131*H131</f>
        <v>1.17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121</v>
      </c>
      <c r="AT131" s="146" t="s">
        <v>117</v>
      </c>
      <c r="AU131" s="146" t="s">
        <v>79</v>
      </c>
      <c r="AY131" s="14" t="s">
        <v>115</v>
      </c>
      <c r="BE131" s="147">
        <f t="shared" ref="BE131:BE145" si="4">IF(N131="základní",J131,0)</f>
        <v>0</v>
      </c>
      <c r="BF131" s="147">
        <f t="shared" ref="BF131:BF145" si="5">IF(N131="snížená",J131,0)</f>
        <v>0</v>
      </c>
      <c r="BG131" s="147">
        <f t="shared" ref="BG131:BG145" si="6">IF(N131="zákl. přenesená",J131,0)</f>
        <v>0</v>
      </c>
      <c r="BH131" s="147">
        <f t="shared" ref="BH131:BH145" si="7">IF(N131="sníž. přenesená",J131,0)</f>
        <v>0</v>
      </c>
      <c r="BI131" s="147">
        <f t="shared" ref="BI131:BI145" si="8">IF(N131="nulová",J131,0)</f>
        <v>0</v>
      </c>
      <c r="BJ131" s="14" t="s">
        <v>77</v>
      </c>
      <c r="BK131" s="147">
        <f t="shared" ref="BK131:BK145" si="9">ROUND(I131*H131,2)</f>
        <v>0</v>
      </c>
      <c r="BL131" s="14" t="s">
        <v>121</v>
      </c>
      <c r="BM131" s="146" t="s">
        <v>122</v>
      </c>
    </row>
    <row r="132" spans="1:65" s="2" customFormat="1" ht="21.75" customHeight="1">
      <c r="A132" s="26"/>
      <c r="B132" s="134"/>
      <c r="C132" s="135" t="s">
        <v>79</v>
      </c>
      <c r="D132" s="135" t="s">
        <v>117</v>
      </c>
      <c r="E132" s="136" t="s">
        <v>123</v>
      </c>
      <c r="F132" s="137" t="s">
        <v>124</v>
      </c>
      <c r="G132" s="138" t="s">
        <v>120</v>
      </c>
      <c r="H132" s="139">
        <v>9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34</v>
      </c>
      <c r="O132" s="144">
        <v>0.77200000000000002</v>
      </c>
      <c r="P132" s="144">
        <f t="shared" si="1"/>
        <v>6.9480000000000004</v>
      </c>
      <c r="Q132" s="144">
        <v>0</v>
      </c>
      <c r="R132" s="144">
        <f t="shared" si="2"/>
        <v>0</v>
      </c>
      <c r="S132" s="144">
        <v>0.18099999999999999</v>
      </c>
      <c r="T132" s="145">
        <f t="shared" si="3"/>
        <v>1.629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121</v>
      </c>
      <c r="AT132" s="146" t="s">
        <v>117</v>
      </c>
      <c r="AU132" s="146" t="s">
        <v>79</v>
      </c>
      <c r="AY132" s="14" t="s">
        <v>115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77</v>
      </c>
      <c r="BK132" s="147">
        <f t="shared" si="9"/>
        <v>0</v>
      </c>
      <c r="BL132" s="14" t="s">
        <v>121</v>
      </c>
      <c r="BM132" s="146" t="s">
        <v>125</v>
      </c>
    </row>
    <row r="133" spans="1:65" s="2" customFormat="1" ht="21.75" customHeight="1">
      <c r="A133" s="26"/>
      <c r="B133" s="134"/>
      <c r="C133" s="135" t="s">
        <v>126</v>
      </c>
      <c r="D133" s="135" t="s">
        <v>117</v>
      </c>
      <c r="E133" s="136" t="s">
        <v>127</v>
      </c>
      <c r="F133" s="137" t="s">
        <v>128</v>
      </c>
      <c r="G133" s="138" t="s">
        <v>120</v>
      </c>
      <c r="H133" s="139">
        <v>306.8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34</v>
      </c>
      <c r="O133" s="144">
        <v>0.05</v>
      </c>
      <c r="P133" s="144">
        <f t="shared" si="1"/>
        <v>15.340000000000002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52.156000000000006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121</v>
      </c>
      <c r="AT133" s="146" t="s">
        <v>117</v>
      </c>
      <c r="AU133" s="146" t="s">
        <v>79</v>
      </c>
      <c r="AY133" s="14" t="s">
        <v>115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77</v>
      </c>
      <c r="BK133" s="147">
        <f t="shared" si="9"/>
        <v>0</v>
      </c>
      <c r="BL133" s="14" t="s">
        <v>121</v>
      </c>
      <c r="BM133" s="146" t="s">
        <v>129</v>
      </c>
    </row>
    <row r="134" spans="1:65" s="2" customFormat="1" ht="21.75" customHeight="1">
      <c r="A134" s="26"/>
      <c r="B134" s="134"/>
      <c r="C134" s="135" t="s">
        <v>121</v>
      </c>
      <c r="D134" s="135" t="s">
        <v>117</v>
      </c>
      <c r="E134" s="136" t="s">
        <v>130</v>
      </c>
      <c r="F134" s="137" t="s">
        <v>131</v>
      </c>
      <c r="G134" s="138" t="s">
        <v>120</v>
      </c>
      <c r="H134" s="139">
        <v>306.8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34</v>
      </c>
      <c r="O134" s="144">
        <v>5.7000000000000002E-2</v>
      </c>
      <c r="P134" s="144">
        <f t="shared" si="1"/>
        <v>17.4876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30.066400000000002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121</v>
      </c>
      <c r="AT134" s="146" t="s">
        <v>117</v>
      </c>
      <c r="AU134" s="146" t="s">
        <v>79</v>
      </c>
      <c r="AY134" s="14" t="s">
        <v>115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77</v>
      </c>
      <c r="BK134" s="147">
        <f t="shared" si="9"/>
        <v>0</v>
      </c>
      <c r="BL134" s="14" t="s">
        <v>121</v>
      </c>
      <c r="BM134" s="146" t="s">
        <v>132</v>
      </c>
    </row>
    <row r="135" spans="1:65" s="2" customFormat="1" ht="21.75" customHeight="1">
      <c r="A135" s="26"/>
      <c r="B135" s="134"/>
      <c r="C135" s="135" t="s">
        <v>133</v>
      </c>
      <c r="D135" s="135" t="s">
        <v>117</v>
      </c>
      <c r="E135" s="136" t="s">
        <v>134</v>
      </c>
      <c r="F135" s="137" t="s">
        <v>135</v>
      </c>
      <c r="G135" s="138" t="s">
        <v>136</v>
      </c>
      <c r="H135" s="139">
        <v>1232.9000000000001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34</v>
      </c>
      <c r="O135" s="144">
        <v>0.58599999999999997</v>
      </c>
      <c r="P135" s="144">
        <f t="shared" si="1"/>
        <v>722.47940000000006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121</v>
      </c>
      <c r="AT135" s="146" t="s">
        <v>117</v>
      </c>
      <c r="AU135" s="146" t="s">
        <v>79</v>
      </c>
      <c r="AY135" s="14" t="s">
        <v>115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77</v>
      </c>
      <c r="BK135" s="147">
        <f t="shared" si="9"/>
        <v>0</v>
      </c>
      <c r="BL135" s="14" t="s">
        <v>121</v>
      </c>
      <c r="BM135" s="146" t="s">
        <v>137</v>
      </c>
    </row>
    <row r="136" spans="1:65" s="2" customFormat="1" ht="21.75" customHeight="1">
      <c r="A136" s="26"/>
      <c r="B136" s="134"/>
      <c r="C136" s="135" t="s">
        <v>138</v>
      </c>
      <c r="D136" s="135" t="s">
        <v>117</v>
      </c>
      <c r="E136" s="136" t="s">
        <v>139</v>
      </c>
      <c r="F136" s="137" t="s">
        <v>140</v>
      </c>
      <c r="G136" s="138" t="s">
        <v>136</v>
      </c>
      <c r="H136" s="139">
        <v>1232.9000000000001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34</v>
      </c>
      <c r="O136" s="144">
        <v>0.1</v>
      </c>
      <c r="P136" s="144">
        <f t="shared" si="1"/>
        <v>123.29000000000002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121</v>
      </c>
      <c r="AT136" s="146" t="s">
        <v>117</v>
      </c>
      <c r="AU136" s="146" t="s">
        <v>79</v>
      </c>
      <c r="AY136" s="14" t="s">
        <v>115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77</v>
      </c>
      <c r="BK136" s="147">
        <f t="shared" si="9"/>
        <v>0</v>
      </c>
      <c r="BL136" s="14" t="s">
        <v>121</v>
      </c>
      <c r="BM136" s="146" t="s">
        <v>141</v>
      </c>
    </row>
    <row r="137" spans="1:65" s="2" customFormat="1" ht="16.5" customHeight="1">
      <c r="A137" s="26"/>
      <c r="B137" s="134"/>
      <c r="C137" s="135" t="s">
        <v>142</v>
      </c>
      <c r="D137" s="135" t="s">
        <v>117</v>
      </c>
      <c r="E137" s="136" t="s">
        <v>143</v>
      </c>
      <c r="F137" s="137" t="s">
        <v>144</v>
      </c>
      <c r="G137" s="138" t="s">
        <v>120</v>
      </c>
      <c r="H137" s="139">
        <v>2103.6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34</v>
      </c>
      <c r="O137" s="144">
        <v>0.47899999999999998</v>
      </c>
      <c r="P137" s="144">
        <f t="shared" si="1"/>
        <v>1007.6243999999999</v>
      </c>
      <c r="Q137" s="144">
        <v>8.4999999999999995E-4</v>
      </c>
      <c r="R137" s="144">
        <f t="shared" si="2"/>
        <v>1.7880599999999998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121</v>
      </c>
      <c r="AT137" s="146" t="s">
        <v>117</v>
      </c>
      <c r="AU137" s="146" t="s">
        <v>79</v>
      </c>
      <c r="AY137" s="14" t="s">
        <v>115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77</v>
      </c>
      <c r="BK137" s="147">
        <f t="shared" si="9"/>
        <v>0</v>
      </c>
      <c r="BL137" s="14" t="s">
        <v>121</v>
      </c>
      <c r="BM137" s="146" t="s">
        <v>145</v>
      </c>
    </row>
    <row r="138" spans="1:65" s="2" customFormat="1" ht="21.75" customHeight="1">
      <c r="A138" s="26"/>
      <c r="B138" s="134"/>
      <c r="C138" s="135" t="s">
        <v>146</v>
      </c>
      <c r="D138" s="135" t="s">
        <v>117</v>
      </c>
      <c r="E138" s="136" t="s">
        <v>147</v>
      </c>
      <c r="F138" s="137" t="s">
        <v>148</v>
      </c>
      <c r="G138" s="138" t="s">
        <v>120</v>
      </c>
      <c r="H138" s="139">
        <v>2103.6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34</v>
      </c>
      <c r="O138" s="144">
        <v>0.32700000000000001</v>
      </c>
      <c r="P138" s="144">
        <f t="shared" si="1"/>
        <v>687.87720000000002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121</v>
      </c>
      <c r="AT138" s="146" t="s">
        <v>117</v>
      </c>
      <c r="AU138" s="146" t="s">
        <v>79</v>
      </c>
      <c r="AY138" s="14" t="s">
        <v>115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77</v>
      </c>
      <c r="BK138" s="147">
        <f t="shared" si="9"/>
        <v>0</v>
      </c>
      <c r="BL138" s="14" t="s">
        <v>121</v>
      </c>
      <c r="BM138" s="146" t="s">
        <v>149</v>
      </c>
    </row>
    <row r="139" spans="1:65" s="2" customFormat="1" ht="21.75" customHeight="1">
      <c r="A139" s="26"/>
      <c r="B139" s="134"/>
      <c r="C139" s="135" t="s">
        <v>150</v>
      </c>
      <c r="D139" s="135" t="s">
        <v>117</v>
      </c>
      <c r="E139" s="136" t="s">
        <v>151</v>
      </c>
      <c r="F139" s="137" t="s">
        <v>152</v>
      </c>
      <c r="G139" s="138" t="s">
        <v>136</v>
      </c>
      <c r="H139" s="139">
        <v>1232.9000000000001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34</v>
      </c>
      <c r="O139" s="144">
        <v>0.34499999999999997</v>
      </c>
      <c r="P139" s="144">
        <f t="shared" si="1"/>
        <v>425.35050000000001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121</v>
      </c>
      <c r="AT139" s="146" t="s">
        <v>117</v>
      </c>
      <c r="AU139" s="146" t="s">
        <v>79</v>
      </c>
      <c r="AY139" s="14" t="s">
        <v>115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77</v>
      </c>
      <c r="BK139" s="147">
        <f t="shared" si="9"/>
        <v>0</v>
      </c>
      <c r="BL139" s="14" t="s">
        <v>121</v>
      </c>
      <c r="BM139" s="146" t="s">
        <v>153</v>
      </c>
    </row>
    <row r="140" spans="1:65" s="2" customFormat="1" ht="21.75" customHeight="1">
      <c r="A140" s="26"/>
      <c r="B140" s="134"/>
      <c r="C140" s="135" t="s">
        <v>154</v>
      </c>
      <c r="D140" s="135" t="s">
        <v>117</v>
      </c>
      <c r="E140" s="136" t="s">
        <v>155</v>
      </c>
      <c r="F140" s="137" t="s">
        <v>156</v>
      </c>
      <c r="G140" s="138" t="s">
        <v>136</v>
      </c>
      <c r="H140" s="139">
        <v>224.8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34</v>
      </c>
      <c r="O140" s="144">
        <v>0.05</v>
      </c>
      <c r="P140" s="144">
        <f t="shared" si="1"/>
        <v>11.240000000000002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121</v>
      </c>
      <c r="AT140" s="146" t="s">
        <v>117</v>
      </c>
      <c r="AU140" s="146" t="s">
        <v>79</v>
      </c>
      <c r="AY140" s="14" t="s">
        <v>115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77</v>
      </c>
      <c r="BK140" s="147">
        <f t="shared" si="9"/>
        <v>0</v>
      </c>
      <c r="BL140" s="14" t="s">
        <v>121</v>
      </c>
      <c r="BM140" s="146" t="s">
        <v>157</v>
      </c>
    </row>
    <row r="141" spans="1:65" s="2" customFormat="1" ht="16.5" customHeight="1">
      <c r="A141" s="26"/>
      <c r="B141" s="134"/>
      <c r="C141" s="135" t="s">
        <v>158</v>
      </c>
      <c r="D141" s="135" t="s">
        <v>117</v>
      </c>
      <c r="E141" s="136" t="s">
        <v>159</v>
      </c>
      <c r="F141" s="137" t="s">
        <v>160</v>
      </c>
      <c r="G141" s="138" t="s">
        <v>136</v>
      </c>
      <c r="H141" s="139">
        <v>224.8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34</v>
      </c>
      <c r="O141" s="144">
        <v>8.9999999999999993E-3</v>
      </c>
      <c r="P141" s="144">
        <f t="shared" si="1"/>
        <v>2.0232000000000001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121</v>
      </c>
      <c r="AT141" s="146" t="s">
        <v>117</v>
      </c>
      <c r="AU141" s="146" t="s">
        <v>79</v>
      </c>
      <c r="AY141" s="14" t="s">
        <v>115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77</v>
      </c>
      <c r="BK141" s="147">
        <f t="shared" si="9"/>
        <v>0</v>
      </c>
      <c r="BL141" s="14" t="s">
        <v>121</v>
      </c>
      <c r="BM141" s="146" t="s">
        <v>161</v>
      </c>
    </row>
    <row r="142" spans="1:65" s="2" customFormat="1" ht="21.75" customHeight="1">
      <c r="A142" s="26"/>
      <c r="B142" s="134"/>
      <c r="C142" s="135" t="s">
        <v>162</v>
      </c>
      <c r="D142" s="135" t="s">
        <v>117</v>
      </c>
      <c r="E142" s="136" t="s">
        <v>163</v>
      </c>
      <c r="F142" s="137" t="s">
        <v>164</v>
      </c>
      <c r="G142" s="138" t="s">
        <v>165</v>
      </c>
      <c r="H142" s="139">
        <v>404.64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34</v>
      </c>
      <c r="O142" s="144">
        <v>0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121</v>
      </c>
      <c r="AT142" s="146" t="s">
        <v>117</v>
      </c>
      <c r="AU142" s="146" t="s">
        <v>79</v>
      </c>
      <c r="AY142" s="14" t="s">
        <v>115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77</v>
      </c>
      <c r="BK142" s="147">
        <f t="shared" si="9"/>
        <v>0</v>
      </c>
      <c r="BL142" s="14" t="s">
        <v>121</v>
      </c>
      <c r="BM142" s="146" t="s">
        <v>166</v>
      </c>
    </row>
    <row r="143" spans="1:65" s="2" customFormat="1" ht="21.75" customHeight="1">
      <c r="A143" s="26"/>
      <c r="B143" s="134"/>
      <c r="C143" s="135" t="s">
        <v>167</v>
      </c>
      <c r="D143" s="135" t="s">
        <v>117</v>
      </c>
      <c r="E143" s="136" t="s">
        <v>168</v>
      </c>
      <c r="F143" s="137" t="s">
        <v>169</v>
      </c>
      <c r="G143" s="138" t="s">
        <v>136</v>
      </c>
      <c r="H143" s="139">
        <v>1008.1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34</v>
      </c>
      <c r="O143" s="144">
        <v>0.29899999999999999</v>
      </c>
      <c r="P143" s="144">
        <f t="shared" si="1"/>
        <v>301.42189999999999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121</v>
      </c>
      <c r="AT143" s="146" t="s">
        <v>117</v>
      </c>
      <c r="AU143" s="146" t="s">
        <v>79</v>
      </c>
      <c r="AY143" s="14" t="s">
        <v>115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77</v>
      </c>
      <c r="BK143" s="147">
        <f t="shared" si="9"/>
        <v>0</v>
      </c>
      <c r="BL143" s="14" t="s">
        <v>121</v>
      </c>
      <c r="BM143" s="146" t="s">
        <v>170</v>
      </c>
    </row>
    <row r="144" spans="1:65" s="2" customFormat="1" ht="21.75" customHeight="1">
      <c r="A144" s="26"/>
      <c r="B144" s="134"/>
      <c r="C144" s="135" t="s">
        <v>171</v>
      </c>
      <c r="D144" s="135" t="s">
        <v>117</v>
      </c>
      <c r="E144" s="136" t="s">
        <v>172</v>
      </c>
      <c r="F144" s="137" t="s">
        <v>173</v>
      </c>
      <c r="G144" s="138" t="s">
        <v>136</v>
      </c>
      <c r="H144" s="139">
        <v>168.6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34</v>
      </c>
      <c r="O144" s="144">
        <v>0.28599999999999998</v>
      </c>
      <c r="P144" s="144">
        <f t="shared" si="1"/>
        <v>48.219599999999993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121</v>
      </c>
      <c r="AT144" s="146" t="s">
        <v>117</v>
      </c>
      <c r="AU144" s="146" t="s">
        <v>79</v>
      </c>
      <c r="AY144" s="14" t="s">
        <v>115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77</v>
      </c>
      <c r="BK144" s="147">
        <f t="shared" si="9"/>
        <v>0</v>
      </c>
      <c r="BL144" s="14" t="s">
        <v>121</v>
      </c>
      <c r="BM144" s="146" t="s">
        <v>174</v>
      </c>
    </row>
    <row r="145" spans="1:65" s="2" customFormat="1" ht="16.5" customHeight="1">
      <c r="A145" s="26"/>
      <c r="B145" s="134"/>
      <c r="C145" s="148" t="s">
        <v>8</v>
      </c>
      <c r="D145" s="148" t="s">
        <v>175</v>
      </c>
      <c r="E145" s="149" t="s">
        <v>176</v>
      </c>
      <c r="F145" s="150" t="s">
        <v>177</v>
      </c>
      <c r="G145" s="151" t="s">
        <v>165</v>
      </c>
      <c r="H145" s="152">
        <v>337.2</v>
      </c>
      <c r="I145" s="153">
        <v>0</v>
      </c>
      <c r="J145" s="153">
        <f t="shared" si="0"/>
        <v>0</v>
      </c>
      <c r="K145" s="154"/>
      <c r="L145" s="155"/>
      <c r="M145" s="156" t="s">
        <v>1</v>
      </c>
      <c r="N145" s="157" t="s">
        <v>34</v>
      </c>
      <c r="O145" s="144">
        <v>0</v>
      </c>
      <c r="P145" s="144">
        <f t="shared" si="1"/>
        <v>0</v>
      </c>
      <c r="Q145" s="144">
        <v>1</v>
      </c>
      <c r="R145" s="144">
        <f t="shared" si="2"/>
        <v>337.2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146</v>
      </c>
      <c r="AT145" s="146" t="s">
        <v>175</v>
      </c>
      <c r="AU145" s="146" t="s">
        <v>79</v>
      </c>
      <c r="AY145" s="14" t="s">
        <v>115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77</v>
      </c>
      <c r="BK145" s="147">
        <f t="shared" si="9"/>
        <v>0</v>
      </c>
      <c r="BL145" s="14" t="s">
        <v>121</v>
      </c>
      <c r="BM145" s="146" t="s">
        <v>178</v>
      </c>
    </row>
    <row r="146" spans="1:65" s="12" customFormat="1" ht="22.9" customHeight="1">
      <c r="B146" s="122"/>
      <c r="D146" s="123" t="s">
        <v>68</v>
      </c>
      <c r="E146" s="132" t="s">
        <v>126</v>
      </c>
      <c r="F146" s="132" t="s">
        <v>179</v>
      </c>
      <c r="J146" s="133">
        <f>BK146</f>
        <v>0</v>
      </c>
      <c r="L146" s="122"/>
      <c r="M146" s="126"/>
      <c r="N146" s="127"/>
      <c r="O146" s="127"/>
      <c r="P146" s="128">
        <f>P147</f>
        <v>36.805</v>
      </c>
      <c r="Q146" s="127"/>
      <c r="R146" s="128">
        <f>R147</f>
        <v>0</v>
      </c>
      <c r="S146" s="127"/>
      <c r="T146" s="129">
        <f>T147</f>
        <v>0</v>
      </c>
      <c r="AR146" s="123" t="s">
        <v>77</v>
      </c>
      <c r="AT146" s="130" t="s">
        <v>68</v>
      </c>
      <c r="AU146" s="130" t="s">
        <v>77</v>
      </c>
      <c r="AY146" s="123" t="s">
        <v>115</v>
      </c>
      <c r="BK146" s="131">
        <f>BK147</f>
        <v>0</v>
      </c>
    </row>
    <row r="147" spans="1:65" s="2" customFormat="1" ht="16.5" customHeight="1">
      <c r="A147" s="26"/>
      <c r="B147" s="134"/>
      <c r="C147" s="135" t="s">
        <v>180</v>
      </c>
      <c r="D147" s="135" t="s">
        <v>117</v>
      </c>
      <c r="E147" s="136" t="s">
        <v>181</v>
      </c>
      <c r="F147" s="137" t="s">
        <v>182</v>
      </c>
      <c r="G147" s="138" t="s">
        <v>183</v>
      </c>
      <c r="H147" s="139">
        <v>433</v>
      </c>
      <c r="I147" s="140">
        <v>0</v>
      </c>
      <c r="J147" s="140">
        <f>ROUND(I147*H147,2)</f>
        <v>0</v>
      </c>
      <c r="K147" s="141"/>
      <c r="L147" s="27"/>
      <c r="M147" s="142" t="s">
        <v>1</v>
      </c>
      <c r="N147" s="143" t="s">
        <v>34</v>
      </c>
      <c r="O147" s="144">
        <v>8.5000000000000006E-2</v>
      </c>
      <c r="P147" s="144">
        <f>O147*H147</f>
        <v>36.805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121</v>
      </c>
      <c r="AT147" s="146" t="s">
        <v>117</v>
      </c>
      <c r="AU147" s="146" t="s">
        <v>79</v>
      </c>
      <c r="AY147" s="14" t="s">
        <v>115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77</v>
      </c>
      <c r="BK147" s="147">
        <f>ROUND(I147*H147,2)</f>
        <v>0</v>
      </c>
      <c r="BL147" s="14" t="s">
        <v>121</v>
      </c>
      <c r="BM147" s="146" t="s">
        <v>184</v>
      </c>
    </row>
    <row r="148" spans="1:65" s="12" customFormat="1" ht="22.9" customHeight="1">
      <c r="B148" s="122"/>
      <c r="D148" s="123" t="s">
        <v>68</v>
      </c>
      <c r="E148" s="132" t="s">
        <v>121</v>
      </c>
      <c r="F148" s="132" t="s">
        <v>185</v>
      </c>
      <c r="J148" s="133">
        <f>BK148</f>
        <v>0</v>
      </c>
      <c r="L148" s="122"/>
      <c r="M148" s="126"/>
      <c r="N148" s="127"/>
      <c r="O148" s="127"/>
      <c r="P148" s="128">
        <f>SUM(P149:P150)</f>
        <v>75.641549999999995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77</v>
      </c>
      <c r="AT148" s="130" t="s">
        <v>68</v>
      </c>
      <c r="AU148" s="130" t="s">
        <v>77</v>
      </c>
      <c r="AY148" s="123" t="s">
        <v>115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186</v>
      </c>
      <c r="D149" s="135" t="s">
        <v>117</v>
      </c>
      <c r="E149" s="136" t="s">
        <v>187</v>
      </c>
      <c r="F149" s="137" t="s">
        <v>188</v>
      </c>
      <c r="G149" s="138" t="s">
        <v>136</v>
      </c>
      <c r="H149" s="139">
        <v>56.2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34</v>
      </c>
      <c r="O149" s="144">
        <v>1.3169999999999999</v>
      </c>
      <c r="P149" s="144">
        <f>O149*H149</f>
        <v>74.0154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121</v>
      </c>
      <c r="AT149" s="146" t="s">
        <v>117</v>
      </c>
      <c r="AU149" s="146" t="s">
        <v>79</v>
      </c>
      <c r="AY149" s="14" t="s">
        <v>115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77</v>
      </c>
      <c r="BK149" s="147">
        <f>ROUND(I149*H149,2)</f>
        <v>0</v>
      </c>
      <c r="BL149" s="14" t="s">
        <v>121</v>
      </c>
      <c r="BM149" s="146" t="s">
        <v>189</v>
      </c>
    </row>
    <row r="150" spans="1:65" s="2" customFormat="1" ht="21.75" customHeight="1">
      <c r="A150" s="26"/>
      <c r="B150" s="134"/>
      <c r="C150" s="135" t="s">
        <v>190</v>
      </c>
      <c r="D150" s="135" t="s">
        <v>117</v>
      </c>
      <c r="E150" s="136" t="s">
        <v>191</v>
      </c>
      <c r="F150" s="137" t="s">
        <v>192</v>
      </c>
      <c r="G150" s="138" t="s">
        <v>136</v>
      </c>
      <c r="H150" s="139">
        <v>1.1100000000000001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34</v>
      </c>
      <c r="O150" s="144">
        <v>1.4650000000000001</v>
      </c>
      <c r="P150" s="144">
        <f>O150*H150</f>
        <v>1.6261500000000002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121</v>
      </c>
      <c r="AT150" s="146" t="s">
        <v>117</v>
      </c>
      <c r="AU150" s="146" t="s">
        <v>79</v>
      </c>
      <c r="AY150" s="14" t="s">
        <v>115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77</v>
      </c>
      <c r="BK150" s="147">
        <f>ROUND(I150*H150,2)</f>
        <v>0</v>
      </c>
      <c r="BL150" s="14" t="s">
        <v>121</v>
      </c>
      <c r="BM150" s="146" t="s">
        <v>193</v>
      </c>
    </row>
    <row r="151" spans="1:65" s="12" customFormat="1" ht="22.9" customHeight="1">
      <c r="B151" s="122"/>
      <c r="D151" s="123" t="s">
        <v>68</v>
      </c>
      <c r="E151" s="132" t="s">
        <v>133</v>
      </c>
      <c r="F151" s="132" t="s">
        <v>194</v>
      </c>
      <c r="J151" s="133">
        <f>BK151</f>
        <v>0</v>
      </c>
      <c r="L151" s="122"/>
      <c r="M151" s="126"/>
      <c r="N151" s="127"/>
      <c r="O151" s="127"/>
      <c r="P151" s="128">
        <f>SUM(P152:P155)</f>
        <v>152.18560000000002</v>
      </c>
      <c r="Q151" s="127"/>
      <c r="R151" s="128">
        <f>SUM(R152:R155)</f>
        <v>98.88348000000002</v>
      </c>
      <c r="S151" s="127"/>
      <c r="T151" s="129">
        <f>SUM(T152:T155)</f>
        <v>0</v>
      </c>
      <c r="AR151" s="123" t="s">
        <v>77</v>
      </c>
      <c r="AT151" s="130" t="s">
        <v>68</v>
      </c>
      <c r="AU151" s="130" t="s">
        <v>77</v>
      </c>
      <c r="AY151" s="123" t="s">
        <v>115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195</v>
      </c>
      <c r="D152" s="135" t="s">
        <v>117</v>
      </c>
      <c r="E152" s="136" t="s">
        <v>196</v>
      </c>
      <c r="F152" s="137" t="s">
        <v>197</v>
      </c>
      <c r="G152" s="138" t="s">
        <v>120</v>
      </c>
      <c r="H152" s="139">
        <v>315.8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34</v>
      </c>
      <c r="O152" s="144">
        <v>0.125</v>
      </c>
      <c r="P152" s="144">
        <f>O152*H152</f>
        <v>39.475000000000001</v>
      </c>
      <c r="Q152" s="144">
        <v>0.17157</v>
      </c>
      <c r="R152" s="144">
        <f>Q152*H152</f>
        <v>54.181806000000002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121</v>
      </c>
      <c r="AT152" s="146" t="s">
        <v>117</v>
      </c>
      <c r="AU152" s="146" t="s">
        <v>79</v>
      </c>
      <c r="AY152" s="14" t="s">
        <v>115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77</v>
      </c>
      <c r="BK152" s="147">
        <f>ROUND(I152*H152,2)</f>
        <v>0</v>
      </c>
      <c r="BL152" s="14" t="s">
        <v>121</v>
      </c>
      <c r="BM152" s="146" t="s">
        <v>198</v>
      </c>
    </row>
    <row r="153" spans="1:65" s="2" customFormat="1" ht="21.75" customHeight="1">
      <c r="A153" s="26"/>
      <c r="B153" s="134"/>
      <c r="C153" s="135" t="s">
        <v>199</v>
      </c>
      <c r="D153" s="135" t="s">
        <v>117</v>
      </c>
      <c r="E153" s="136" t="s">
        <v>200</v>
      </c>
      <c r="F153" s="137" t="s">
        <v>201</v>
      </c>
      <c r="G153" s="138" t="s">
        <v>120</v>
      </c>
      <c r="H153" s="139">
        <v>9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34</v>
      </c>
      <c r="O153" s="144">
        <v>0.374</v>
      </c>
      <c r="P153" s="144">
        <f>O153*H153</f>
        <v>3.3660000000000001</v>
      </c>
      <c r="Q153" s="144">
        <v>0.26375999999999999</v>
      </c>
      <c r="R153" s="144">
        <f>Q153*H153</f>
        <v>2.37384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121</v>
      </c>
      <c r="AT153" s="146" t="s">
        <v>117</v>
      </c>
      <c r="AU153" s="146" t="s">
        <v>79</v>
      </c>
      <c r="AY153" s="14" t="s">
        <v>115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77</v>
      </c>
      <c r="BK153" s="147">
        <f>ROUND(I153*H153,2)</f>
        <v>0</v>
      </c>
      <c r="BL153" s="14" t="s">
        <v>121</v>
      </c>
      <c r="BM153" s="146" t="s">
        <v>202</v>
      </c>
    </row>
    <row r="154" spans="1:65" s="2" customFormat="1" ht="21.75" customHeight="1">
      <c r="A154" s="26"/>
      <c r="B154" s="134"/>
      <c r="C154" s="135" t="s">
        <v>7</v>
      </c>
      <c r="D154" s="135" t="s">
        <v>117</v>
      </c>
      <c r="E154" s="136" t="s">
        <v>203</v>
      </c>
      <c r="F154" s="137" t="s">
        <v>204</v>
      </c>
      <c r="G154" s="138" t="s">
        <v>120</v>
      </c>
      <c r="H154" s="139">
        <v>306.8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34</v>
      </c>
      <c r="O154" s="144">
        <v>0.34200000000000003</v>
      </c>
      <c r="P154" s="144">
        <f>O154*H154</f>
        <v>104.92560000000002</v>
      </c>
      <c r="Q154" s="144">
        <v>0.13188</v>
      </c>
      <c r="R154" s="144">
        <f>Q154*H154</f>
        <v>40.460784000000004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121</v>
      </c>
      <c r="AT154" s="146" t="s">
        <v>117</v>
      </c>
      <c r="AU154" s="146" t="s">
        <v>79</v>
      </c>
      <c r="AY154" s="14" t="s">
        <v>115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77</v>
      </c>
      <c r="BK154" s="147">
        <f>ROUND(I154*H154,2)</f>
        <v>0</v>
      </c>
      <c r="BL154" s="14" t="s">
        <v>121</v>
      </c>
      <c r="BM154" s="146" t="s">
        <v>205</v>
      </c>
    </row>
    <row r="155" spans="1:65" s="2" customFormat="1" ht="21.75" customHeight="1">
      <c r="A155" s="26"/>
      <c r="B155" s="134"/>
      <c r="C155" s="135" t="s">
        <v>206</v>
      </c>
      <c r="D155" s="135" t="s">
        <v>117</v>
      </c>
      <c r="E155" s="136" t="s">
        <v>207</v>
      </c>
      <c r="F155" s="137" t="s">
        <v>208</v>
      </c>
      <c r="G155" s="138" t="s">
        <v>120</v>
      </c>
      <c r="H155" s="139">
        <v>9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34</v>
      </c>
      <c r="O155" s="144">
        <v>0.49099999999999999</v>
      </c>
      <c r="P155" s="144">
        <f>O155*H155</f>
        <v>4.4189999999999996</v>
      </c>
      <c r="Q155" s="144">
        <v>0.20745</v>
      </c>
      <c r="R155" s="144">
        <f>Q155*H155</f>
        <v>1.8670499999999999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121</v>
      </c>
      <c r="AT155" s="146" t="s">
        <v>117</v>
      </c>
      <c r="AU155" s="146" t="s">
        <v>79</v>
      </c>
      <c r="AY155" s="14" t="s">
        <v>115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77</v>
      </c>
      <c r="BK155" s="147">
        <f>ROUND(I155*H155,2)</f>
        <v>0</v>
      </c>
      <c r="BL155" s="14" t="s">
        <v>121</v>
      </c>
      <c r="BM155" s="146" t="s">
        <v>209</v>
      </c>
    </row>
    <row r="156" spans="1:65" s="12" customFormat="1" ht="22.9" customHeight="1">
      <c r="B156" s="122"/>
      <c r="D156" s="123" t="s">
        <v>68</v>
      </c>
      <c r="E156" s="132" t="s">
        <v>146</v>
      </c>
      <c r="F156" s="132" t="s">
        <v>210</v>
      </c>
      <c r="J156" s="133">
        <f>BK156+SUM(J157:J182)</f>
        <v>0</v>
      </c>
      <c r="L156" s="122"/>
      <c r="M156" s="126"/>
      <c r="N156" s="127"/>
      <c r="O156" s="127"/>
      <c r="P156" s="128">
        <f>SUM(P157:P182)</f>
        <v>520.577</v>
      </c>
      <c r="Q156" s="127"/>
      <c r="R156" s="128">
        <f>SUM(R157:R182)</f>
        <v>39.603563600000001</v>
      </c>
      <c r="S156" s="127"/>
      <c r="T156" s="129">
        <f>SUM(T157:T182)</f>
        <v>0</v>
      </c>
      <c r="AR156" s="123" t="s">
        <v>77</v>
      </c>
      <c r="AT156" s="130" t="s">
        <v>68</v>
      </c>
      <c r="AU156" s="130" t="s">
        <v>77</v>
      </c>
      <c r="AY156" s="123" t="s">
        <v>115</v>
      </c>
      <c r="BK156" s="131">
        <f>SUM(BK157:BK182)</f>
        <v>0</v>
      </c>
    </row>
    <row r="157" spans="1:65" s="2" customFormat="1" ht="21.75" customHeight="1">
      <c r="A157" s="26"/>
      <c r="B157" s="134"/>
      <c r="C157" s="135" t="s">
        <v>211</v>
      </c>
      <c r="D157" s="135" t="s">
        <v>117</v>
      </c>
      <c r="E157" s="136" t="s">
        <v>212</v>
      </c>
      <c r="F157" s="137" t="s">
        <v>213</v>
      </c>
      <c r="G157" s="138" t="s">
        <v>183</v>
      </c>
      <c r="H157" s="139">
        <v>32</v>
      </c>
      <c r="I157" s="140">
        <v>0</v>
      </c>
      <c r="J157" s="140">
        <f t="shared" ref="J157:J182" si="10">ROUND(I157*H157,2)</f>
        <v>0</v>
      </c>
      <c r="K157" s="141"/>
      <c r="L157" s="27"/>
      <c r="M157" s="142" t="s">
        <v>1</v>
      </c>
      <c r="N157" s="143" t="s">
        <v>34</v>
      </c>
      <c r="O157" s="144">
        <v>0.29199999999999998</v>
      </c>
      <c r="P157" s="144">
        <f t="shared" ref="P157:P173" si="11">O157*H157</f>
        <v>9.3439999999999994</v>
      </c>
      <c r="Q157" s="144">
        <v>1.0000000000000001E-5</v>
      </c>
      <c r="R157" s="144">
        <f t="shared" ref="R157:R173" si="12">Q157*H157</f>
        <v>3.2000000000000003E-4</v>
      </c>
      <c r="S157" s="144">
        <v>0</v>
      </c>
      <c r="T157" s="145">
        <f t="shared" ref="T157:T173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121</v>
      </c>
      <c r="AT157" s="146" t="s">
        <v>117</v>
      </c>
      <c r="AU157" s="146" t="s">
        <v>79</v>
      </c>
      <c r="AY157" s="14" t="s">
        <v>115</v>
      </c>
      <c r="BE157" s="147">
        <f t="shared" ref="BE157:BE173" si="14">IF(N157="základní",J157,0)</f>
        <v>0</v>
      </c>
      <c r="BF157" s="147">
        <f t="shared" ref="BF157:BF173" si="15">IF(N157="snížená",J157,0)</f>
        <v>0</v>
      </c>
      <c r="BG157" s="147">
        <f t="shared" ref="BG157:BG173" si="16">IF(N157="zákl. přenesená",J157,0)</f>
        <v>0</v>
      </c>
      <c r="BH157" s="147">
        <f t="shared" ref="BH157:BH173" si="17">IF(N157="sníž. přenesená",J157,0)</f>
        <v>0</v>
      </c>
      <c r="BI157" s="147">
        <f t="shared" ref="BI157:BI173" si="18">IF(N157="nulová",J157,0)</f>
        <v>0</v>
      </c>
      <c r="BJ157" s="14" t="s">
        <v>77</v>
      </c>
      <c r="BK157" s="147">
        <f t="shared" ref="BK157:BK173" si="19">ROUND(I157*H157,2)</f>
        <v>0</v>
      </c>
      <c r="BL157" s="14" t="s">
        <v>121</v>
      </c>
      <c r="BM157" s="146" t="s">
        <v>214</v>
      </c>
    </row>
    <row r="158" spans="1:65" s="2" customFormat="1" ht="16.5" customHeight="1">
      <c r="A158" s="26"/>
      <c r="B158" s="134"/>
      <c r="C158" s="148" t="s">
        <v>215</v>
      </c>
      <c r="D158" s="148" t="s">
        <v>175</v>
      </c>
      <c r="E158" s="149" t="s">
        <v>216</v>
      </c>
      <c r="F158" s="150" t="s">
        <v>334</v>
      </c>
      <c r="G158" s="151" t="s">
        <v>217</v>
      </c>
      <c r="H158" s="152">
        <v>11</v>
      </c>
      <c r="I158" s="153">
        <v>0</v>
      </c>
      <c r="J158" s="153">
        <f t="shared" si="10"/>
        <v>0</v>
      </c>
      <c r="K158" s="154"/>
      <c r="L158" s="155"/>
      <c r="M158" s="156" t="s">
        <v>1</v>
      </c>
      <c r="N158" s="157" t="s">
        <v>34</v>
      </c>
      <c r="O158" s="144">
        <v>0</v>
      </c>
      <c r="P158" s="144">
        <f t="shared" si="11"/>
        <v>0</v>
      </c>
      <c r="Q158" s="144">
        <v>8.6999999999999994E-3</v>
      </c>
      <c r="R158" s="144">
        <f t="shared" si="12"/>
        <v>9.5699999999999993E-2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146</v>
      </c>
      <c r="AT158" s="146" t="s">
        <v>175</v>
      </c>
      <c r="AU158" s="146" t="s">
        <v>79</v>
      </c>
      <c r="AY158" s="14" t="s">
        <v>115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77</v>
      </c>
      <c r="BK158" s="147">
        <f t="shared" si="19"/>
        <v>0</v>
      </c>
      <c r="BL158" s="14" t="s">
        <v>121</v>
      </c>
      <c r="BM158" s="146" t="s">
        <v>218</v>
      </c>
    </row>
    <row r="159" spans="1:65" s="2" customFormat="1" ht="21.75" customHeight="1">
      <c r="A159" s="26"/>
      <c r="B159" s="134"/>
      <c r="C159" s="135" t="s">
        <v>219</v>
      </c>
      <c r="D159" s="135" t="s">
        <v>117</v>
      </c>
      <c r="E159" s="136" t="s">
        <v>220</v>
      </c>
      <c r="F159" s="137" t="s">
        <v>221</v>
      </c>
      <c r="G159" s="138" t="s">
        <v>183</v>
      </c>
      <c r="H159" s="139">
        <v>248</v>
      </c>
      <c r="I159" s="140">
        <v>0</v>
      </c>
      <c r="J159" s="140">
        <f t="shared" si="10"/>
        <v>0</v>
      </c>
      <c r="K159" s="141"/>
      <c r="L159" s="27"/>
      <c r="M159" s="142" t="s">
        <v>1</v>
      </c>
      <c r="N159" s="143" t="s">
        <v>34</v>
      </c>
      <c r="O159" s="144">
        <v>0.36</v>
      </c>
      <c r="P159" s="144">
        <f t="shared" si="11"/>
        <v>89.28</v>
      </c>
      <c r="Q159" s="144">
        <v>2.0000000000000002E-5</v>
      </c>
      <c r="R159" s="144">
        <f t="shared" si="12"/>
        <v>4.96E-3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121</v>
      </c>
      <c r="AT159" s="146" t="s">
        <v>117</v>
      </c>
      <c r="AU159" s="146" t="s">
        <v>79</v>
      </c>
      <c r="AY159" s="14" t="s">
        <v>115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77</v>
      </c>
      <c r="BK159" s="147">
        <f t="shared" si="19"/>
        <v>0</v>
      </c>
      <c r="BL159" s="14" t="s">
        <v>121</v>
      </c>
      <c r="BM159" s="146" t="s">
        <v>222</v>
      </c>
    </row>
    <row r="160" spans="1:65" s="2" customFormat="1" ht="21.75" customHeight="1">
      <c r="A160" s="26"/>
      <c r="B160" s="134"/>
      <c r="C160" s="148" t="s">
        <v>223</v>
      </c>
      <c r="D160" s="148" t="s">
        <v>175</v>
      </c>
      <c r="E160" s="149" t="s">
        <v>224</v>
      </c>
      <c r="F160" s="150" t="s">
        <v>335</v>
      </c>
      <c r="G160" s="151" t="s">
        <v>183</v>
      </c>
      <c r="H160" s="152">
        <v>248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34</v>
      </c>
      <c r="O160" s="144">
        <v>0</v>
      </c>
      <c r="P160" s="144">
        <f t="shared" si="11"/>
        <v>0</v>
      </c>
      <c r="Q160" s="144">
        <v>1.14E-2</v>
      </c>
      <c r="R160" s="144">
        <f t="shared" si="12"/>
        <v>2.8271999999999999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146</v>
      </c>
      <c r="AT160" s="146" t="s">
        <v>175</v>
      </c>
      <c r="AU160" s="146" t="s">
        <v>79</v>
      </c>
      <c r="AY160" s="14" t="s">
        <v>115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77</v>
      </c>
      <c r="BK160" s="147">
        <f t="shared" si="19"/>
        <v>0</v>
      </c>
      <c r="BL160" s="14" t="s">
        <v>121</v>
      </c>
      <c r="BM160" s="146" t="s">
        <v>225</v>
      </c>
    </row>
    <row r="161" spans="1:65" s="2" customFormat="1" ht="21.75" customHeight="1">
      <c r="A161" s="26"/>
      <c r="B161" s="134"/>
      <c r="C161" s="135" t="s">
        <v>226</v>
      </c>
      <c r="D161" s="135" t="s">
        <v>117</v>
      </c>
      <c r="E161" s="136" t="s">
        <v>227</v>
      </c>
      <c r="F161" s="137" t="s">
        <v>228</v>
      </c>
      <c r="G161" s="138" t="s">
        <v>183</v>
      </c>
      <c r="H161" s="139">
        <v>195</v>
      </c>
      <c r="I161" s="140">
        <v>0</v>
      </c>
      <c r="J161" s="140">
        <f t="shared" si="10"/>
        <v>0</v>
      </c>
      <c r="K161" s="141"/>
      <c r="L161" s="27"/>
      <c r="M161" s="142" t="s">
        <v>1</v>
      </c>
      <c r="N161" s="143" t="s">
        <v>34</v>
      </c>
      <c r="O161" s="144">
        <v>0.441</v>
      </c>
      <c r="P161" s="144">
        <f t="shared" si="11"/>
        <v>85.995000000000005</v>
      </c>
      <c r="Q161" s="144">
        <v>3.0000000000000001E-5</v>
      </c>
      <c r="R161" s="144">
        <f t="shared" si="12"/>
        <v>5.8500000000000002E-3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121</v>
      </c>
      <c r="AT161" s="146" t="s">
        <v>117</v>
      </c>
      <c r="AU161" s="146" t="s">
        <v>79</v>
      </c>
      <c r="AY161" s="14" t="s">
        <v>115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77</v>
      </c>
      <c r="BK161" s="147">
        <f t="shared" si="19"/>
        <v>0</v>
      </c>
      <c r="BL161" s="14" t="s">
        <v>121</v>
      </c>
      <c r="BM161" s="146" t="s">
        <v>229</v>
      </c>
    </row>
    <row r="162" spans="1:65" s="2" customFormat="1" ht="16.5" customHeight="1">
      <c r="A162" s="26"/>
      <c r="B162" s="134"/>
      <c r="C162" s="148" t="s">
        <v>230</v>
      </c>
      <c r="D162" s="148" t="s">
        <v>175</v>
      </c>
      <c r="E162" s="149" t="s">
        <v>231</v>
      </c>
      <c r="F162" s="150" t="s">
        <v>232</v>
      </c>
      <c r="G162" s="151" t="s">
        <v>217</v>
      </c>
      <c r="H162" s="152">
        <v>33.408999999999999</v>
      </c>
      <c r="I162" s="153">
        <v>0</v>
      </c>
      <c r="J162" s="153">
        <f t="shared" si="10"/>
        <v>0</v>
      </c>
      <c r="K162" s="154"/>
      <c r="L162" s="155"/>
      <c r="M162" s="156" t="s">
        <v>1</v>
      </c>
      <c r="N162" s="157" t="s">
        <v>34</v>
      </c>
      <c r="O162" s="144">
        <v>0</v>
      </c>
      <c r="P162" s="144">
        <f t="shared" si="11"/>
        <v>0</v>
      </c>
      <c r="Q162" s="144">
        <v>0.1704</v>
      </c>
      <c r="R162" s="144">
        <f t="shared" si="12"/>
        <v>5.6928935999999997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146</v>
      </c>
      <c r="AT162" s="146" t="s">
        <v>175</v>
      </c>
      <c r="AU162" s="146" t="s">
        <v>79</v>
      </c>
      <c r="AY162" s="14" t="s">
        <v>115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77</v>
      </c>
      <c r="BK162" s="147">
        <f t="shared" si="19"/>
        <v>0</v>
      </c>
      <c r="BL162" s="14" t="s">
        <v>121</v>
      </c>
      <c r="BM162" s="146" t="s">
        <v>233</v>
      </c>
    </row>
    <row r="163" spans="1:65" s="2" customFormat="1" ht="21.75" customHeight="1">
      <c r="A163" s="26"/>
      <c r="B163" s="134"/>
      <c r="C163" s="135" t="s">
        <v>234</v>
      </c>
      <c r="D163" s="135" t="s">
        <v>117</v>
      </c>
      <c r="E163" s="136" t="s">
        <v>235</v>
      </c>
      <c r="F163" s="137" t="s">
        <v>236</v>
      </c>
      <c r="G163" s="138" t="s">
        <v>217</v>
      </c>
      <c r="H163" s="139">
        <v>6</v>
      </c>
      <c r="I163" s="140">
        <v>0</v>
      </c>
      <c r="J163" s="140">
        <f t="shared" si="10"/>
        <v>0</v>
      </c>
      <c r="K163" s="141"/>
      <c r="L163" s="27"/>
      <c r="M163" s="142" t="s">
        <v>1</v>
      </c>
      <c r="N163" s="143" t="s">
        <v>34</v>
      </c>
      <c r="O163" s="144">
        <v>0.68300000000000005</v>
      </c>
      <c r="P163" s="144">
        <f t="shared" si="11"/>
        <v>4.0980000000000008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121</v>
      </c>
      <c r="AT163" s="146" t="s">
        <v>117</v>
      </c>
      <c r="AU163" s="146" t="s">
        <v>79</v>
      </c>
      <c r="AY163" s="14" t="s">
        <v>115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77</v>
      </c>
      <c r="BK163" s="147">
        <f t="shared" si="19"/>
        <v>0</v>
      </c>
      <c r="BL163" s="14" t="s">
        <v>121</v>
      </c>
      <c r="BM163" s="146" t="s">
        <v>237</v>
      </c>
    </row>
    <row r="164" spans="1:65" s="2" customFormat="1" ht="16.5" customHeight="1">
      <c r="A164" s="26"/>
      <c r="B164" s="134"/>
      <c r="C164" s="148" t="s">
        <v>238</v>
      </c>
      <c r="D164" s="148" t="s">
        <v>175</v>
      </c>
      <c r="E164" s="149" t="s">
        <v>239</v>
      </c>
      <c r="F164" s="150" t="s">
        <v>240</v>
      </c>
      <c r="G164" s="151" t="s">
        <v>217</v>
      </c>
      <c r="H164" s="152">
        <v>6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34</v>
      </c>
      <c r="O164" s="144">
        <v>0</v>
      </c>
      <c r="P164" s="144">
        <f t="shared" si="11"/>
        <v>0</v>
      </c>
      <c r="Q164" s="144">
        <v>8.0000000000000004E-4</v>
      </c>
      <c r="R164" s="144">
        <f t="shared" si="12"/>
        <v>4.8000000000000004E-3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146</v>
      </c>
      <c r="AT164" s="146" t="s">
        <v>175</v>
      </c>
      <c r="AU164" s="146" t="s">
        <v>79</v>
      </c>
      <c r="AY164" s="14" t="s">
        <v>115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77</v>
      </c>
      <c r="BK164" s="147">
        <f t="shared" si="19"/>
        <v>0</v>
      </c>
      <c r="BL164" s="14" t="s">
        <v>121</v>
      </c>
      <c r="BM164" s="146" t="s">
        <v>241</v>
      </c>
    </row>
    <row r="165" spans="1:65" s="2" customFormat="1" ht="21.75" customHeight="1">
      <c r="A165" s="26"/>
      <c r="B165" s="134"/>
      <c r="C165" s="135" t="s">
        <v>242</v>
      </c>
      <c r="D165" s="135" t="s">
        <v>117</v>
      </c>
      <c r="E165" s="136" t="s">
        <v>243</v>
      </c>
      <c r="F165" s="137" t="s">
        <v>244</v>
      </c>
      <c r="G165" s="138" t="s">
        <v>217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34</v>
      </c>
      <c r="O165" s="144">
        <v>1.2310000000000001</v>
      </c>
      <c r="P165" s="144">
        <f t="shared" si="11"/>
        <v>2.4620000000000002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121</v>
      </c>
      <c r="AT165" s="146" t="s">
        <v>117</v>
      </c>
      <c r="AU165" s="146" t="s">
        <v>79</v>
      </c>
      <c r="AY165" s="14" t="s">
        <v>115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77</v>
      </c>
      <c r="BK165" s="147">
        <f t="shared" si="19"/>
        <v>0</v>
      </c>
      <c r="BL165" s="14" t="s">
        <v>121</v>
      </c>
      <c r="BM165" s="146" t="s">
        <v>245</v>
      </c>
    </row>
    <row r="166" spans="1:65" s="2" customFormat="1" ht="16.5" customHeight="1">
      <c r="A166" s="26"/>
      <c r="B166" s="134"/>
      <c r="C166" s="148" t="s">
        <v>246</v>
      </c>
      <c r="D166" s="148" t="s">
        <v>175</v>
      </c>
      <c r="E166" s="149" t="s">
        <v>247</v>
      </c>
      <c r="F166" s="150" t="s">
        <v>248</v>
      </c>
      <c r="G166" s="151" t="s">
        <v>217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34</v>
      </c>
      <c r="O166" s="144">
        <v>0</v>
      </c>
      <c r="P166" s="144">
        <f t="shared" si="11"/>
        <v>0</v>
      </c>
      <c r="Q166" s="144">
        <v>5.7999999999999996E-3</v>
      </c>
      <c r="R166" s="144">
        <f t="shared" si="12"/>
        <v>1.1599999999999999E-2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146</v>
      </c>
      <c r="AT166" s="146" t="s">
        <v>175</v>
      </c>
      <c r="AU166" s="146" t="s">
        <v>79</v>
      </c>
      <c r="AY166" s="14" t="s">
        <v>115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77</v>
      </c>
      <c r="BK166" s="147">
        <f t="shared" si="19"/>
        <v>0</v>
      </c>
      <c r="BL166" s="14" t="s">
        <v>121</v>
      </c>
      <c r="BM166" s="146" t="s">
        <v>249</v>
      </c>
    </row>
    <row r="167" spans="1:65" s="2" customFormat="1" ht="21.75" customHeight="1">
      <c r="A167" s="26"/>
      <c r="B167" s="134"/>
      <c r="C167" s="135" t="s">
        <v>250</v>
      </c>
      <c r="D167" s="135" t="s">
        <v>117</v>
      </c>
      <c r="E167" s="136" t="s">
        <v>251</v>
      </c>
      <c r="F167" s="137" t="s">
        <v>252</v>
      </c>
      <c r="G167" s="138" t="s">
        <v>217</v>
      </c>
      <c r="H167" s="139">
        <v>6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34</v>
      </c>
      <c r="O167" s="144">
        <v>1.8640000000000001</v>
      </c>
      <c r="P167" s="144">
        <f t="shared" si="11"/>
        <v>11.184000000000001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121</v>
      </c>
      <c r="AT167" s="146" t="s">
        <v>117</v>
      </c>
      <c r="AU167" s="146" t="s">
        <v>79</v>
      </c>
      <c r="AY167" s="14" t="s">
        <v>115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77</v>
      </c>
      <c r="BK167" s="147">
        <f t="shared" si="19"/>
        <v>0</v>
      </c>
      <c r="BL167" s="14" t="s">
        <v>121</v>
      </c>
      <c r="BM167" s="146" t="s">
        <v>253</v>
      </c>
    </row>
    <row r="168" spans="1:65" s="2" customFormat="1" ht="16.5" customHeight="1">
      <c r="A168" s="26"/>
      <c r="B168" s="134"/>
      <c r="C168" s="148" t="s">
        <v>254</v>
      </c>
      <c r="D168" s="148" t="s">
        <v>175</v>
      </c>
      <c r="E168" s="149" t="s">
        <v>255</v>
      </c>
      <c r="F168" s="150" t="s">
        <v>256</v>
      </c>
      <c r="G168" s="151" t="s">
        <v>217</v>
      </c>
      <c r="H168" s="152">
        <v>5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34</v>
      </c>
      <c r="O168" s="144">
        <v>0</v>
      </c>
      <c r="P168" s="144">
        <f t="shared" si="11"/>
        <v>0</v>
      </c>
      <c r="Q168" s="144">
        <v>8.8000000000000005E-3</v>
      </c>
      <c r="R168" s="144">
        <f t="shared" si="12"/>
        <v>4.4000000000000004E-2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146</v>
      </c>
      <c r="AT168" s="146" t="s">
        <v>175</v>
      </c>
      <c r="AU168" s="146" t="s">
        <v>79</v>
      </c>
      <c r="AY168" s="14" t="s">
        <v>115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77</v>
      </c>
      <c r="BK168" s="147">
        <f t="shared" si="19"/>
        <v>0</v>
      </c>
      <c r="BL168" s="14" t="s">
        <v>121</v>
      </c>
      <c r="BM168" s="146" t="s">
        <v>257</v>
      </c>
    </row>
    <row r="169" spans="1:65" s="2" customFormat="1" ht="16.5" customHeight="1">
      <c r="A169" s="26"/>
      <c r="B169" s="134"/>
      <c r="C169" s="148" t="s">
        <v>258</v>
      </c>
      <c r="D169" s="148" t="s">
        <v>175</v>
      </c>
      <c r="E169" s="149" t="s">
        <v>259</v>
      </c>
      <c r="F169" s="150" t="s">
        <v>260</v>
      </c>
      <c r="G169" s="151" t="s">
        <v>217</v>
      </c>
      <c r="H169" s="152">
        <v>1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34</v>
      </c>
      <c r="O169" s="144">
        <v>0</v>
      </c>
      <c r="P169" s="144">
        <f t="shared" si="11"/>
        <v>0</v>
      </c>
      <c r="Q169" s="144">
        <v>6.1000000000000004E-3</v>
      </c>
      <c r="R169" s="144">
        <f t="shared" si="12"/>
        <v>6.1000000000000004E-3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146</v>
      </c>
      <c r="AT169" s="146" t="s">
        <v>175</v>
      </c>
      <c r="AU169" s="146" t="s">
        <v>79</v>
      </c>
      <c r="AY169" s="14" t="s">
        <v>115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77</v>
      </c>
      <c r="BK169" s="147">
        <f t="shared" si="19"/>
        <v>0</v>
      </c>
      <c r="BL169" s="14" t="s">
        <v>121</v>
      </c>
      <c r="BM169" s="146" t="s">
        <v>261</v>
      </c>
    </row>
    <row r="170" spans="1:65" s="2" customFormat="1" ht="21.75" customHeight="1">
      <c r="A170" s="26"/>
      <c r="B170" s="134"/>
      <c r="C170" s="135" t="s">
        <v>262</v>
      </c>
      <c r="D170" s="135" t="s">
        <v>117</v>
      </c>
      <c r="E170" s="136" t="s">
        <v>263</v>
      </c>
      <c r="F170" s="137" t="s">
        <v>264</v>
      </c>
      <c r="G170" s="138" t="s">
        <v>217</v>
      </c>
      <c r="H170" s="139">
        <v>2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34</v>
      </c>
      <c r="O170" s="144">
        <v>2.4049999999999998</v>
      </c>
      <c r="P170" s="144">
        <f t="shared" si="11"/>
        <v>4.8099999999999996</v>
      </c>
      <c r="Q170" s="144">
        <v>1.0000000000000001E-5</v>
      </c>
      <c r="R170" s="144">
        <f t="shared" si="12"/>
        <v>2.0000000000000002E-5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121</v>
      </c>
      <c r="AT170" s="146" t="s">
        <v>117</v>
      </c>
      <c r="AU170" s="146" t="s">
        <v>79</v>
      </c>
      <c r="AY170" s="14" t="s">
        <v>115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77</v>
      </c>
      <c r="BK170" s="147">
        <f t="shared" si="19"/>
        <v>0</v>
      </c>
      <c r="BL170" s="14" t="s">
        <v>121</v>
      </c>
      <c r="BM170" s="146" t="s">
        <v>265</v>
      </c>
    </row>
    <row r="171" spans="1:65" s="2" customFormat="1" ht="16.5" customHeight="1">
      <c r="A171" s="26"/>
      <c r="B171" s="134"/>
      <c r="C171" s="148" t="s">
        <v>266</v>
      </c>
      <c r="D171" s="148" t="s">
        <v>175</v>
      </c>
      <c r="E171" s="149" t="s">
        <v>267</v>
      </c>
      <c r="F171" s="150" t="s">
        <v>268</v>
      </c>
      <c r="G171" s="151" t="s">
        <v>217</v>
      </c>
      <c r="H171" s="152">
        <v>1</v>
      </c>
      <c r="I171" s="153">
        <v>0</v>
      </c>
      <c r="J171" s="153">
        <f t="shared" si="10"/>
        <v>0</v>
      </c>
      <c r="K171" s="154"/>
      <c r="L171" s="155"/>
      <c r="M171" s="156" t="s">
        <v>1</v>
      </c>
      <c r="N171" s="157" t="s">
        <v>34</v>
      </c>
      <c r="O171" s="144">
        <v>0</v>
      </c>
      <c r="P171" s="144">
        <f t="shared" si="11"/>
        <v>0</v>
      </c>
      <c r="Q171" s="144">
        <v>2.0899999999999998E-2</v>
      </c>
      <c r="R171" s="144">
        <f t="shared" si="12"/>
        <v>2.0899999999999998E-2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146</v>
      </c>
      <c r="AT171" s="146" t="s">
        <v>175</v>
      </c>
      <c r="AU171" s="146" t="s">
        <v>79</v>
      </c>
      <c r="AY171" s="14" t="s">
        <v>115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77</v>
      </c>
      <c r="BK171" s="147">
        <f t="shared" si="19"/>
        <v>0</v>
      </c>
      <c r="BL171" s="14" t="s">
        <v>121</v>
      </c>
      <c r="BM171" s="146" t="s">
        <v>269</v>
      </c>
    </row>
    <row r="172" spans="1:65" s="2" customFormat="1" ht="16.5" customHeight="1">
      <c r="A172" s="26"/>
      <c r="B172" s="134"/>
      <c r="C172" s="148" t="s">
        <v>270</v>
      </c>
      <c r="D172" s="148" t="s">
        <v>175</v>
      </c>
      <c r="E172" s="149" t="s">
        <v>271</v>
      </c>
      <c r="F172" s="150" t="s">
        <v>272</v>
      </c>
      <c r="G172" s="151" t="s">
        <v>217</v>
      </c>
      <c r="H172" s="152">
        <v>1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34</v>
      </c>
      <c r="O172" s="144">
        <v>0</v>
      </c>
      <c r="P172" s="144">
        <f t="shared" si="11"/>
        <v>0</v>
      </c>
      <c r="Q172" s="144">
        <v>2.23E-2</v>
      </c>
      <c r="R172" s="144">
        <f t="shared" si="12"/>
        <v>2.23E-2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146</v>
      </c>
      <c r="AT172" s="146" t="s">
        <v>175</v>
      </c>
      <c r="AU172" s="146" t="s">
        <v>79</v>
      </c>
      <c r="AY172" s="14" t="s">
        <v>115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77</v>
      </c>
      <c r="BK172" s="147">
        <f t="shared" si="19"/>
        <v>0</v>
      </c>
      <c r="BL172" s="14" t="s">
        <v>121</v>
      </c>
      <c r="BM172" s="146" t="s">
        <v>273</v>
      </c>
    </row>
    <row r="173" spans="1:65" s="2" customFormat="1" ht="21.75" customHeight="1">
      <c r="A173" s="26"/>
      <c r="B173" s="134"/>
      <c r="C173" s="135" t="s">
        <v>274</v>
      </c>
      <c r="D173" s="135" t="s">
        <v>117</v>
      </c>
      <c r="E173" s="136" t="s">
        <v>275</v>
      </c>
      <c r="F173" s="137" t="s">
        <v>357</v>
      </c>
      <c r="G173" s="138" t="s">
        <v>217</v>
      </c>
      <c r="H173" s="139">
        <v>14</v>
      </c>
      <c r="I173" s="140">
        <v>0</v>
      </c>
      <c r="J173" s="140">
        <f t="shared" si="10"/>
        <v>0</v>
      </c>
      <c r="K173" s="141"/>
      <c r="L173" s="27"/>
      <c r="M173" s="142" t="s">
        <v>1</v>
      </c>
      <c r="N173" s="143" t="s">
        <v>34</v>
      </c>
      <c r="O173" s="144">
        <v>21.292000000000002</v>
      </c>
      <c r="P173" s="144">
        <f t="shared" si="11"/>
        <v>298.08800000000002</v>
      </c>
      <c r="Q173" s="144">
        <v>2.1167600000000002</v>
      </c>
      <c r="R173" s="144">
        <f t="shared" si="12"/>
        <v>29.634640000000005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121</v>
      </c>
      <c r="AT173" s="146" t="s">
        <v>117</v>
      </c>
      <c r="AU173" s="146" t="s">
        <v>79</v>
      </c>
      <c r="AY173" s="14" t="s">
        <v>115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77</v>
      </c>
      <c r="BK173" s="147">
        <f t="shared" si="19"/>
        <v>0</v>
      </c>
      <c r="BL173" s="14" t="s">
        <v>121</v>
      </c>
      <c r="BM173" s="146" t="s">
        <v>276</v>
      </c>
    </row>
    <row r="174" spans="1:65" s="2" customFormat="1" ht="21.75" customHeight="1">
      <c r="A174" s="162"/>
      <c r="B174" s="134"/>
      <c r="C174" s="135" t="s">
        <v>341</v>
      </c>
      <c r="D174" s="135" t="s">
        <v>175</v>
      </c>
      <c r="E174" s="136" t="s">
        <v>348</v>
      </c>
      <c r="F174" s="137" t="s">
        <v>336</v>
      </c>
      <c r="G174" s="138" t="s">
        <v>217</v>
      </c>
      <c r="H174" s="139">
        <v>11</v>
      </c>
      <c r="I174" s="140">
        <v>0</v>
      </c>
      <c r="J174" s="140">
        <f t="shared" si="10"/>
        <v>0</v>
      </c>
      <c r="K174" s="141"/>
      <c r="L174" s="27"/>
      <c r="M174" s="142"/>
      <c r="N174" s="143"/>
      <c r="O174" s="144"/>
      <c r="P174" s="144"/>
      <c r="Q174" s="144"/>
      <c r="R174" s="144"/>
      <c r="S174" s="144"/>
      <c r="T174" s="145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R174" s="146"/>
      <c r="AT174" s="146"/>
      <c r="AU174" s="146"/>
      <c r="AY174" s="14"/>
      <c r="BE174" s="147"/>
      <c r="BF174" s="147"/>
      <c r="BG174" s="147"/>
      <c r="BH174" s="147"/>
      <c r="BI174" s="147"/>
      <c r="BJ174" s="14"/>
      <c r="BK174" s="147"/>
      <c r="BL174" s="14"/>
      <c r="BM174" s="146"/>
    </row>
    <row r="175" spans="1:65" s="2" customFormat="1" ht="21.75" customHeight="1">
      <c r="A175" s="162"/>
      <c r="B175" s="134"/>
      <c r="C175" s="135" t="s">
        <v>342</v>
      </c>
      <c r="D175" s="135" t="s">
        <v>175</v>
      </c>
      <c r="E175" s="136" t="s">
        <v>349</v>
      </c>
      <c r="F175" s="137" t="s">
        <v>337</v>
      </c>
      <c r="G175" s="138" t="s">
        <v>217</v>
      </c>
      <c r="H175" s="139">
        <v>5</v>
      </c>
      <c r="I175" s="140">
        <v>0</v>
      </c>
      <c r="J175" s="140">
        <f t="shared" si="10"/>
        <v>0</v>
      </c>
      <c r="K175" s="141"/>
      <c r="L175" s="27"/>
      <c r="M175" s="142"/>
      <c r="N175" s="143"/>
      <c r="O175" s="144"/>
      <c r="P175" s="144"/>
      <c r="Q175" s="144"/>
      <c r="R175" s="144"/>
      <c r="S175" s="144"/>
      <c r="T175" s="145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R175" s="146"/>
      <c r="AT175" s="146"/>
      <c r="AU175" s="146"/>
      <c r="AY175" s="14"/>
      <c r="BE175" s="147"/>
      <c r="BF175" s="147"/>
      <c r="BG175" s="147"/>
      <c r="BH175" s="147"/>
      <c r="BI175" s="147"/>
      <c r="BJ175" s="14"/>
      <c r="BK175" s="147"/>
      <c r="BL175" s="14"/>
      <c r="BM175" s="146"/>
    </row>
    <row r="176" spans="1:65" s="2" customFormat="1" ht="21.75" customHeight="1">
      <c r="A176" s="162"/>
      <c r="B176" s="134"/>
      <c r="C176" s="135" t="s">
        <v>343</v>
      </c>
      <c r="D176" s="135" t="s">
        <v>175</v>
      </c>
      <c r="E176" s="136" t="s">
        <v>350</v>
      </c>
      <c r="F176" s="137" t="s">
        <v>338</v>
      </c>
      <c r="G176" s="138" t="s">
        <v>217</v>
      </c>
      <c r="H176" s="139">
        <v>3</v>
      </c>
      <c r="I176" s="140">
        <v>0</v>
      </c>
      <c r="J176" s="140">
        <f t="shared" si="10"/>
        <v>0</v>
      </c>
      <c r="K176" s="141"/>
      <c r="L176" s="27"/>
      <c r="M176" s="142"/>
      <c r="N176" s="143"/>
      <c r="O176" s="144"/>
      <c r="P176" s="144"/>
      <c r="Q176" s="144"/>
      <c r="R176" s="144"/>
      <c r="S176" s="144"/>
      <c r="T176" s="145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R176" s="146"/>
      <c r="AT176" s="146"/>
      <c r="AU176" s="146"/>
      <c r="AY176" s="14"/>
      <c r="BE176" s="147"/>
      <c r="BF176" s="147"/>
      <c r="BG176" s="147"/>
      <c r="BH176" s="147"/>
      <c r="BI176" s="147"/>
      <c r="BJ176" s="14"/>
      <c r="BK176" s="147"/>
      <c r="BL176" s="14"/>
      <c r="BM176" s="146"/>
    </row>
    <row r="177" spans="1:65" s="2" customFormat="1" ht="21.75" customHeight="1">
      <c r="A177" s="162"/>
      <c r="B177" s="134"/>
      <c r="C177" s="135" t="s">
        <v>344</v>
      </c>
      <c r="D177" s="135" t="s">
        <v>175</v>
      </c>
      <c r="E177" s="136" t="s">
        <v>351</v>
      </c>
      <c r="F177" s="137" t="s">
        <v>355</v>
      </c>
      <c r="G177" s="138" t="s">
        <v>217</v>
      </c>
      <c r="H177" s="139">
        <v>14</v>
      </c>
      <c r="I177" s="140">
        <v>0</v>
      </c>
      <c r="J177" s="140">
        <f t="shared" si="10"/>
        <v>0</v>
      </c>
      <c r="K177" s="141"/>
      <c r="L177" s="27"/>
      <c r="M177" s="142"/>
      <c r="N177" s="143"/>
      <c r="O177" s="144"/>
      <c r="P177" s="144"/>
      <c r="Q177" s="144"/>
      <c r="R177" s="144"/>
      <c r="S177" s="144"/>
      <c r="T177" s="145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R177" s="146"/>
      <c r="AT177" s="146"/>
      <c r="AU177" s="146"/>
      <c r="AY177" s="14"/>
      <c r="BE177" s="147"/>
      <c r="BF177" s="147"/>
      <c r="BG177" s="147"/>
      <c r="BH177" s="147"/>
      <c r="BI177" s="147"/>
      <c r="BJ177" s="14"/>
      <c r="BK177" s="147"/>
      <c r="BL177" s="14"/>
      <c r="BM177" s="146"/>
    </row>
    <row r="178" spans="1:65" s="2" customFormat="1" ht="21.75" customHeight="1">
      <c r="A178" s="162"/>
      <c r="B178" s="134"/>
      <c r="C178" s="135" t="s">
        <v>345</v>
      </c>
      <c r="D178" s="135" t="s">
        <v>175</v>
      </c>
      <c r="E178" s="136" t="s">
        <v>352</v>
      </c>
      <c r="F178" s="137" t="s">
        <v>356</v>
      </c>
      <c r="G178" s="138" t="s">
        <v>217</v>
      </c>
      <c r="H178" s="139">
        <v>3</v>
      </c>
      <c r="I178" s="140">
        <v>0</v>
      </c>
      <c r="J178" s="140">
        <f t="shared" si="10"/>
        <v>0</v>
      </c>
      <c r="K178" s="141"/>
      <c r="L178" s="27"/>
      <c r="M178" s="142"/>
      <c r="N178" s="143"/>
      <c r="O178" s="144"/>
      <c r="P178" s="144"/>
      <c r="Q178" s="144"/>
      <c r="R178" s="144"/>
      <c r="S178" s="144"/>
      <c r="T178" s="145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R178" s="146"/>
      <c r="AT178" s="146"/>
      <c r="AU178" s="146"/>
      <c r="AY178" s="14"/>
      <c r="BE178" s="147"/>
      <c r="BF178" s="147"/>
      <c r="BG178" s="147"/>
      <c r="BH178" s="147"/>
      <c r="BI178" s="147"/>
      <c r="BJ178" s="14"/>
      <c r="BK178" s="147"/>
      <c r="BL178" s="14"/>
      <c r="BM178" s="146"/>
    </row>
    <row r="179" spans="1:65" s="2" customFormat="1" ht="21.75" customHeight="1">
      <c r="A179" s="162"/>
      <c r="B179" s="134"/>
      <c r="C179" s="135" t="s">
        <v>346</v>
      </c>
      <c r="D179" s="135" t="s">
        <v>175</v>
      </c>
      <c r="E179" s="136" t="s">
        <v>353</v>
      </c>
      <c r="F179" s="163" t="s">
        <v>339</v>
      </c>
      <c r="G179" s="138" t="s">
        <v>217</v>
      </c>
      <c r="H179" s="139">
        <v>8</v>
      </c>
      <c r="I179" s="140">
        <v>0</v>
      </c>
      <c r="J179" s="140">
        <f t="shared" si="10"/>
        <v>0</v>
      </c>
      <c r="K179" s="141"/>
      <c r="L179" s="27"/>
      <c r="M179" s="142"/>
      <c r="N179" s="143"/>
      <c r="O179" s="144"/>
      <c r="P179" s="144"/>
      <c r="Q179" s="144"/>
      <c r="R179" s="144"/>
      <c r="S179" s="144"/>
      <c r="T179" s="145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R179" s="146"/>
      <c r="AT179" s="146"/>
      <c r="AU179" s="146"/>
      <c r="AY179" s="14"/>
      <c r="BE179" s="147"/>
      <c r="BF179" s="147"/>
      <c r="BG179" s="147"/>
      <c r="BH179" s="147"/>
      <c r="BI179" s="147"/>
      <c r="BJ179" s="14"/>
      <c r="BK179" s="147"/>
      <c r="BL179" s="14"/>
      <c r="BM179" s="146"/>
    </row>
    <row r="180" spans="1:65" s="2" customFormat="1" ht="21.75" customHeight="1">
      <c r="A180" s="162"/>
      <c r="B180" s="134"/>
      <c r="C180" s="135" t="s">
        <v>347</v>
      </c>
      <c r="D180" s="135" t="s">
        <v>175</v>
      </c>
      <c r="E180" s="136" t="s">
        <v>354</v>
      </c>
      <c r="F180" s="163" t="s">
        <v>340</v>
      </c>
      <c r="G180" s="138" t="s">
        <v>217</v>
      </c>
      <c r="H180" s="139">
        <v>6</v>
      </c>
      <c r="I180" s="140">
        <v>0</v>
      </c>
      <c r="J180" s="140">
        <f t="shared" si="10"/>
        <v>0</v>
      </c>
      <c r="K180" s="141"/>
      <c r="L180" s="27"/>
      <c r="M180" s="142"/>
      <c r="N180" s="143"/>
      <c r="O180" s="144"/>
      <c r="P180" s="144"/>
      <c r="Q180" s="144"/>
      <c r="R180" s="144"/>
      <c r="S180" s="144"/>
      <c r="T180" s="145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R180" s="146"/>
      <c r="AT180" s="146"/>
      <c r="AU180" s="146"/>
      <c r="AY180" s="14"/>
      <c r="BE180" s="147"/>
      <c r="BF180" s="147"/>
      <c r="BG180" s="147"/>
      <c r="BH180" s="147"/>
      <c r="BI180" s="147"/>
      <c r="BJ180" s="14"/>
      <c r="BK180" s="147"/>
      <c r="BL180" s="14"/>
      <c r="BM180" s="146"/>
    </row>
    <row r="181" spans="1:65" s="2" customFormat="1" ht="21.75" customHeight="1">
      <c r="A181" s="26"/>
      <c r="B181" s="134"/>
      <c r="C181" s="135" t="s">
        <v>277</v>
      </c>
      <c r="D181" s="135" t="s">
        <v>117</v>
      </c>
      <c r="E181" s="136" t="s">
        <v>278</v>
      </c>
      <c r="F181" s="137" t="s">
        <v>279</v>
      </c>
      <c r="G181" s="164" t="s">
        <v>217</v>
      </c>
      <c r="H181" s="139">
        <v>14</v>
      </c>
      <c r="I181" s="140">
        <v>0</v>
      </c>
      <c r="J181" s="140">
        <f t="shared" si="10"/>
        <v>0</v>
      </c>
      <c r="K181" s="141"/>
      <c r="L181" s="27"/>
      <c r="M181" s="142" t="s">
        <v>1</v>
      </c>
      <c r="N181" s="143" t="s">
        <v>34</v>
      </c>
      <c r="O181" s="144">
        <v>1.0940000000000001</v>
      </c>
      <c r="P181" s="144">
        <f>O181*H181</f>
        <v>15.316000000000001</v>
      </c>
      <c r="Q181" s="144">
        <v>7.0200000000000002E-3</v>
      </c>
      <c r="R181" s="144">
        <f>Q181*H181</f>
        <v>9.8280000000000006E-2</v>
      </c>
      <c r="S181" s="144">
        <v>0</v>
      </c>
      <c r="T181" s="14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121</v>
      </c>
      <c r="AT181" s="146" t="s">
        <v>117</v>
      </c>
      <c r="AU181" s="146" t="s">
        <v>79</v>
      </c>
      <c r="AY181" s="14" t="s">
        <v>115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4" t="s">
        <v>77</v>
      </c>
      <c r="BK181" s="147">
        <f>ROUND(I181*H181,2)</f>
        <v>0</v>
      </c>
      <c r="BL181" s="14" t="s">
        <v>121</v>
      </c>
      <c r="BM181" s="146" t="s">
        <v>280</v>
      </c>
    </row>
    <row r="182" spans="1:65" s="2" customFormat="1" ht="16.5" customHeight="1">
      <c r="A182" s="26"/>
      <c r="B182" s="134"/>
      <c r="C182" s="148" t="s">
        <v>281</v>
      </c>
      <c r="D182" s="148" t="s">
        <v>175</v>
      </c>
      <c r="E182" s="149" t="s">
        <v>282</v>
      </c>
      <c r="F182" s="150" t="s">
        <v>283</v>
      </c>
      <c r="G182" s="151" t="s">
        <v>217</v>
      </c>
      <c r="H182" s="152">
        <v>14</v>
      </c>
      <c r="I182" s="153">
        <v>0</v>
      </c>
      <c r="J182" s="153">
        <f t="shared" si="10"/>
        <v>0</v>
      </c>
      <c r="K182" s="154"/>
      <c r="L182" s="155"/>
      <c r="M182" s="156" t="s">
        <v>1</v>
      </c>
      <c r="N182" s="157" t="s">
        <v>34</v>
      </c>
      <c r="O182" s="144">
        <v>0</v>
      </c>
      <c r="P182" s="144">
        <f>O182*H182</f>
        <v>0</v>
      </c>
      <c r="Q182" s="144">
        <v>8.1000000000000003E-2</v>
      </c>
      <c r="R182" s="144">
        <f>Q182*H182</f>
        <v>1.1340000000000001</v>
      </c>
      <c r="S182" s="144">
        <v>0</v>
      </c>
      <c r="T182" s="14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146</v>
      </c>
      <c r="AT182" s="146" t="s">
        <v>175</v>
      </c>
      <c r="AU182" s="146" t="s">
        <v>79</v>
      </c>
      <c r="AY182" s="14" t="s">
        <v>115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4" t="s">
        <v>77</v>
      </c>
      <c r="BK182" s="147">
        <f>ROUND(I182*H182,2)</f>
        <v>0</v>
      </c>
      <c r="BL182" s="14" t="s">
        <v>121</v>
      </c>
      <c r="BM182" s="146" t="s">
        <v>284</v>
      </c>
    </row>
    <row r="183" spans="1:65" s="12" customFormat="1" ht="22.9" customHeight="1">
      <c r="B183" s="122"/>
      <c r="D183" s="123" t="s">
        <v>68</v>
      </c>
      <c r="E183" s="132" t="s">
        <v>150</v>
      </c>
      <c r="F183" s="132" t="s">
        <v>285</v>
      </c>
      <c r="J183" s="133">
        <f>BK183</f>
        <v>0</v>
      </c>
      <c r="L183" s="122"/>
      <c r="M183" s="126"/>
      <c r="N183" s="127"/>
      <c r="O183" s="127"/>
      <c r="P183" s="128">
        <f>P184</f>
        <v>3.528</v>
      </c>
      <c r="Q183" s="127"/>
      <c r="R183" s="128">
        <f>R184</f>
        <v>0</v>
      </c>
      <c r="S183" s="127"/>
      <c r="T183" s="129">
        <f>T184</f>
        <v>0</v>
      </c>
      <c r="AR183" s="123" t="s">
        <v>77</v>
      </c>
      <c r="AT183" s="130" t="s">
        <v>68</v>
      </c>
      <c r="AU183" s="130" t="s">
        <v>77</v>
      </c>
      <c r="AY183" s="123" t="s">
        <v>115</v>
      </c>
      <c r="BK183" s="131">
        <f>BK184</f>
        <v>0</v>
      </c>
    </row>
    <row r="184" spans="1:65" s="2" customFormat="1" ht="16.5" customHeight="1">
      <c r="A184" s="26"/>
      <c r="B184" s="134"/>
      <c r="C184" s="135" t="s">
        <v>286</v>
      </c>
      <c r="D184" s="135" t="s">
        <v>117</v>
      </c>
      <c r="E184" s="136" t="s">
        <v>287</v>
      </c>
      <c r="F184" s="137" t="s">
        <v>288</v>
      </c>
      <c r="G184" s="138" t="s">
        <v>183</v>
      </c>
      <c r="H184" s="139">
        <v>18</v>
      </c>
      <c r="I184" s="140">
        <v>0</v>
      </c>
      <c r="J184" s="140">
        <f>ROUND(I184*H184,2)</f>
        <v>0</v>
      </c>
      <c r="K184" s="141"/>
      <c r="L184" s="27"/>
      <c r="M184" s="142" t="s">
        <v>1</v>
      </c>
      <c r="N184" s="143" t="s">
        <v>34</v>
      </c>
      <c r="O184" s="144">
        <v>0.19600000000000001</v>
      </c>
      <c r="P184" s="144">
        <f>O184*H184</f>
        <v>3.528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121</v>
      </c>
      <c r="AT184" s="146" t="s">
        <v>117</v>
      </c>
      <c r="AU184" s="146" t="s">
        <v>79</v>
      </c>
      <c r="AY184" s="14" t="s">
        <v>115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4" t="s">
        <v>77</v>
      </c>
      <c r="BK184" s="147">
        <f>ROUND(I184*H184,2)</f>
        <v>0</v>
      </c>
      <c r="BL184" s="14" t="s">
        <v>121</v>
      </c>
      <c r="BM184" s="146" t="s">
        <v>289</v>
      </c>
    </row>
    <row r="185" spans="1:65" s="12" customFormat="1" ht="22.9" customHeight="1">
      <c r="B185" s="122"/>
      <c r="D185" s="123" t="s">
        <v>68</v>
      </c>
      <c r="E185" s="132" t="s">
        <v>290</v>
      </c>
      <c r="F185" s="132" t="s">
        <v>291</v>
      </c>
      <c r="J185" s="133">
        <f>BK185</f>
        <v>0</v>
      </c>
      <c r="L185" s="122"/>
      <c r="M185" s="126"/>
      <c r="N185" s="127"/>
      <c r="O185" s="127"/>
      <c r="P185" s="128">
        <f>SUM(P186:P189)</f>
        <v>71.331779999999995</v>
      </c>
      <c r="Q185" s="127"/>
      <c r="R185" s="128">
        <f>SUM(R186:R189)</f>
        <v>0</v>
      </c>
      <c r="S185" s="127"/>
      <c r="T185" s="129">
        <f>SUM(T186:T189)</f>
        <v>0</v>
      </c>
      <c r="AR185" s="123" t="s">
        <v>77</v>
      </c>
      <c r="AT185" s="130" t="s">
        <v>68</v>
      </c>
      <c r="AU185" s="130" t="s">
        <v>77</v>
      </c>
      <c r="AY185" s="123" t="s">
        <v>115</v>
      </c>
      <c r="BK185" s="131">
        <f>SUM(BK186:BK189)</f>
        <v>0</v>
      </c>
    </row>
    <row r="186" spans="1:65" s="2" customFormat="1" ht="16.5" customHeight="1">
      <c r="A186" s="26"/>
      <c r="B186" s="134"/>
      <c r="C186" s="135" t="s">
        <v>292</v>
      </c>
      <c r="D186" s="135" t="s">
        <v>117</v>
      </c>
      <c r="E186" s="136" t="s">
        <v>293</v>
      </c>
      <c r="F186" s="137" t="s">
        <v>294</v>
      </c>
      <c r="G186" s="138" t="s">
        <v>165</v>
      </c>
      <c r="H186" s="139">
        <v>85.02</v>
      </c>
      <c r="I186" s="140">
        <v>0</v>
      </c>
      <c r="J186" s="140">
        <f>ROUND(I186*H186,2)</f>
        <v>0</v>
      </c>
      <c r="K186" s="141"/>
      <c r="L186" s="27"/>
      <c r="M186" s="142" t="s">
        <v>1</v>
      </c>
      <c r="N186" s="143" t="s">
        <v>34</v>
      </c>
      <c r="O186" s="144">
        <v>0.83499999999999996</v>
      </c>
      <c r="P186" s="144">
        <f>O186*H186</f>
        <v>70.991699999999994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6" t="s">
        <v>121</v>
      </c>
      <c r="AT186" s="146" t="s">
        <v>117</v>
      </c>
      <c r="AU186" s="146" t="s">
        <v>79</v>
      </c>
      <c r="AY186" s="14" t="s">
        <v>115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4" t="s">
        <v>77</v>
      </c>
      <c r="BK186" s="147">
        <f>ROUND(I186*H186,2)</f>
        <v>0</v>
      </c>
      <c r="BL186" s="14" t="s">
        <v>121</v>
      </c>
      <c r="BM186" s="146" t="s">
        <v>295</v>
      </c>
    </row>
    <row r="187" spans="1:65" s="2" customFormat="1" ht="21.75" customHeight="1">
      <c r="A187" s="26"/>
      <c r="B187" s="134"/>
      <c r="C187" s="135" t="s">
        <v>296</v>
      </c>
      <c r="D187" s="135" t="s">
        <v>117</v>
      </c>
      <c r="E187" s="136" t="s">
        <v>297</v>
      </c>
      <c r="F187" s="137" t="s">
        <v>298</v>
      </c>
      <c r="G187" s="138" t="s">
        <v>165</v>
      </c>
      <c r="H187" s="139">
        <v>85.02</v>
      </c>
      <c r="I187" s="140">
        <v>0</v>
      </c>
      <c r="J187" s="140">
        <f>ROUND(I187*H187,2)</f>
        <v>0</v>
      </c>
      <c r="K187" s="141"/>
      <c r="L187" s="27"/>
      <c r="M187" s="142" t="s">
        <v>1</v>
      </c>
      <c r="N187" s="143" t="s">
        <v>34</v>
      </c>
      <c r="O187" s="144">
        <v>4.0000000000000001E-3</v>
      </c>
      <c r="P187" s="144">
        <f>O187*H187</f>
        <v>0.34007999999999999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121</v>
      </c>
      <c r="AT187" s="146" t="s">
        <v>117</v>
      </c>
      <c r="AU187" s="146" t="s">
        <v>79</v>
      </c>
      <c r="AY187" s="14" t="s">
        <v>115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4" t="s">
        <v>77</v>
      </c>
      <c r="BK187" s="147">
        <f>ROUND(I187*H187,2)</f>
        <v>0</v>
      </c>
      <c r="BL187" s="14" t="s">
        <v>121</v>
      </c>
      <c r="BM187" s="146" t="s">
        <v>299</v>
      </c>
    </row>
    <row r="188" spans="1:65" s="2" customFormat="1" ht="21.75" customHeight="1">
      <c r="A188" s="26"/>
      <c r="B188" s="134"/>
      <c r="C188" s="135" t="s">
        <v>300</v>
      </c>
      <c r="D188" s="135" t="s">
        <v>117</v>
      </c>
      <c r="E188" s="136" t="s">
        <v>301</v>
      </c>
      <c r="F188" s="137" t="s">
        <v>302</v>
      </c>
      <c r="G188" s="138" t="s">
        <v>165</v>
      </c>
      <c r="H188" s="139">
        <v>31.69</v>
      </c>
      <c r="I188" s="140">
        <v>0</v>
      </c>
      <c r="J188" s="140">
        <f>ROUND(I188*H188,2)</f>
        <v>0</v>
      </c>
      <c r="K188" s="141"/>
      <c r="L188" s="27"/>
      <c r="M188" s="142" t="s">
        <v>1</v>
      </c>
      <c r="N188" s="143" t="s">
        <v>34</v>
      </c>
      <c r="O188" s="144">
        <v>0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121</v>
      </c>
      <c r="AT188" s="146" t="s">
        <v>117</v>
      </c>
      <c r="AU188" s="146" t="s">
        <v>79</v>
      </c>
      <c r="AY188" s="14" t="s">
        <v>115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4" t="s">
        <v>77</v>
      </c>
      <c r="BK188" s="147">
        <f>ROUND(I188*H188,2)</f>
        <v>0</v>
      </c>
      <c r="BL188" s="14" t="s">
        <v>121</v>
      </c>
      <c r="BM188" s="146" t="s">
        <v>303</v>
      </c>
    </row>
    <row r="189" spans="1:65" s="2" customFormat="1" ht="21.75" customHeight="1">
      <c r="A189" s="26"/>
      <c r="B189" s="134"/>
      <c r="C189" s="135" t="s">
        <v>304</v>
      </c>
      <c r="D189" s="135" t="s">
        <v>117</v>
      </c>
      <c r="E189" s="136" t="s">
        <v>305</v>
      </c>
      <c r="F189" s="137" t="s">
        <v>306</v>
      </c>
      <c r="G189" s="138" t="s">
        <v>165</v>
      </c>
      <c r="H189" s="139">
        <v>53.33</v>
      </c>
      <c r="I189" s="140">
        <v>0</v>
      </c>
      <c r="J189" s="140">
        <f>ROUND(I189*H189,2)</f>
        <v>0</v>
      </c>
      <c r="K189" s="141"/>
      <c r="L189" s="27"/>
      <c r="M189" s="142" t="s">
        <v>1</v>
      </c>
      <c r="N189" s="143" t="s">
        <v>34</v>
      </c>
      <c r="O189" s="144">
        <v>0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6" t="s">
        <v>121</v>
      </c>
      <c r="AT189" s="146" t="s">
        <v>117</v>
      </c>
      <c r="AU189" s="146" t="s">
        <v>79</v>
      </c>
      <c r="AY189" s="14" t="s">
        <v>115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4" t="s">
        <v>77</v>
      </c>
      <c r="BK189" s="147">
        <f>ROUND(I189*H189,2)</f>
        <v>0</v>
      </c>
      <c r="BL189" s="14" t="s">
        <v>121</v>
      </c>
      <c r="BM189" s="146" t="s">
        <v>307</v>
      </c>
    </row>
    <row r="190" spans="1:65" s="12" customFormat="1" ht="22.9" customHeight="1">
      <c r="B190" s="122"/>
      <c r="D190" s="123" t="s">
        <v>68</v>
      </c>
      <c r="E190" s="132" t="s">
        <v>308</v>
      </c>
      <c r="F190" s="132" t="s">
        <v>309</v>
      </c>
      <c r="J190" s="133">
        <f>BK190</f>
        <v>0</v>
      </c>
      <c r="L190" s="122"/>
      <c r="M190" s="126"/>
      <c r="N190" s="127"/>
      <c r="O190" s="127"/>
      <c r="P190" s="128">
        <f>P191</f>
        <v>706.66300000000001</v>
      </c>
      <c r="Q190" s="127"/>
      <c r="R190" s="128">
        <f>R191</f>
        <v>0</v>
      </c>
      <c r="S190" s="127"/>
      <c r="T190" s="129">
        <f>T191</f>
        <v>0</v>
      </c>
      <c r="AR190" s="123" t="s">
        <v>77</v>
      </c>
      <c r="AT190" s="130" t="s">
        <v>68</v>
      </c>
      <c r="AU190" s="130" t="s">
        <v>77</v>
      </c>
      <c r="AY190" s="123" t="s">
        <v>115</v>
      </c>
      <c r="BK190" s="131">
        <f>BK191</f>
        <v>0</v>
      </c>
    </row>
    <row r="191" spans="1:65" s="2" customFormat="1" ht="21.75" customHeight="1">
      <c r="A191" s="26"/>
      <c r="B191" s="134"/>
      <c r="C191" s="135" t="s">
        <v>310</v>
      </c>
      <c r="D191" s="135" t="s">
        <v>117</v>
      </c>
      <c r="E191" s="136" t="s">
        <v>311</v>
      </c>
      <c r="F191" s="137" t="s">
        <v>312</v>
      </c>
      <c r="G191" s="138" t="s">
        <v>165</v>
      </c>
      <c r="H191" s="139">
        <v>477.47500000000002</v>
      </c>
      <c r="I191" s="140">
        <v>0</v>
      </c>
      <c r="J191" s="140">
        <f>ROUND(I191*H191,2)</f>
        <v>0</v>
      </c>
      <c r="K191" s="141"/>
      <c r="L191" s="27"/>
      <c r="M191" s="142" t="s">
        <v>1</v>
      </c>
      <c r="N191" s="143" t="s">
        <v>34</v>
      </c>
      <c r="O191" s="144">
        <v>1.48</v>
      </c>
      <c r="P191" s="144">
        <f>O191*H191</f>
        <v>706.66300000000001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6" t="s">
        <v>121</v>
      </c>
      <c r="AT191" s="146" t="s">
        <v>117</v>
      </c>
      <c r="AU191" s="146" t="s">
        <v>79</v>
      </c>
      <c r="AY191" s="14" t="s">
        <v>115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4" t="s">
        <v>77</v>
      </c>
      <c r="BK191" s="147">
        <f>ROUND(I191*H191,2)</f>
        <v>0</v>
      </c>
      <c r="BL191" s="14" t="s">
        <v>121</v>
      </c>
      <c r="BM191" s="146" t="s">
        <v>313</v>
      </c>
    </row>
    <row r="192" spans="1:65" s="12" customFormat="1" ht="25.9" customHeight="1">
      <c r="B192" s="122"/>
      <c r="D192" s="123" t="s">
        <v>68</v>
      </c>
      <c r="E192" s="124" t="s">
        <v>314</v>
      </c>
      <c r="F192" s="124" t="s">
        <v>315</v>
      </c>
      <c r="J192" s="125">
        <f>BK192</f>
        <v>0</v>
      </c>
      <c r="L192" s="122"/>
      <c r="M192" s="126"/>
      <c r="N192" s="127"/>
      <c r="O192" s="127"/>
      <c r="P192" s="128">
        <f>P193+P196</f>
        <v>0</v>
      </c>
      <c r="Q192" s="127"/>
      <c r="R192" s="128">
        <f>R193+R196</f>
        <v>0</v>
      </c>
      <c r="S192" s="127"/>
      <c r="T192" s="129">
        <f>T193+T196</f>
        <v>0</v>
      </c>
      <c r="AR192" s="123" t="s">
        <v>133</v>
      </c>
      <c r="AT192" s="130" t="s">
        <v>68</v>
      </c>
      <c r="AU192" s="130" t="s">
        <v>69</v>
      </c>
      <c r="AY192" s="123" t="s">
        <v>115</v>
      </c>
      <c r="BK192" s="131">
        <f>BK193+BK196</f>
        <v>0</v>
      </c>
    </row>
    <row r="193" spans="1:65" s="12" customFormat="1" ht="22.9" customHeight="1">
      <c r="B193" s="122"/>
      <c r="D193" s="123" t="s">
        <v>68</v>
      </c>
      <c r="E193" s="132" t="s">
        <v>316</v>
      </c>
      <c r="F193" s="132" t="s">
        <v>317</v>
      </c>
      <c r="J193" s="133">
        <f>BK193</f>
        <v>0</v>
      </c>
      <c r="L193" s="122"/>
      <c r="M193" s="126"/>
      <c r="N193" s="127"/>
      <c r="O193" s="127"/>
      <c r="P193" s="128">
        <f>SUM(P194:P195)</f>
        <v>0</v>
      </c>
      <c r="Q193" s="127"/>
      <c r="R193" s="128">
        <f>SUM(R194:R195)</f>
        <v>0</v>
      </c>
      <c r="S193" s="127"/>
      <c r="T193" s="129">
        <f>SUM(T194:T195)</f>
        <v>0</v>
      </c>
      <c r="AR193" s="123" t="s">
        <v>133</v>
      </c>
      <c r="AT193" s="130" t="s">
        <v>68</v>
      </c>
      <c r="AU193" s="130" t="s">
        <v>77</v>
      </c>
      <c r="AY193" s="123" t="s">
        <v>115</v>
      </c>
      <c r="BK193" s="131">
        <f>SUM(BK194:BK195)</f>
        <v>0</v>
      </c>
    </row>
    <row r="194" spans="1:65" s="2" customFormat="1" ht="16.5" customHeight="1">
      <c r="A194" s="26"/>
      <c r="B194" s="134"/>
      <c r="C194" s="135" t="s">
        <v>318</v>
      </c>
      <c r="D194" s="135" t="s">
        <v>117</v>
      </c>
      <c r="E194" s="136" t="s">
        <v>319</v>
      </c>
      <c r="F194" s="137" t="s">
        <v>320</v>
      </c>
      <c r="G194" s="138" t="s">
        <v>321</v>
      </c>
      <c r="H194" s="139">
        <v>1</v>
      </c>
      <c r="I194" s="140">
        <v>0</v>
      </c>
      <c r="J194" s="140">
        <f>ROUND(I194*H194,2)</f>
        <v>0</v>
      </c>
      <c r="K194" s="141"/>
      <c r="L194" s="27"/>
      <c r="M194" s="142" t="s">
        <v>1</v>
      </c>
      <c r="N194" s="143" t="s">
        <v>34</v>
      </c>
      <c r="O194" s="144">
        <v>0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6" t="s">
        <v>322</v>
      </c>
      <c r="AT194" s="146" t="s">
        <v>117</v>
      </c>
      <c r="AU194" s="146" t="s">
        <v>79</v>
      </c>
      <c r="AY194" s="14" t="s">
        <v>115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4" t="s">
        <v>77</v>
      </c>
      <c r="BK194" s="147">
        <f>ROUND(I194*H194,2)</f>
        <v>0</v>
      </c>
      <c r="BL194" s="14" t="s">
        <v>322</v>
      </c>
      <c r="BM194" s="146" t="s">
        <v>323</v>
      </c>
    </row>
    <row r="195" spans="1:65" s="2" customFormat="1" ht="16.5" customHeight="1">
      <c r="A195" s="26"/>
      <c r="B195" s="134"/>
      <c r="C195" s="135" t="s">
        <v>324</v>
      </c>
      <c r="D195" s="135" t="s">
        <v>117</v>
      </c>
      <c r="E195" s="136" t="s">
        <v>325</v>
      </c>
      <c r="F195" s="137" t="s">
        <v>326</v>
      </c>
      <c r="G195" s="138" t="s">
        <v>321</v>
      </c>
      <c r="H195" s="139">
        <v>1</v>
      </c>
      <c r="I195" s="140">
        <v>0</v>
      </c>
      <c r="J195" s="140">
        <f>ROUND(I195*H195,2)</f>
        <v>0</v>
      </c>
      <c r="K195" s="141"/>
      <c r="L195" s="27"/>
      <c r="M195" s="142" t="s">
        <v>1</v>
      </c>
      <c r="N195" s="143" t="s">
        <v>34</v>
      </c>
      <c r="O195" s="144">
        <v>0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6" t="s">
        <v>322</v>
      </c>
      <c r="AT195" s="146" t="s">
        <v>117</v>
      </c>
      <c r="AU195" s="146" t="s">
        <v>79</v>
      </c>
      <c r="AY195" s="14" t="s">
        <v>115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4" t="s">
        <v>77</v>
      </c>
      <c r="BK195" s="147">
        <f>ROUND(I195*H195,2)</f>
        <v>0</v>
      </c>
      <c r="BL195" s="14" t="s">
        <v>322</v>
      </c>
      <c r="BM195" s="146" t="s">
        <v>327</v>
      </c>
    </row>
    <row r="196" spans="1:65" s="12" customFormat="1" ht="22.9" customHeight="1">
      <c r="B196" s="122"/>
      <c r="D196" s="123" t="s">
        <v>68</v>
      </c>
      <c r="E196" s="132" t="s">
        <v>328</v>
      </c>
      <c r="F196" s="132" t="s">
        <v>329</v>
      </c>
      <c r="J196" s="133">
        <f>BK196</f>
        <v>0</v>
      </c>
      <c r="L196" s="122"/>
      <c r="M196" s="126"/>
      <c r="N196" s="127"/>
      <c r="O196" s="127"/>
      <c r="P196" s="128">
        <f>P197</f>
        <v>0</v>
      </c>
      <c r="Q196" s="127"/>
      <c r="R196" s="128">
        <f>R197</f>
        <v>0</v>
      </c>
      <c r="S196" s="127"/>
      <c r="T196" s="129">
        <f>T197</f>
        <v>0</v>
      </c>
      <c r="AR196" s="123" t="s">
        <v>133</v>
      </c>
      <c r="AT196" s="130" t="s">
        <v>68</v>
      </c>
      <c r="AU196" s="130" t="s">
        <v>77</v>
      </c>
      <c r="AY196" s="123" t="s">
        <v>115</v>
      </c>
      <c r="BK196" s="131">
        <f>BK197</f>
        <v>0</v>
      </c>
    </row>
    <row r="197" spans="1:65" s="2" customFormat="1" ht="16.5" customHeight="1">
      <c r="A197" s="26"/>
      <c r="B197" s="134"/>
      <c r="C197" s="135" t="s">
        <v>330</v>
      </c>
      <c r="D197" s="135" t="s">
        <v>117</v>
      </c>
      <c r="E197" s="136" t="s">
        <v>331</v>
      </c>
      <c r="F197" s="137" t="s">
        <v>332</v>
      </c>
      <c r="G197" s="138" t="s">
        <v>321</v>
      </c>
      <c r="H197" s="139">
        <v>1</v>
      </c>
      <c r="I197" s="140">
        <v>0</v>
      </c>
      <c r="J197" s="140">
        <f>ROUND(I197*H197,2)</f>
        <v>0</v>
      </c>
      <c r="K197" s="141"/>
      <c r="L197" s="27"/>
      <c r="M197" s="158" t="s">
        <v>1</v>
      </c>
      <c r="N197" s="159" t="s">
        <v>34</v>
      </c>
      <c r="O197" s="160">
        <v>0</v>
      </c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6" t="s">
        <v>322</v>
      </c>
      <c r="AT197" s="146" t="s">
        <v>117</v>
      </c>
      <c r="AU197" s="146" t="s">
        <v>79</v>
      </c>
      <c r="AY197" s="14" t="s">
        <v>115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4" t="s">
        <v>77</v>
      </c>
      <c r="BK197" s="147">
        <f>ROUND(I197*H197,2)</f>
        <v>0</v>
      </c>
      <c r="BL197" s="14" t="s">
        <v>322</v>
      </c>
      <c r="BM197" s="146" t="s">
        <v>333</v>
      </c>
    </row>
    <row r="198" spans="1:65" s="2" customFormat="1" ht="6.95" customHeight="1">
      <c r="A198" s="26"/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7"/>
      <c r="M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</sheetData>
  <autoFilter ref="C127:K197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HERSSO02b11-05-2020 - Pro...</vt:lpstr>
      <vt:lpstr>'HERSSO02b11-05-2020 - Pro...'!Názvy_tisku</vt:lpstr>
      <vt:lpstr>'Rekapitulace stavby'!Názvy_tisku</vt:lpstr>
      <vt:lpstr>'HERSSO02b11-05-2020 - Pro...'!Oblast_tisku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2020-06-04T08:09:49Z</dcterms:created>
  <dcterms:modified xsi:type="dcterms:W3CDTF">2020-06-19T07:24:17Z</dcterms:modified>
</cp:coreProperties>
</file>