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905" yWindow="-15" windowWidth="13830" windowHeight="13020" activeTab="5"/>
  </bookViews>
  <sheets>
    <sheet name="Krycí list RTS" sheetId="25" r:id="rId1"/>
    <sheet name="TIT" sheetId="21" r:id="rId2"/>
    <sheet name="materiál" sheetId="20" r:id="rId3"/>
    <sheet name="Svítidla" sheetId="23" r:id="rId4"/>
    <sheet name="SPEC" sheetId="8" r:id="rId5"/>
    <sheet name="Hrom" sheetId="22" r:id="rId6"/>
  </sheets>
  <externalReferences>
    <externalReference r:id="rId7"/>
  </externalReferences>
  <definedNames>
    <definedName name="_Key1" hidden="1">#REF!</definedName>
    <definedName name="_Key2" hidden="1">#REF!</definedName>
    <definedName name="_Order1" localSheetId="0" hidden="1">255</definedName>
    <definedName name="_Order1" hidden="1">255</definedName>
    <definedName name="_Order2" localSheetId="0" hidden="1">255</definedName>
    <definedName name="_Order2" hidden="1">255</definedName>
    <definedName name="Excel_BuiltIn_Print_Area_1" localSheetId="5">#REF!</definedName>
    <definedName name="Excel_BuiltIn_Print_Area_1" localSheetId="2">#REF!</definedName>
    <definedName name="Excel_BuiltIn_Print_Area_1" localSheetId="3">#REF!</definedName>
    <definedName name="Excel_BuiltIn_Print_Area_1" localSheetId="1">#REF!</definedName>
    <definedName name="Excel_BuiltIn_Print_Area_1">#REF!</definedName>
    <definedName name="Excel_BuiltIn_Print_Area_2" localSheetId="5">Hrom!#REF!</definedName>
    <definedName name="Excel_BuiltIn_Print_Area_2" localSheetId="2">materiál!$B$1:$I$51</definedName>
    <definedName name="Excel_BuiltIn_Print_Area_2" localSheetId="3">#REF!</definedName>
    <definedName name="Excel_BuiltIn_Print_Area_2">#REF!</definedName>
    <definedName name="Excel_BuiltIn_Print_Area_3" localSheetId="5">#REF!</definedName>
    <definedName name="Excel_BuiltIn_Print_Area_3" localSheetId="3">Svítidla!#REF!</definedName>
    <definedName name="Excel_BuiltIn_Print_Area_3">#REF!</definedName>
    <definedName name="G___P__" localSheetId="5">#REF!</definedName>
    <definedName name="G___P__" localSheetId="0">'Krycí list RTS'!#REF!</definedName>
    <definedName name="G___P__" localSheetId="2">#REF!</definedName>
    <definedName name="G___P__" localSheetId="4">[1]Titul!#REF!</definedName>
    <definedName name="G___P__" localSheetId="3">#REF!</definedName>
    <definedName name="G___P__" localSheetId="1">#REF!</definedName>
    <definedName name="G___P__">#REF!</definedName>
    <definedName name="G___P___2" localSheetId="5">Hrom!#REF!</definedName>
    <definedName name="G___P___2" localSheetId="2">materiál!#REF!</definedName>
    <definedName name="G___P___2" localSheetId="4">[1]Materiál!#REF!</definedName>
    <definedName name="G___P___2" localSheetId="3">#REF!</definedName>
    <definedName name="G___P___2" localSheetId="1">#REF!</definedName>
    <definedName name="G___P___2">#REF!</definedName>
    <definedName name="G___P___3" localSheetId="5">#REF!</definedName>
    <definedName name="G___P___3" localSheetId="2">#REF!</definedName>
    <definedName name="G___P___3" localSheetId="4">[1]Svítidla!#REF!</definedName>
    <definedName name="G___P___3" localSheetId="3">Svítidla!#REF!</definedName>
    <definedName name="G___P___3" localSheetId="1">#REF!</definedName>
    <definedName name="G___P___3">#REF!</definedName>
    <definedName name="gp">#REF!</definedName>
    <definedName name="Můj_TIT" localSheetId="5">#REF!</definedName>
    <definedName name="Můj_TIT">#REF!</definedName>
    <definedName name="_xlnm.Print_Titles" localSheetId="5">Hrom!#REF!</definedName>
    <definedName name="_xlnm.Print_Area" localSheetId="5">Hrom!$A$1:$I$56</definedName>
    <definedName name="_xlnm.Print_Area" localSheetId="0">'Krycí list RTS'!$A$1:$H$38</definedName>
    <definedName name="_xlnm.Print_Area" localSheetId="2">materiál!$A$1:$I$93</definedName>
    <definedName name="_xlnm.Print_Area" localSheetId="4">SPEC!$A$1:$H$99</definedName>
    <definedName name="_xlnm.Print_Area" localSheetId="3">Svítidla!$A$1:$I$27</definedName>
    <definedName name="_xlnm.Print_Area" localSheetId="1">TIT!$A$1:$H$53</definedName>
  </definedNames>
  <calcPr calcId="125725"/>
</workbook>
</file>

<file path=xl/calcChain.xml><?xml version="1.0" encoding="utf-8"?>
<calcChain xmlns="http://schemas.openxmlformats.org/spreadsheetml/2006/main">
  <c r="A10" i="23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9"/>
  <c r="F53" i="20"/>
  <c r="F54"/>
  <c r="F55"/>
  <c r="F56"/>
  <c r="F57"/>
  <c r="F58"/>
  <c r="F59"/>
  <c r="F60"/>
  <c r="F61"/>
  <c r="F62"/>
  <c r="F63"/>
  <c r="F64"/>
  <c r="F65"/>
  <c r="I75"/>
  <c r="F75"/>
  <c r="C75"/>
  <c r="B75"/>
  <c r="F76"/>
  <c r="I76" s="1"/>
  <c r="I39"/>
  <c r="H10" i="25"/>
  <c r="D34"/>
  <c r="D36"/>
  <c r="G36" s="1"/>
  <c r="A35" i="22" l="1"/>
  <c r="A36" s="1"/>
  <c r="A37" s="1"/>
  <c r="A38" s="1"/>
  <c r="A39" s="1"/>
  <c r="A40" s="1"/>
  <c r="A41" s="1"/>
  <c r="A34"/>
  <c r="F34"/>
  <c r="I34" s="1"/>
  <c r="I10"/>
  <c r="F33" l="1"/>
  <c r="I8"/>
  <c r="I18" i="20"/>
  <c r="F74" l="1"/>
  <c r="I74" s="1"/>
  <c r="I17"/>
  <c r="I69"/>
  <c r="I70"/>
  <c r="I71"/>
  <c r="I72"/>
  <c r="F68" l="1"/>
  <c r="F14"/>
  <c r="C59"/>
  <c r="C58"/>
  <c r="F50"/>
  <c r="F48"/>
  <c r="B50"/>
  <c r="C50"/>
  <c r="I50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52" i="22"/>
  <c r="A53" s="1"/>
  <c r="A51"/>
  <c r="F38"/>
  <c r="I38" s="1"/>
  <c r="F40" l="1"/>
  <c r="I40" s="1"/>
  <c r="F39"/>
  <c r="I39" s="1"/>
  <c r="F37"/>
  <c r="I37" s="1"/>
  <c r="F36"/>
  <c r="I36" s="1"/>
  <c r="F35"/>
  <c r="I25"/>
  <c r="I18"/>
  <c r="I19"/>
  <c r="I17"/>
  <c r="F20"/>
  <c r="I20" s="1"/>
  <c r="I22"/>
  <c r="I21"/>
  <c r="A7"/>
  <c r="A9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F16"/>
  <c r="I15"/>
  <c r="I14"/>
  <c r="I24"/>
  <c r="I7"/>
  <c r="I7" i="20"/>
  <c r="I8"/>
  <c r="I9"/>
  <c r="I10"/>
  <c r="I11"/>
  <c r="I12"/>
  <c r="I13"/>
  <c r="I14"/>
  <c r="I15"/>
  <c r="I16"/>
  <c r="F27" i="23"/>
  <c r="I50" i="22"/>
  <c r="I35"/>
  <c r="H76" i="8"/>
  <c r="H77"/>
  <c r="H75"/>
  <c r="A75"/>
  <c r="A76" s="1"/>
  <c r="A77" s="1"/>
  <c r="H74"/>
  <c r="H31"/>
  <c r="H30"/>
  <c r="H29"/>
  <c r="H28"/>
  <c r="A28"/>
  <c r="A29" s="1"/>
  <c r="A30" s="1"/>
  <c r="A31" s="1"/>
  <c r="H27"/>
  <c r="A12"/>
  <c r="A13" s="1"/>
  <c r="A14" s="1"/>
  <c r="A15" s="1"/>
  <c r="A16" s="1"/>
  <c r="A17" s="1"/>
  <c r="H15"/>
  <c r="F41" i="22" l="1"/>
  <c r="I41" s="1"/>
  <c r="I33"/>
  <c r="F51"/>
  <c r="H79" i="8"/>
  <c r="H80" s="1"/>
  <c r="H81" s="1"/>
  <c r="G94" s="1"/>
  <c r="H33"/>
  <c r="H34" s="1"/>
  <c r="H35" s="1"/>
  <c r="G90" s="1"/>
  <c r="H12"/>
  <c r="H14"/>
  <c r="H13"/>
  <c r="H17"/>
  <c r="H16"/>
  <c r="H11"/>
  <c r="A42"/>
  <c r="A43" s="1"/>
  <c r="A44" s="1"/>
  <c r="A45" s="1"/>
  <c r="A46" s="1"/>
  <c r="A60"/>
  <c r="A61" s="1"/>
  <c r="A62" s="1"/>
  <c r="A63" s="1"/>
  <c r="A64" s="1"/>
  <c r="H41"/>
  <c r="H42"/>
  <c r="I45" i="22" l="1"/>
  <c r="H28" i="21" s="1"/>
  <c r="I51" i="22"/>
  <c r="F52"/>
  <c r="H19" i="8"/>
  <c r="H20" s="1"/>
  <c r="H21" s="1"/>
  <c r="G89" s="1"/>
  <c r="I52" i="22" l="1"/>
  <c r="F53"/>
  <c r="I53" s="1"/>
  <c r="H44" i="8"/>
  <c r="I55" i="22" l="1"/>
  <c r="H29" i="21" s="1"/>
  <c r="H46" i="8" l="1"/>
  <c r="H45"/>
  <c r="H43"/>
  <c r="H48" l="1"/>
  <c r="H49" s="1"/>
  <c r="H50" s="1"/>
  <c r="G91" s="1"/>
  <c r="I65" i="20"/>
  <c r="I64"/>
  <c r="I61"/>
  <c r="I29" l="1"/>
  <c r="I30"/>
  <c r="I38"/>
  <c r="I37"/>
  <c r="I32"/>
  <c r="I35"/>
  <c r="I36"/>
  <c r="I33" l="1"/>
  <c r="I59"/>
  <c r="I58"/>
  <c r="I34" l="1"/>
  <c r="I63"/>
  <c r="C61"/>
  <c r="H95" i="8"/>
  <c r="H96"/>
  <c r="H64"/>
  <c r="H63"/>
  <c r="H62"/>
  <c r="H61"/>
  <c r="H60"/>
  <c r="H59"/>
  <c r="H66" l="1"/>
  <c r="H67" s="1"/>
  <c r="H68" s="1"/>
  <c r="G93" l="1"/>
  <c r="G92"/>
  <c r="H92" s="1"/>
  <c r="H89" l="1"/>
  <c r="I21" i="23"/>
  <c r="I13"/>
  <c r="I14"/>
  <c r="I15"/>
  <c r="I16"/>
  <c r="I17"/>
  <c r="I18"/>
  <c r="I19"/>
  <c r="I20"/>
  <c r="I22"/>
  <c r="I23"/>
  <c r="I24"/>
  <c r="I8"/>
  <c r="I9"/>
  <c r="I10"/>
  <c r="I11"/>
  <c r="I12"/>
  <c r="H90" i="8" l="1"/>
  <c r="I27" i="23"/>
  <c r="C60" i="20"/>
  <c r="H86" i="8"/>
  <c r="H87"/>
  <c r="I91" i="20"/>
  <c r="H40" i="21" s="1"/>
  <c r="I86" i="20"/>
  <c r="I85"/>
  <c r="I84"/>
  <c r="H19" i="21" l="1"/>
  <c r="H91" i="8"/>
  <c r="I87" i="20"/>
  <c r="H16" i="21" s="1"/>
  <c r="H94" i="8" l="1"/>
  <c r="H98" s="1"/>
  <c r="H93"/>
  <c r="F52" i="20"/>
  <c r="I6" i="22"/>
  <c r="I9"/>
  <c r="I11"/>
  <c r="I12"/>
  <c r="I13"/>
  <c r="I16"/>
  <c r="I23"/>
  <c r="I27" l="1"/>
  <c r="H27" i="21" s="1"/>
  <c r="F66" i="20" l="1"/>
  <c r="I66" s="1"/>
  <c r="F51"/>
  <c r="I6" l="1"/>
  <c r="H12" i="21" l="1"/>
  <c r="C62" i="20" l="1"/>
  <c r="B62"/>
  <c r="A48" l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F49"/>
  <c r="I49" s="1"/>
  <c r="H47" i="21" l="1"/>
  <c r="H46"/>
  <c r="H45"/>
  <c r="H37"/>
  <c r="H36"/>
  <c r="H35"/>
  <c r="H34"/>
  <c r="H33"/>
  <c r="I52" i="20"/>
  <c r="I51"/>
  <c r="I73"/>
  <c r="I68"/>
  <c r="F67"/>
  <c r="I67" s="1"/>
  <c r="I48"/>
  <c r="F47"/>
  <c r="I47" s="1"/>
  <c r="I5"/>
  <c r="I4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I3"/>
  <c r="I19" l="1"/>
  <c r="H18" i="21" s="1"/>
  <c r="H38"/>
  <c r="H48"/>
  <c r="D24" i="25" l="1"/>
  <c r="H13" i="21"/>
  <c r="I62" i="20" l="1"/>
  <c r="I27"/>
  <c r="I57"/>
  <c r="I60"/>
  <c r="I31"/>
  <c r="I55" l="1"/>
  <c r="I26"/>
  <c r="I24" l="1"/>
  <c r="I56"/>
  <c r="I28"/>
  <c r="I53" l="1"/>
  <c r="I23"/>
  <c r="I25" l="1"/>
  <c r="I40" s="1"/>
  <c r="I54"/>
  <c r="I77" s="1"/>
  <c r="H15" i="21" s="1"/>
  <c r="H17" l="1"/>
  <c r="H20" s="1"/>
  <c r="H22" s="1"/>
  <c r="H23" l="1"/>
  <c r="H24" s="1"/>
  <c r="H25" s="1"/>
  <c r="D20" i="25" s="1"/>
  <c r="H43" i="21" l="1"/>
  <c r="D21" i="25"/>
  <c r="D22" s="1"/>
  <c r="D25" s="1"/>
  <c r="D26" s="1"/>
  <c r="G33" s="1"/>
  <c r="G34" s="1"/>
  <c r="G37" s="1"/>
  <c r="L87" i="20"/>
</calcChain>
</file>

<file path=xl/sharedStrings.xml><?xml version="1.0" encoding="utf-8"?>
<sst xmlns="http://schemas.openxmlformats.org/spreadsheetml/2006/main" count="697" uniqueCount="300">
  <si>
    <t>Rozpočet</t>
  </si>
  <si>
    <t>Základní rozpočtové náklady</t>
  </si>
  <si>
    <t>A.   Dodávky dle specifikací</t>
  </si>
  <si>
    <t>E.   Materiál nosný délkový</t>
  </si>
  <si>
    <t>F.   Materiál nosný kusový</t>
  </si>
  <si>
    <t>H.   Prořez délkového materiálu (5 % z E)</t>
  </si>
  <si>
    <t>J.    Součet materiál nosný (E+F+G+H)</t>
  </si>
  <si>
    <t>K.   Materiál podružný (3 % z J)</t>
  </si>
  <si>
    <t xml:space="preserve">       předběžná obhlídka</t>
  </si>
  <si>
    <t>h</t>
  </si>
  <si>
    <t xml:space="preserve">       nezměřitelné montážní práce</t>
  </si>
  <si>
    <t xml:space="preserve">       dozor</t>
  </si>
  <si>
    <t xml:space="preserve">       součet položky</t>
  </si>
  <si>
    <t>R.   Celkem základní rozpočtové náklady</t>
  </si>
  <si>
    <t>S.   Revize</t>
  </si>
  <si>
    <t>Název</t>
  </si>
  <si>
    <t>Počet</t>
  </si>
  <si>
    <t>J</t>
  </si>
  <si>
    <t>Cena</t>
  </si>
  <si>
    <t>Celkem</t>
  </si>
  <si>
    <t>řazení 1</t>
  </si>
  <si>
    <t>ks</t>
  </si>
  <si>
    <t>řazení 5</t>
  </si>
  <si>
    <t>řazení 6</t>
  </si>
  <si>
    <t>m</t>
  </si>
  <si>
    <t>Svítidla</t>
  </si>
  <si>
    <t xml:space="preserve">          Technicko - obchodní specifikace</t>
  </si>
  <si>
    <t>10A/C</t>
  </si>
  <si>
    <t>Součet</t>
  </si>
  <si>
    <t>Jsou uvažovány svítidla včetně zdrojů.</t>
  </si>
  <si>
    <t>A</t>
  </si>
  <si>
    <t>E</t>
  </si>
  <si>
    <t>Pol.č.</t>
  </si>
  <si>
    <t>komplet</t>
  </si>
  <si>
    <t>řazení 2P+PE</t>
  </si>
  <si>
    <t>16A/0,03</t>
  </si>
  <si>
    <t>32/3</t>
  </si>
  <si>
    <t>3x1,5</t>
  </si>
  <si>
    <t>5x2,5</t>
  </si>
  <si>
    <t>3x2,5</t>
  </si>
  <si>
    <t xml:space="preserve">       ověření obvodu po dokončení instalace</t>
  </si>
  <si>
    <t>B.    Doprava dodávek (5 % z A)</t>
  </si>
  <si>
    <t>C.   Montáž</t>
  </si>
  <si>
    <t>G.   Materiál nosný kusový</t>
  </si>
  <si>
    <t>(svítidla)</t>
  </si>
  <si>
    <t>L.    Součet montáž + demontáž  + materiál (C+D+J+K)</t>
  </si>
  <si>
    <t xml:space="preserve">       koordinace s ostatními profesemi</t>
  </si>
  <si>
    <t>T.   Dokumentace skutečného provedení</t>
  </si>
  <si>
    <t xml:space="preserve">       součet skupiny</t>
  </si>
  <si>
    <t>Jistič     1P</t>
  </si>
  <si>
    <t>Jistič     3P</t>
  </si>
  <si>
    <t>Montáž</t>
  </si>
  <si>
    <t>Rozvaděče</t>
  </si>
  <si>
    <t>Montážní práce</t>
  </si>
  <si>
    <t>5x1,5</t>
  </si>
  <si>
    <t>2x1,5</t>
  </si>
  <si>
    <t>1</t>
  </si>
  <si>
    <t>mo</t>
  </si>
  <si>
    <t>1x</t>
  </si>
  <si>
    <t xml:space="preserve"> </t>
  </si>
  <si>
    <t>Krabice   P</t>
  </si>
  <si>
    <t>Krabice   R</t>
  </si>
  <si>
    <t>50 kg</t>
  </si>
  <si>
    <t xml:space="preserve">Montáž svítidla </t>
  </si>
  <si>
    <t xml:space="preserve">Spínač </t>
  </si>
  <si>
    <t>Zásuvka bílá</t>
  </si>
  <si>
    <t>Dvojzásuvka bílá</t>
  </si>
  <si>
    <t>otočená</t>
  </si>
  <si>
    <t>Montáž rozvodnice</t>
  </si>
  <si>
    <t>Spínač jednopólový pro vodiče 1,5-2,5mm2. Barva bílá. 10AX, 250V AC.</t>
  </si>
  <si>
    <t>Spínač sériový pro vodiče 1,5-2,5mm2. Barva bílá. 10AX, 250V AC.</t>
  </si>
  <si>
    <t>Spínač střídavý pro vodiče 1,5-2,5mm2. Barva bílá. 10AX, 250V AC.</t>
  </si>
  <si>
    <t>Ukončení vodiče</t>
  </si>
  <si>
    <t>D.   Demontáž stávajících rozvodů</t>
  </si>
  <si>
    <t>Odvoz a likvidace demontovaného materiálu</t>
  </si>
  <si>
    <t>sada</t>
  </si>
  <si>
    <t>D</t>
  </si>
  <si>
    <t>Samostatné nouzové svítidlo se stropní montáží, pro označení nouzového východu, využívající LED (světelných diod). Těleso v provedení: hliníkový výlisek, vypalovaná smaltovaná bílá barva s bílými koncovými kryty z polykarbonátu. Vhodné pro použití v interiéru, krytí IP20. 3- hodinový provoz, třída ochrany I. Požadovaný piktogram je třeba objednat zvlášť. Rozměry: 310 x 35 x 250 mm Celkový výkon: 6 W Hmotnost: 1.13 kg</t>
  </si>
  <si>
    <t>Zásuvka jednonásobná s ochranným kolíkem. Barva bílá. 16A, 250V AC. pro vodiče 1,5-2,5mm2.</t>
  </si>
  <si>
    <t>Zásuvka dvojnásobná s ochrannými kolíky a natočenou dutinko. Barva bílá. 16A, 250V AC. pro vodiče 1,5-2,5mm2.</t>
  </si>
  <si>
    <t>Zásuvka dvojnásobná s ochrannými kolíky a natočenou dutinko. Barva bílá. 16A, 250V AC. pro vodiče 1,5-2,5mm2. S ochranou proti přepětí tř. III.</t>
  </si>
  <si>
    <t>CYA</t>
  </si>
  <si>
    <t>16A/B</t>
  </si>
  <si>
    <t>zapušť.</t>
  </si>
  <si>
    <t>Chránič FI/LS 1P</t>
  </si>
  <si>
    <t>Spínač páčkový</t>
  </si>
  <si>
    <t>3x1,0</t>
  </si>
  <si>
    <t>Kabel gum. HO7RN-F  (MaR)</t>
  </si>
  <si>
    <t>Zemnicí svorka pro ochranné pospojování</t>
  </si>
  <si>
    <t>U.   Úřední projed. na TICR dle vyhl. č. 73/2010 Sb.</t>
  </si>
  <si>
    <t>Kabel CYKY (O)</t>
  </si>
  <si>
    <t>Kabel CYKY-J</t>
  </si>
  <si>
    <t>Kabel CYKY-O</t>
  </si>
  <si>
    <t>Kabel CYKY</t>
  </si>
  <si>
    <t>N</t>
  </si>
  <si>
    <t>Spínač jednopólový pro vodiče 1,5-2,5mm2. Barva bílá. 10AX, 250V AC.  IP44</t>
  </si>
  <si>
    <t>Spínač IP44</t>
  </si>
  <si>
    <t>Spinac  16A/3+N+PE</t>
  </si>
  <si>
    <t>Sporák.</t>
  </si>
  <si>
    <t>povrch.</t>
  </si>
  <si>
    <t>N.   Bleskosvod</t>
  </si>
  <si>
    <t>O.   Montáž pro bleskosvod</t>
  </si>
  <si>
    <t>FeZn</t>
  </si>
  <si>
    <t xml:space="preserve"> 8 mm</t>
  </si>
  <si>
    <t>Zemnici drát</t>
  </si>
  <si>
    <t>SJ 1</t>
  </si>
  <si>
    <t>Svorka jímačová</t>
  </si>
  <si>
    <t>SP</t>
  </si>
  <si>
    <t>Svorka připojovací</t>
  </si>
  <si>
    <t>SK</t>
  </si>
  <si>
    <t>Svorka křížová</t>
  </si>
  <si>
    <t>Jímací tyč</t>
  </si>
  <si>
    <t>Montážní práce pro hromosvod</t>
  </si>
  <si>
    <t>PV21 EKO</t>
  </si>
  <si>
    <t>Podpěra na střechu beton kostka</t>
  </si>
  <si>
    <t>DJT</t>
  </si>
  <si>
    <t>Držák tyče a trubky</t>
  </si>
  <si>
    <t>PB19</t>
  </si>
  <si>
    <t>Podstavec betonovykomplet</t>
  </si>
  <si>
    <t>Bleskosvod</t>
  </si>
  <si>
    <t>Tyč jímací 1,0m AlMgSi 16/10</t>
  </si>
  <si>
    <t>Demontážní práce</t>
  </si>
  <si>
    <t>Práce zahrnují demontáže v rekonstruované části objektu. Tyto práce je potřeba provádět ve vypnutém stavu. Je třeba postupovat s rozmyslem, protože část rozvodů, které slouží stávající a zachované části objektu zůstanou nadále funkční a v provozu. Pokud budou přesto demontovány, nahradí je a zprovozní dodavatel na vlastní náklady.</t>
  </si>
  <si>
    <t>Přípojková skříň  SD622</t>
  </si>
  <si>
    <t>5x10</t>
  </si>
  <si>
    <t>Technické svítidlo odolné vůči prachu a vlhkosti v krytí IP65 pro 2 světelný(é) zdroj(e) typu T16 x 35W s předřadníkem typu elektronický. Dodat s nouzovým modulem. Elektrická Třída ochrany I. Materiály: vrchní kryt: polykarbonát, barva světle šedá, difuzor: čirý polykarbonát, vnitřní prizma. Pro montáž přisazením nebo zavěšením. Součástí dodávky každého svítidla jsou rychloupínací konzoly Quick-fix pro montáž přisazením a k dispozici jsou také sady volitelného příslušenství pro další volitelné způsoby montáže. Světelné zdroje je třeba objednat zvlášť. Rozměry: 1600 x 147 x 118 mm Celkový výkon: 77 W Hmotnost: 1.9 kg</t>
  </si>
  <si>
    <t>K</t>
  </si>
  <si>
    <t>H</t>
  </si>
  <si>
    <t>Or</t>
  </si>
  <si>
    <t>L</t>
  </si>
  <si>
    <t>En</t>
  </si>
  <si>
    <t>C</t>
  </si>
  <si>
    <t xml:space="preserve">B </t>
  </si>
  <si>
    <t>Ak</t>
  </si>
  <si>
    <t>M</t>
  </si>
  <si>
    <t>St</t>
  </si>
  <si>
    <t>Plyn</t>
  </si>
  <si>
    <t xml:space="preserve">Štíhlé, lehké, přisazené svítidlo v jednoduchém, praktickém a robustním provedení s vyzařovací charakteristikou přímý. elektronický předřadník se stálým výstupem pro 1 světelný zdroj typu T16 x 35W. Těleso: ocel, barvený bílá. Koncové kryty: lisovaný bílá polykarbonát. Elektrická Třída ochrany I, IP20. </t>
  </si>
  <si>
    <t xml:space="preserve">Štíhlé a estetické svítidlo v krytí IP44 pro 1 světelný zdroj typu T16 x 14W, předřadník elektronický. </t>
  </si>
  <si>
    <t>Světlo pro vnitřní i venkovní použití, je vybavené radarovým čidlem detekujícím pohyb, krytí IP 20 průměr 280 mm, 2 úsporné zářivky 36W,  skleněný kryt, senzor detekuje pohyb přes sklo a lehké stavební materiály, nastavitelný dosah pokrytí :2,5 - 9m, doba sepnutí : 8sec - 12min, citlivost: 2 -2000 luxů, odběr senzoru: 0,9W.</t>
  </si>
  <si>
    <t>Světlo pro vnitřní i venkovní použití, je vybavené radarovým čidlem detekujícím pohyb, krytí IP 44 průměr 280 mm, 2 úsporné zářivky 36W,  skleněný kryt.</t>
  </si>
  <si>
    <t xml:space="preserve">Štíhlé a estetické koupelnové svítidlo v krytí IP44 pro 1 světelný zdroj typu T16 x 14W, předřadník elektronický, těleso v provedení lisovaný hliník, povrchová úprava bílá prášková barva, koncové kryty v provedení tlakově odlévaný hliník, povrchová úprava bílá prášková barva a difuzor v provedení opálový polykarbonát. </t>
  </si>
  <si>
    <t>Světlo pro vnitřní i venkovní použití, je vybavené radarovým čidlem detekujícím pohyb, krytí IP 21 průměr 280 mm, 2 úsporné zářivky 26W,  skleněný kryt, senzor detekuje pohyb přes sklo a lehké stavební materiály, nastavitelný dosah pokrytí :2,5 - 9m, doba sepnutí : 8sec - 12min, citlivost: 2 -2000 luxů, odběr senzoru: 0,9W.</t>
  </si>
  <si>
    <t>Eč</t>
  </si>
  <si>
    <t>Světlo pro vnitřní i venkovní použití, IP 21 průměr 280 mm, 2 úsporné zářivky 26W,  skleněný kryt.</t>
  </si>
  <si>
    <t>Světlo pro vnitřní i venkovní použití, je vybavené nouzovým modulem 1hod. krytí IP 21 průměr 280 mm, 2 úsporné zářivky 36W,  skleněný kryt.</t>
  </si>
  <si>
    <t xml:space="preserve">Štíhlé, lehké, přisazené svítidlo v jednoduchém, praktickém a robustním provedení s vyzařovací charakteristikou přímý. elektronický předřadník se stálým výstupem pro 1 světelný zdroj typu T16 x 54W. Těleso: ocel, barvený bílá. Koncové kryty: lisovaný bílá polykarbonát. Elektrická Třída ochrany I, IP20. </t>
  </si>
  <si>
    <t>Stropní vestavné svítidlo 4x18W Ra90, do modulu 600x600.• Těleso: ocelový plech bílé barvy (RAL 9003) • Difuzor: parabolická mřížka z leštěného hliníkového plechu (PAR) • Svorkovnice: bezšroubová třípólová • Kabelová vývodka: gumová (SBS) • Elektro vybavení: elektronický předřadník T8; T8 DALI nebo T8 DIM</t>
  </si>
  <si>
    <t>Kn</t>
  </si>
  <si>
    <t>Technické svítidlo odolné vůči prachu a vlhkosti v krytí IP65 pro 2 světelné zdroje typu T16 x 35W s předřadníkem typu elektronický. Elektrická Třída ochrany I. Materiály: vrchní kryt: polykarbonát, barva světle šedá, difuzor: čirý polykarbonát, vnitřní prizma. Pro montáž přisazením nebo zavěšením. Součástí dodávky každého svítidla jsou rychloupínací konzoly Quick-fix pro montáž přisazením a k dispozici jsou také sady volitelného příslušenství pro další volitelné způsoby montáže. Světelné zdroje je třeba objednat zvlášť. Rozměry: 1600 x 147 x 118 mm Celkový výkon: 77 W Hmotnost: 1.9 kg</t>
  </si>
  <si>
    <t>LED svítidlo 13W typu downlight s vysokou účinností, nízká výška, vestavný/á. elektronický předřadník se stálým výstupem. Těleso a reflektor: hliník, práškově nanášený bílá. Difuzor: polykarbonát. Elektrická Třída ochrany II, IP44, IK09. Odpružené upínací prvky vhodné pro tloušťky stropu od 1 do 35mm. Výřez Ø190mm. Dodáváno s LED zdroji v barvě 4000K.</t>
  </si>
  <si>
    <t>Proudový chránič</t>
  </si>
  <si>
    <t>25A/4/0,03</t>
  </si>
  <si>
    <t>16A/C</t>
  </si>
  <si>
    <t>IP 30</t>
  </si>
  <si>
    <t>Vypínač</t>
  </si>
  <si>
    <t>32A</t>
  </si>
  <si>
    <t>Rozvaděč RB</t>
  </si>
  <si>
    <t>Rozvaděč RS1</t>
  </si>
  <si>
    <t>Rozvaděč RS2</t>
  </si>
  <si>
    <t>Rozvaděč RA1</t>
  </si>
  <si>
    <t>Rozvaděč Ror</t>
  </si>
  <si>
    <t>4x95</t>
  </si>
  <si>
    <t>Kabelovy zlab plechovy</t>
  </si>
  <si>
    <t>125/100</t>
  </si>
  <si>
    <t>Top</t>
  </si>
  <si>
    <t>250/50</t>
  </si>
  <si>
    <t>Vodic CYA</t>
  </si>
  <si>
    <t>4, 6, 16, 25</t>
  </si>
  <si>
    <t>Spínač žaluziový pro vodiče 1,5-2,5mm2. Barva bílá. 10AX, 250V AC.</t>
  </si>
  <si>
    <t>řazení 1+1</t>
  </si>
  <si>
    <t>Výtah</t>
  </si>
  <si>
    <t>Spinac  16A/3+N+PE  IP44</t>
  </si>
  <si>
    <t>Rozvaděč RKp</t>
  </si>
  <si>
    <t>20A/B</t>
  </si>
  <si>
    <t xml:space="preserve">Čtyřpólový stykač </t>
  </si>
  <si>
    <t>16A/4P</t>
  </si>
  <si>
    <t>RB, RA1</t>
  </si>
  <si>
    <t>Ror</t>
  </si>
  <si>
    <t>Elektroměrový rozvaděč  NER 417 0+12</t>
  </si>
  <si>
    <t>TN-C-S</t>
  </si>
  <si>
    <t>Zemnici pasek</t>
  </si>
  <si>
    <t>ZP 30x4</t>
  </si>
  <si>
    <t>Štítek označovací</t>
  </si>
  <si>
    <t>Zemní práce pro hromosvod</t>
  </si>
  <si>
    <t>Výkop rýhy</t>
  </si>
  <si>
    <t>35/80</t>
  </si>
  <si>
    <t>zemina</t>
  </si>
  <si>
    <t>3</t>
  </si>
  <si>
    <t>Kabelové loze</t>
  </si>
  <si>
    <t>písek</t>
  </si>
  <si>
    <t>65/10</t>
  </si>
  <si>
    <t>Folie výstražná</t>
  </si>
  <si>
    <t>22 cm</t>
  </si>
  <si>
    <t>Zához rýhy</t>
  </si>
  <si>
    <t>Q.   Práce účtované hodinovou sazbou</t>
  </si>
  <si>
    <t>P.   Zemní práce pro bleskosvod</t>
  </si>
  <si>
    <t>Svorka zkusebni</t>
  </si>
  <si>
    <t>SZ</t>
  </si>
  <si>
    <t>Svorka pasek/drat</t>
  </si>
  <si>
    <t>DV</t>
  </si>
  <si>
    <t>Vodič  AlMgSi</t>
  </si>
  <si>
    <t>Štítky označení svodů</t>
  </si>
  <si>
    <t>Antikorozní ochrana - asfalt. nátěr, PVC smršt. trubka atp.</t>
  </si>
  <si>
    <t>kpl</t>
  </si>
  <si>
    <t>Drobný materiál</t>
  </si>
  <si>
    <t>5x4</t>
  </si>
  <si>
    <t>5x6</t>
  </si>
  <si>
    <t>Tyč jímací 2,0m AlMgSi 16/10</t>
  </si>
  <si>
    <t>Ochranná trubka vč. držáku</t>
  </si>
  <si>
    <t>SR 03</t>
  </si>
  <si>
    <t>Držák vedení na stěnu pro zateplení</t>
  </si>
  <si>
    <t>Ochranna trubka</t>
  </si>
  <si>
    <t>OT 1.7</t>
  </si>
  <si>
    <t>Zemnici drát vč. podpěr</t>
  </si>
  <si>
    <t>5, 6, 1+1</t>
  </si>
  <si>
    <t>36 modulový rozvaděč POVRCHOVÝ</t>
  </si>
  <si>
    <t>Skříň  18 MODULŮ NA POVRCH</t>
  </si>
  <si>
    <t>24 modulový rozvaděč POVRCHOVÝ</t>
  </si>
  <si>
    <t>Skříň  18 MODULŮ NA PÚOVRCH</t>
  </si>
  <si>
    <t>Zásuvková skříň na povrch, IP40, jištěné vývody s proudovým chráničem. Osazená 2xZ 230V/16A a 1xZ400V/16A.</t>
  </si>
  <si>
    <t>Svítidlo SETR-Exd-50S/I, 1x50W, IP65 Jako referenční výrobek.</t>
  </si>
  <si>
    <t>Přístrojová krabice do stěn nebo sádrokart. příček</t>
  </si>
  <si>
    <t>Rozvodná krabice do stěn nebo sádrokart. příček</t>
  </si>
  <si>
    <t>Ukonceni kabelu SZ</t>
  </si>
  <si>
    <t>do 4x10</t>
  </si>
  <si>
    <t>do 4x25</t>
  </si>
  <si>
    <t>do 4x95</t>
  </si>
  <si>
    <t>Montaz rozvadece</t>
  </si>
  <si>
    <t>200 kg</t>
  </si>
  <si>
    <t>po</t>
  </si>
  <si>
    <t>Krabice pro pospojování (MA)</t>
  </si>
  <si>
    <t>KO125E+EPS2</t>
  </si>
  <si>
    <t>Montáž rozvodnice MA</t>
  </si>
  <si>
    <t>1kg</t>
  </si>
  <si>
    <t>Protipožární tmel CP 611A</t>
  </si>
  <si>
    <t>M.  PPV (6 % z L)</t>
  </si>
  <si>
    <t>Tyč jímací 3,0m AlMgSi 16/10</t>
  </si>
  <si>
    <t xml:space="preserve">Distanční tyč </t>
  </si>
  <si>
    <t>Distanční tyč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</si>
  <si>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</si>
  <si>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</si>
  <si>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</si>
  <si>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</si>
  <si>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</si>
  <si>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</si>
  <si>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</si>
  <si>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</si>
  <si>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</si>
  <si>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12/2016</t>
  </si>
  <si>
    <t>Jméno :</t>
  </si>
  <si>
    <t>Vyplašil</t>
  </si>
  <si>
    <t>Za objednatele</t>
  </si>
  <si>
    <t>Za zhotovitele</t>
  </si>
  <si>
    <t>Vypracoval</t>
  </si>
  <si>
    <t>Ostatní náklady celkem</t>
  </si>
  <si>
    <t>ZRN+ost.náklady+HZS</t>
  </si>
  <si>
    <t>Ostatní náklady neuvedené</t>
  </si>
  <si>
    <t>ZRN+HZS</t>
  </si>
  <si>
    <t>Kompletační činnost (IČD)</t>
  </si>
  <si>
    <t>HZS</t>
  </si>
  <si>
    <t>Provoz investora</t>
  </si>
  <si>
    <t>Zařízení staveniště</t>
  </si>
  <si>
    <t>ZRN celkem</t>
  </si>
  <si>
    <t>Mimostaveništní doprava</t>
  </si>
  <si>
    <t>M dodávky celkem</t>
  </si>
  <si>
    <t>Přesun stavebních kapacit</t>
  </si>
  <si>
    <t>M práce celkem</t>
  </si>
  <si>
    <t>R</t>
  </si>
  <si>
    <t>Oborová přirážka</t>
  </si>
  <si>
    <t>PSV celkem</t>
  </si>
  <si>
    <t>Z</t>
  </si>
  <si>
    <t>Ztížené výrobní podmínky</t>
  </si>
  <si>
    <t>HSV celkem</t>
  </si>
  <si>
    <t>Ostatní rozpočtové náklady</t>
  </si>
  <si>
    <t>ROZPOČTOVÉ NÁKLADY</t>
  </si>
  <si>
    <t>Počet listů</t>
  </si>
  <si>
    <t>P. Vyplašil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</si>
  <si>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</si>
  <si>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</si>
  <si>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</si>
  <si>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</si>
  <si>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</si>
  <si>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</si>
  <si>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</si>
  <si>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</si>
  <si>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0000</t>
  </si>
  <si>
    <t>Počet jednotek</t>
  </si>
  <si>
    <t>Stavba</t>
  </si>
  <si>
    <t>Měrná jednotka</t>
  </si>
  <si>
    <t>SO 01</t>
  </si>
  <si>
    <t xml:space="preserve">SKP </t>
  </si>
  <si>
    <t>Objekt</t>
  </si>
  <si>
    <t xml:space="preserve">JKSO </t>
  </si>
  <si>
    <t>Strážnice ZS</t>
  </si>
  <si>
    <t>Trubka Kopoflex</t>
  </si>
  <si>
    <t>POLOŽKOVÝ VÝKAZ</t>
  </si>
  <si>
    <t>Výkaz výměr</t>
  </si>
  <si>
    <t>Název  Materiál nosný kusový</t>
  </si>
  <si>
    <t>Název   Materiál nosný délkový</t>
  </si>
</sst>
</file>

<file path=xl/styles.xml><?xml version="1.0" encoding="utf-8"?>
<styleSheet xmlns="http://schemas.openxmlformats.org/spreadsheetml/2006/main">
  <numFmts count="7">
    <numFmt numFmtId="8" formatCode="#,##0.00\ &quot;Kč&quot;;[Red]\-#,##0.00\ &quot;Kč&quot;"/>
    <numFmt numFmtId="164" formatCode="#,##0.00;[Red]\-#,##0.00"/>
    <numFmt numFmtId="165" formatCode="General_)"/>
    <numFmt numFmtId="166" formatCode="#,##0.00\ _K_č"/>
    <numFmt numFmtId="170" formatCode="dd/mm/yy"/>
    <numFmt numFmtId="171" formatCode="#,##0\ &quot;Kč&quot;"/>
    <numFmt numFmtId="172" formatCode="0.0"/>
  </numFmts>
  <fonts count="50">
    <font>
      <sz val="10"/>
      <name val="Courier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Courier"/>
      <family val="1"/>
      <charset val="238"/>
    </font>
    <font>
      <sz val="10"/>
      <name val="Courier"/>
      <family val="1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9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0"/>
      <name val="Courier New"/>
      <family val="3"/>
      <charset val="238"/>
    </font>
    <font>
      <b/>
      <sz val="12"/>
      <name val="Arial"/>
      <family val="2"/>
      <charset val="238"/>
    </font>
    <font>
      <b/>
      <sz val="12"/>
      <name val="Times New Roman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 applyNumberFormat="0" applyFill="0" applyBorder="0" applyAlignment="0"/>
    <xf numFmtId="0" fontId="5" fillId="0" borderId="1" applyNumberFormat="0" applyFill="0" applyAlignment="0" applyProtection="0"/>
    <xf numFmtId="164" fontId="25" fillId="0" borderId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5" fillId="0" borderId="0"/>
    <xf numFmtId="0" fontId="25" fillId="0" borderId="0"/>
    <xf numFmtId="165" fontId="25" fillId="0" borderId="0" applyBorder="0"/>
    <xf numFmtId="0" fontId="25" fillId="0" borderId="0"/>
    <xf numFmtId="0" fontId="25" fillId="18" borderId="6" applyNumberFormat="0" applyAlignment="0" applyProtection="0"/>
    <xf numFmtId="9" fontId="25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6" fillId="0" borderId="0"/>
    <xf numFmtId="0" fontId="1" fillId="0" borderId="0"/>
    <xf numFmtId="0" fontId="43" fillId="0" borderId="0"/>
    <xf numFmtId="9" fontId="43" fillId="0" borderId="0" applyFont="0" applyFill="0" applyBorder="0" applyAlignment="0" applyProtection="0"/>
    <xf numFmtId="0" fontId="43" fillId="0" borderId="0"/>
    <xf numFmtId="0" fontId="47" fillId="0" borderId="0"/>
    <xf numFmtId="0" fontId="25" fillId="0" borderId="0" applyProtection="0"/>
  </cellStyleXfs>
  <cellXfs count="358">
    <xf numFmtId="0" fontId="0" fillId="0" borderId="0" xfId="0"/>
    <xf numFmtId="165" fontId="20" fillId="0" borderId="0" xfId="32" applyFont="1" applyBorder="1"/>
    <xf numFmtId="4" fontId="20" fillId="0" borderId="0" xfId="21" applyNumberFormat="1" applyFont="1" applyFill="1" applyBorder="1" applyAlignment="1" applyProtection="1"/>
    <xf numFmtId="0" fontId="21" fillId="0" borderId="0" xfId="0" applyFont="1"/>
    <xf numFmtId="4" fontId="22" fillId="0" borderId="0" xfId="21" applyNumberFormat="1" applyFont="1" applyFill="1" applyBorder="1" applyAlignment="1" applyProtection="1"/>
    <xf numFmtId="165" fontId="23" fillId="0" borderId="0" xfId="32" applyFont="1" applyBorder="1"/>
    <xf numFmtId="4" fontId="20" fillId="0" borderId="0" xfId="32" applyNumberFormat="1" applyFont="1" applyBorder="1" applyAlignment="1">
      <alignment horizontal="right"/>
    </xf>
    <xf numFmtId="0" fontId="21" fillId="0" borderId="0" xfId="33" applyFont="1"/>
    <xf numFmtId="165" fontId="20" fillId="0" borderId="0" xfId="32" applyFont="1" applyBorder="1" applyAlignment="1">
      <alignment horizontal="left"/>
    </xf>
    <xf numFmtId="0" fontId="26" fillId="0" borderId="0" xfId="0" applyFont="1" applyBorder="1"/>
    <xf numFmtId="165" fontId="26" fillId="0" borderId="0" xfId="32" applyFont="1" applyBorder="1" applyAlignment="1">
      <alignment horizontal="left"/>
    </xf>
    <xf numFmtId="165" fontId="26" fillId="0" borderId="0" xfId="32" applyFont="1" applyBorder="1"/>
    <xf numFmtId="4" fontId="26" fillId="0" borderId="0" xfId="21" applyNumberFormat="1" applyFont="1" applyFill="1" applyBorder="1" applyAlignment="1" applyProtection="1"/>
    <xf numFmtId="4" fontId="27" fillId="0" borderId="0" xfId="21" applyNumberFormat="1" applyFont="1" applyFill="1" applyBorder="1" applyAlignment="1" applyProtection="1"/>
    <xf numFmtId="165" fontId="28" fillId="0" borderId="0" xfId="32" applyFont="1" applyBorder="1" applyAlignment="1">
      <alignment horizontal="left"/>
    </xf>
    <xf numFmtId="165" fontId="29" fillId="0" borderId="0" xfId="32" applyFont="1" applyBorder="1"/>
    <xf numFmtId="0" fontId="26" fillId="0" borderId="0" xfId="0" applyFont="1" applyBorder="1" applyAlignment="1" applyProtection="1">
      <alignment horizontal="left"/>
    </xf>
    <xf numFmtId="4" fontId="26" fillId="0" borderId="0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Border="1" applyAlignment="1">
      <alignment horizontal="left"/>
    </xf>
    <xf numFmtId="0" fontId="26" fillId="0" borderId="0" xfId="0" applyFont="1" applyAlignment="1" applyProtection="1">
      <alignment horizontal="left"/>
    </xf>
    <xf numFmtId="165" fontId="29" fillId="0" borderId="0" xfId="32" applyFont="1" applyBorder="1" applyAlignment="1">
      <alignment horizontal="left"/>
    </xf>
    <xf numFmtId="4" fontId="29" fillId="0" borderId="0" xfId="21" applyNumberFormat="1" applyFont="1" applyFill="1" applyBorder="1" applyAlignment="1" applyProtection="1"/>
    <xf numFmtId="4" fontId="30" fillId="0" borderId="0" xfId="21" applyNumberFormat="1" applyFont="1" applyFill="1" applyBorder="1" applyAlignment="1" applyProtection="1"/>
    <xf numFmtId="165" fontId="26" fillId="0" borderId="0" xfId="32" applyFont="1" applyBorder="1" applyAlignment="1">
      <alignment horizontal="center"/>
    </xf>
    <xf numFmtId="4" fontId="26" fillId="0" borderId="0" xfId="21" applyNumberFormat="1" applyFont="1" applyFill="1" applyBorder="1" applyAlignment="1" applyProtection="1">
      <alignment horizontal="right"/>
    </xf>
    <xf numFmtId="0" fontId="26" fillId="0" borderId="0" xfId="0" applyFont="1" applyBorder="1" applyAlignment="1">
      <alignment horizontal="right"/>
    </xf>
    <xf numFmtId="4" fontId="26" fillId="0" borderId="0" xfId="32" applyNumberFormat="1" applyFont="1" applyBorder="1" applyAlignment="1">
      <alignment horizontal="right"/>
    </xf>
    <xf numFmtId="4" fontId="26" fillId="0" borderId="0" xfId="0" applyNumberFormat="1" applyFont="1" applyBorder="1" applyAlignment="1">
      <alignment horizontal="right"/>
    </xf>
    <xf numFmtId="3" fontId="26" fillId="0" borderId="0" xfId="21" applyNumberFormat="1" applyFont="1" applyFill="1" applyBorder="1" applyAlignment="1" applyProtection="1"/>
    <xf numFmtId="3" fontId="22" fillId="0" borderId="0" xfId="21" applyNumberFormat="1" applyFont="1" applyFill="1" applyBorder="1" applyAlignment="1" applyProtection="1"/>
    <xf numFmtId="40" fontId="26" fillId="0" borderId="0" xfId="32" applyNumberFormat="1" applyFont="1" applyBorder="1"/>
    <xf numFmtId="0" fontId="32" fillId="0" borderId="0" xfId="0" applyFont="1"/>
    <xf numFmtId="4" fontId="26" fillId="0" borderId="0" xfId="0" applyNumberFormat="1" applyFont="1" applyAlignment="1">
      <alignment horizontal="right"/>
    </xf>
    <xf numFmtId="0" fontId="28" fillId="0" borderId="0" xfId="0" applyFont="1"/>
    <xf numFmtId="4" fontId="28" fillId="0" borderId="0" xfId="0" applyNumberFormat="1" applyFont="1" applyAlignment="1">
      <alignment horizontal="right"/>
    </xf>
    <xf numFmtId="0" fontId="29" fillId="0" borderId="0" xfId="0" applyFont="1" applyBorder="1"/>
    <xf numFmtId="8" fontId="0" fillId="0" borderId="0" xfId="0" applyNumberFormat="1"/>
    <xf numFmtId="165" fontId="29" fillId="0" borderId="11" xfId="32" applyFont="1" applyBorder="1"/>
    <xf numFmtId="165" fontId="29" fillId="0" borderId="11" xfId="32" applyFont="1" applyBorder="1" applyAlignment="1" applyProtection="1">
      <alignment horizontal="left"/>
    </xf>
    <xf numFmtId="165" fontId="26" fillId="0" borderId="11" xfId="32" applyFont="1" applyBorder="1" applyAlignment="1">
      <alignment horizontal="left"/>
    </xf>
    <xf numFmtId="165" fontId="26" fillId="0" borderId="11" xfId="32" applyFont="1" applyBorder="1"/>
    <xf numFmtId="165" fontId="29" fillId="0" borderId="11" xfId="32" applyFont="1" applyBorder="1" applyAlignment="1" applyProtection="1">
      <alignment horizontal="right"/>
    </xf>
    <xf numFmtId="4" fontId="29" fillId="0" borderId="11" xfId="21" applyNumberFormat="1" applyFont="1" applyFill="1" applyBorder="1" applyAlignment="1" applyProtection="1">
      <alignment horizontal="right"/>
    </xf>
    <xf numFmtId="4" fontId="30" fillId="0" borderId="11" xfId="21" applyNumberFormat="1" applyFont="1" applyFill="1" applyBorder="1" applyAlignment="1" applyProtection="1">
      <alignment horizontal="right"/>
    </xf>
    <xf numFmtId="165" fontId="29" fillId="0" borderId="10" xfId="32" applyFont="1" applyBorder="1"/>
    <xf numFmtId="165" fontId="29" fillId="0" borderId="10" xfId="32" applyFont="1" applyBorder="1" applyAlignment="1">
      <alignment horizontal="left"/>
    </xf>
    <xf numFmtId="4" fontId="29" fillId="0" borderId="10" xfId="32" applyNumberFormat="1" applyFont="1" applyBorder="1"/>
    <xf numFmtId="4" fontId="30" fillId="0" borderId="10" xfId="32" applyNumberFormat="1" applyFont="1" applyBorder="1"/>
    <xf numFmtId="4" fontId="26" fillId="0" borderId="0" xfId="32" applyNumberFormat="1" applyFont="1" applyBorder="1"/>
    <xf numFmtId="0" fontId="26" fillId="0" borderId="0" xfId="30" applyFont="1" applyAlignment="1" applyProtection="1">
      <alignment horizontal="left"/>
    </xf>
    <xf numFmtId="49" fontId="26" fillId="0" borderId="0" xfId="30" applyNumberFormat="1" applyFont="1"/>
    <xf numFmtId="4" fontId="26" fillId="0" borderId="0" xfId="0" applyNumberFormat="1" applyFont="1" applyAlignment="1" applyProtection="1">
      <alignment horizontal="right"/>
    </xf>
    <xf numFmtId="0" fontId="29" fillId="0" borderId="10" xfId="0" applyFont="1" applyBorder="1"/>
    <xf numFmtId="4" fontId="29" fillId="0" borderId="10" xfId="0" applyNumberFormat="1" applyFont="1" applyBorder="1" applyAlignment="1">
      <alignment horizontal="right"/>
    </xf>
    <xf numFmtId="0" fontId="26" fillId="0" borderId="0" xfId="33" applyFont="1" applyBorder="1"/>
    <xf numFmtId="0" fontId="26" fillId="0" borderId="0" xfId="33" applyFont="1" applyBorder="1" applyAlignment="1">
      <alignment horizontal="right"/>
    </xf>
    <xf numFmtId="1" fontId="26" fillId="0" borderId="0" xfId="33" applyNumberFormat="1" applyFont="1" applyBorder="1"/>
    <xf numFmtId="4" fontId="26" fillId="0" borderId="0" xfId="33" applyNumberFormat="1" applyFont="1" applyBorder="1"/>
    <xf numFmtId="4" fontId="27" fillId="0" borderId="0" xfId="33" applyNumberFormat="1" applyFont="1" applyBorder="1"/>
    <xf numFmtId="0" fontId="28" fillId="0" borderId="0" xfId="33" applyFont="1" applyBorder="1" applyAlignment="1" applyProtection="1">
      <alignment horizontal="left"/>
    </xf>
    <xf numFmtId="0" fontId="26" fillId="0" borderId="0" xfId="33" applyFont="1" applyBorder="1" applyAlignment="1" applyProtection="1">
      <alignment horizontal="left"/>
    </xf>
    <xf numFmtId="9" fontId="26" fillId="0" borderId="0" xfId="35" applyFont="1" applyBorder="1"/>
    <xf numFmtId="0" fontId="26" fillId="0" borderId="12" xfId="33" applyFont="1" applyBorder="1" applyAlignment="1" applyProtection="1">
      <alignment horizontal="left"/>
    </xf>
    <xf numFmtId="0" fontId="26" fillId="0" borderId="12" xfId="33" applyFont="1" applyBorder="1"/>
    <xf numFmtId="1" fontId="26" fillId="0" borderId="12" xfId="33" applyNumberFormat="1" applyFont="1" applyBorder="1"/>
    <xf numFmtId="4" fontId="26" fillId="0" borderId="12" xfId="33" applyNumberFormat="1" applyFont="1" applyBorder="1"/>
    <xf numFmtId="165" fontId="29" fillId="0" borderId="11" xfId="32" applyFont="1" applyBorder="1" applyAlignment="1">
      <alignment horizontal="right"/>
    </xf>
    <xf numFmtId="0" fontId="34" fillId="0" borderId="0" xfId="0" applyFont="1" applyBorder="1"/>
    <xf numFmtId="0" fontId="29" fillId="0" borderId="0" xfId="33" applyFont="1" applyBorder="1" applyAlignment="1" applyProtection="1">
      <alignment horizontal="right"/>
    </xf>
    <xf numFmtId="0" fontId="29" fillId="0" borderId="12" xfId="33" applyFont="1" applyBorder="1" applyAlignment="1" applyProtection="1">
      <alignment horizontal="right"/>
    </xf>
    <xf numFmtId="49" fontId="26" fillId="0" borderId="0" xfId="0" applyNumberFormat="1" applyFont="1" applyBorder="1" applyAlignment="1">
      <alignment horizontal="left"/>
    </xf>
    <xf numFmtId="0" fontId="25" fillId="0" borderId="0" xfId="31"/>
    <xf numFmtId="4" fontId="24" fillId="0" borderId="0" xfId="31" applyNumberFormat="1" applyFont="1"/>
    <xf numFmtId="4" fontId="25" fillId="0" borderId="0" xfId="31" applyNumberFormat="1"/>
    <xf numFmtId="0" fontId="25" fillId="0" borderId="0" xfId="31" applyAlignment="1">
      <alignment horizontal="right"/>
    </xf>
    <xf numFmtId="0" fontId="26" fillId="0" borderId="0" xfId="31" applyFont="1" applyBorder="1"/>
    <xf numFmtId="0" fontId="28" fillId="0" borderId="0" xfId="33" applyFont="1" applyBorder="1" applyAlignment="1" applyProtection="1">
      <alignment horizontal="right"/>
    </xf>
    <xf numFmtId="0" fontId="29" fillId="0" borderId="0" xfId="33" applyFont="1" applyBorder="1"/>
    <xf numFmtId="0" fontId="26" fillId="0" borderId="0" xfId="31" applyFont="1" applyBorder="1" applyAlignment="1" applyProtection="1">
      <alignment horizontal="center"/>
    </xf>
    <xf numFmtId="0" fontId="26" fillId="0" borderId="0" xfId="31" applyFont="1" applyFill="1" applyBorder="1"/>
    <xf numFmtId="4" fontId="26" fillId="0" borderId="0" xfId="31" applyNumberFormat="1" applyFont="1" applyBorder="1"/>
    <xf numFmtId="0" fontId="26" fillId="0" borderId="0" xfId="33" applyFont="1" applyBorder="1" applyAlignment="1">
      <alignment horizontal="center"/>
    </xf>
    <xf numFmtId="0" fontId="26" fillId="0" borderId="0" xfId="31" applyFont="1" applyBorder="1" applyAlignment="1" applyProtection="1"/>
    <xf numFmtId="0" fontId="26" fillId="0" borderId="0" xfId="33" applyFont="1" applyBorder="1" applyAlignment="1"/>
    <xf numFmtId="1" fontId="26" fillId="0" borderId="0" xfId="31" applyNumberFormat="1" applyFont="1" applyBorder="1" applyAlignment="1" applyProtection="1"/>
    <xf numFmtId="4" fontId="26" fillId="0" borderId="0" xfId="31" applyNumberFormat="1" applyFont="1" applyBorder="1" applyAlignment="1"/>
    <xf numFmtId="0" fontId="26" fillId="0" borderId="0" xfId="31" applyFont="1" applyFill="1" applyBorder="1" applyAlignment="1"/>
    <xf numFmtId="0" fontId="26" fillId="0" borderId="0" xfId="31" applyFont="1" applyBorder="1" applyAlignment="1"/>
    <xf numFmtId="2" fontId="26" fillId="0" borderId="0" xfId="31" applyNumberFormat="1" applyFont="1" applyBorder="1" applyAlignment="1" applyProtection="1"/>
    <xf numFmtId="165" fontId="29" fillId="0" borderId="11" xfId="32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3" fontId="27" fillId="0" borderId="0" xfId="21" applyNumberFormat="1" applyFont="1" applyFill="1" applyBorder="1" applyAlignment="1" applyProtection="1"/>
    <xf numFmtId="0" fontId="35" fillId="0" borderId="0" xfId="0" applyFont="1" applyAlignment="1">
      <alignment vertical="center" wrapText="1"/>
    </xf>
    <xf numFmtId="3" fontId="26" fillId="0" borderId="0" xfId="21" applyNumberFormat="1" applyFont="1" applyFill="1" applyBorder="1" applyAlignment="1" applyProtection="1">
      <alignment vertical="center"/>
    </xf>
    <xf numFmtId="165" fontId="26" fillId="0" borderId="0" xfId="32" applyFont="1" applyBorder="1" applyAlignment="1">
      <alignment vertical="center"/>
    </xf>
    <xf numFmtId="4" fontId="29" fillId="0" borderId="0" xfId="32" applyNumberFormat="1" applyFont="1" applyBorder="1"/>
    <xf numFmtId="4" fontId="30" fillId="0" borderId="0" xfId="32" applyNumberFormat="1" applyFont="1" applyBorder="1"/>
    <xf numFmtId="40" fontId="26" fillId="0" borderId="0" xfId="32" applyNumberFormat="1" applyFont="1" applyBorder="1" applyAlignment="1">
      <alignment horizontal="right" vertical="center"/>
    </xf>
    <xf numFmtId="8" fontId="0" fillId="24" borderId="0" xfId="0" applyNumberFormat="1" applyFill="1"/>
    <xf numFmtId="4" fontId="26" fillId="0" borderId="0" xfId="0" applyNumberFormat="1" applyFont="1" applyFill="1" applyBorder="1" applyAlignment="1" applyProtection="1">
      <alignment horizontal="right"/>
    </xf>
    <xf numFmtId="0" fontId="37" fillId="0" borderId="0" xfId="0" applyFont="1" applyAlignment="1">
      <alignment horizontal="left" vertical="center" wrapText="1"/>
    </xf>
    <xf numFmtId="1" fontId="26" fillId="0" borderId="0" xfId="0" applyNumberFormat="1" applyFont="1"/>
    <xf numFmtId="1" fontId="26" fillId="0" borderId="0" xfId="32" applyNumberFormat="1" applyFont="1" applyBorder="1"/>
    <xf numFmtId="0" fontId="26" fillId="0" borderId="0" xfId="31" applyFont="1"/>
    <xf numFmtId="4" fontId="26" fillId="0" borderId="0" xfId="31" applyNumberFormat="1" applyFont="1" applyBorder="1" applyAlignment="1" applyProtection="1">
      <alignment horizontal="right"/>
    </xf>
    <xf numFmtId="165" fontId="20" fillId="0" borderId="0" xfId="32" applyFont="1" applyBorder="1" applyAlignment="1">
      <alignment horizontal="right"/>
    </xf>
    <xf numFmtId="165" fontId="26" fillId="0" borderId="0" xfId="32" applyFont="1" applyBorder="1" applyAlignment="1">
      <alignment horizontal="right"/>
    </xf>
    <xf numFmtId="165" fontId="26" fillId="0" borderId="10" xfId="32" applyFont="1" applyBorder="1" applyAlignment="1">
      <alignment horizontal="right"/>
    </xf>
    <xf numFmtId="0" fontId="26" fillId="0" borderId="0" xfId="31" applyFont="1" applyAlignment="1" applyProtection="1">
      <alignment horizontal="left"/>
    </xf>
    <xf numFmtId="0" fontId="31" fillId="0" borderId="0" xfId="31" applyFont="1"/>
    <xf numFmtId="166" fontId="29" fillId="0" borderId="11" xfId="21" applyNumberFormat="1" applyFont="1" applyFill="1" applyBorder="1" applyAlignment="1" applyProtection="1">
      <alignment horizontal="right"/>
    </xf>
    <xf numFmtId="165" fontId="20" fillId="0" borderId="11" xfId="32" applyFont="1" applyBorder="1"/>
    <xf numFmtId="165" fontId="26" fillId="0" borderId="11" xfId="32" applyFont="1" applyBorder="1" applyAlignment="1">
      <alignment horizontal="right"/>
    </xf>
    <xf numFmtId="4" fontId="26" fillId="0" borderId="0" xfId="31" applyNumberFormat="1" applyFont="1" applyAlignment="1">
      <alignment horizontal="right"/>
    </xf>
    <xf numFmtId="0" fontId="26" fillId="0" borderId="11" xfId="0" applyFont="1" applyBorder="1"/>
    <xf numFmtId="4" fontId="26" fillId="0" borderId="11" xfId="0" applyNumberFormat="1" applyFont="1" applyBorder="1" applyAlignment="1">
      <alignment horizontal="right"/>
    </xf>
    <xf numFmtId="0" fontId="26" fillId="0" borderId="0" xfId="0" applyFont="1" applyAlignment="1" applyProtection="1">
      <alignment horizontal="left" vertical="center"/>
    </xf>
    <xf numFmtId="1" fontId="26" fillId="0" borderId="0" xfId="0" applyNumberFormat="1" applyFont="1" applyAlignment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9" fillId="0" borderId="0" xfId="0" applyFont="1"/>
    <xf numFmtId="4" fontId="29" fillId="0" borderId="0" xfId="0" applyNumberFormat="1" applyFont="1" applyAlignment="1">
      <alignment horizontal="right"/>
    </xf>
    <xf numFmtId="0" fontId="33" fillId="0" borderId="0" xfId="31" applyFont="1"/>
    <xf numFmtId="0" fontId="33" fillId="0" borderId="0" xfId="31" applyFont="1" applyAlignment="1">
      <alignment horizontal="right"/>
    </xf>
    <xf numFmtId="8" fontId="29" fillId="0" borderId="0" xfId="0" applyNumberFormat="1" applyFont="1"/>
    <xf numFmtId="4" fontId="38" fillId="0" borderId="0" xfId="32" applyNumberFormat="1" applyFont="1" applyBorder="1" applyAlignment="1">
      <alignment horizontal="right"/>
    </xf>
    <xf numFmtId="165" fontId="38" fillId="0" borderId="0" xfId="32" applyFont="1" applyBorder="1" applyAlignment="1">
      <alignment horizontal="left"/>
    </xf>
    <xf numFmtId="165" fontId="39" fillId="0" borderId="0" xfId="32" applyFont="1" applyBorder="1"/>
    <xf numFmtId="40" fontId="39" fillId="0" borderId="0" xfId="32" applyNumberFormat="1" applyFont="1" applyBorder="1"/>
    <xf numFmtId="3" fontId="39" fillId="0" borderId="0" xfId="21" applyNumberFormat="1" applyFont="1" applyFill="1" applyBorder="1" applyAlignment="1" applyProtection="1"/>
    <xf numFmtId="4" fontId="39" fillId="0" borderId="0" xfId="32" applyNumberFormat="1" applyFont="1" applyBorder="1" applyAlignment="1">
      <alignment horizontal="right"/>
    </xf>
    <xf numFmtId="165" fontId="39" fillId="0" borderId="0" xfId="32" applyFont="1" applyBorder="1" applyAlignment="1">
      <alignment horizontal="left"/>
    </xf>
    <xf numFmtId="165" fontId="20" fillId="0" borderId="0" xfId="32" applyFont="1" applyBorder="1" applyAlignment="1">
      <alignment vertical="center"/>
    </xf>
    <xf numFmtId="165" fontId="39" fillId="0" borderId="0" xfId="32" applyFont="1" applyBorder="1" applyAlignment="1">
      <alignment vertical="center"/>
    </xf>
    <xf numFmtId="3" fontId="39" fillId="0" borderId="0" xfId="21" applyNumberFormat="1" applyFont="1" applyFill="1" applyBorder="1" applyAlignment="1" applyProtection="1">
      <alignment vertical="center"/>
    </xf>
    <xf numFmtId="4" fontId="39" fillId="0" borderId="0" xfId="32" applyNumberFormat="1" applyFont="1" applyBorder="1" applyAlignment="1">
      <alignment horizontal="right" vertical="center"/>
    </xf>
    <xf numFmtId="165" fontId="39" fillId="0" borderId="0" xfId="32" applyFont="1" applyBorder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165" fontId="20" fillId="0" borderId="12" xfId="32" applyFont="1" applyBorder="1"/>
    <xf numFmtId="165" fontId="26" fillId="0" borderId="12" xfId="32" applyFont="1" applyBorder="1" applyAlignment="1">
      <alignment horizontal="left"/>
    </xf>
    <xf numFmtId="4" fontId="26" fillId="0" borderId="12" xfId="32" applyNumberFormat="1" applyFont="1" applyBorder="1" applyAlignment="1">
      <alignment horizontal="right"/>
    </xf>
    <xf numFmtId="3" fontId="27" fillId="0" borderId="12" xfId="21" applyNumberFormat="1" applyFont="1" applyFill="1" applyBorder="1" applyAlignment="1" applyProtection="1"/>
    <xf numFmtId="165" fontId="26" fillId="0" borderId="12" xfId="32" applyFont="1" applyBorder="1"/>
    <xf numFmtId="165" fontId="40" fillId="0" borderId="0" xfId="32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165" fontId="29" fillId="0" borderId="12" xfId="32" applyFont="1" applyBorder="1"/>
    <xf numFmtId="3" fontId="29" fillId="0" borderId="12" xfId="32" applyNumberFormat="1" applyFont="1" applyBorder="1" applyAlignment="1" applyProtection="1">
      <alignment horizontal="right"/>
    </xf>
    <xf numFmtId="165" fontId="29" fillId="0" borderId="12" xfId="32" applyFont="1" applyBorder="1" applyAlignment="1" applyProtection="1">
      <alignment horizontal="left"/>
    </xf>
    <xf numFmtId="40" fontId="29" fillId="0" borderId="12" xfId="21" applyNumberFormat="1" applyFont="1" applyFill="1" applyBorder="1" applyAlignment="1" applyProtection="1">
      <alignment horizontal="right"/>
    </xf>
    <xf numFmtId="40" fontId="39" fillId="0" borderId="0" xfId="32" applyNumberFormat="1" applyFont="1" applyBorder="1" applyAlignment="1">
      <alignment horizontal="right"/>
    </xf>
    <xf numFmtId="40" fontId="26" fillId="0" borderId="0" xfId="32" applyNumberFormat="1" applyFont="1" applyBorder="1" applyAlignment="1">
      <alignment horizontal="right"/>
    </xf>
    <xf numFmtId="40" fontId="39" fillId="0" borderId="0" xfId="32" applyNumberFormat="1" applyFont="1" applyBorder="1" applyAlignment="1">
      <alignment horizontal="right" vertical="center"/>
    </xf>
    <xf numFmtId="40" fontId="26" fillId="0" borderId="12" xfId="32" applyNumberFormat="1" applyFont="1" applyBorder="1" applyAlignment="1">
      <alignment horizontal="right"/>
    </xf>
    <xf numFmtId="40" fontId="20" fillId="0" borderId="0" xfId="32" applyNumberFormat="1" applyFont="1" applyBorder="1" applyAlignment="1">
      <alignment horizontal="right"/>
    </xf>
    <xf numFmtId="0" fontId="29" fillId="0" borderId="0" xfId="33" applyFont="1" applyBorder="1" applyAlignment="1" applyProtection="1">
      <alignment horizontal="left"/>
    </xf>
    <xf numFmtId="0" fontId="25" fillId="25" borderId="0" xfId="31" applyFill="1"/>
    <xf numFmtId="3" fontId="26" fillId="0" borderId="0" xfId="0" applyNumberFormat="1" applyFont="1" applyFill="1" applyBorder="1"/>
    <xf numFmtId="0" fontId="41" fillId="0" borderId="0" xfId="0" applyFont="1"/>
    <xf numFmtId="0" fontId="42" fillId="0" borderId="0" xfId="0" applyFont="1" applyAlignment="1" applyProtection="1">
      <alignment horizontal="left"/>
    </xf>
    <xf numFmtId="0" fontId="31" fillId="0" borderId="0" xfId="30" applyFont="1" applyAlignment="1" applyProtection="1">
      <alignment horizontal="left"/>
    </xf>
    <xf numFmtId="0" fontId="31" fillId="0" borderId="0" xfId="30" applyFont="1" applyAlignment="1" applyProtection="1">
      <alignment horizontal="left"/>
      <protection locked="0"/>
    </xf>
    <xf numFmtId="0" fontId="31" fillId="0" borderId="0" xfId="30" applyFont="1"/>
    <xf numFmtId="3" fontId="31" fillId="0" borderId="0" xfId="0" applyNumberFormat="1" applyFont="1"/>
    <xf numFmtId="49" fontId="42" fillId="0" borderId="0" xfId="0" applyNumberFormat="1" applyFont="1"/>
    <xf numFmtId="4" fontId="42" fillId="0" borderId="0" xfId="0" applyNumberFormat="1" applyFont="1" applyAlignment="1">
      <alignment horizontal="right"/>
    </xf>
    <xf numFmtId="0" fontId="26" fillId="0" borderId="0" xfId="33" applyFont="1" applyFill="1" applyBorder="1" applyAlignment="1" applyProtection="1">
      <alignment horizontal="left"/>
    </xf>
    <xf numFmtId="1" fontId="26" fillId="0" borderId="0" xfId="33" applyNumberFormat="1" applyFont="1" applyFill="1" applyBorder="1"/>
    <xf numFmtId="0" fontId="26" fillId="0" borderId="0" xfId="33" applyFont="1" applyFill="1" applyBorder="1"/>
    <xf numFmtId="4" fontId="26" fillId="0" borderId="0" xfId="33" applyNumberFormat="1" applyFont="1" applyFill="1" applyBorder="1"/>
    <xf numFmtId="0" fontId="21" fillId="0" borderId="0" xfId="33" applyFont="1" applyFill="1"/>
    <xf numFmtId="4" fontId="27" fillId="0" borderId="0" xfId="33" applyNumberFormat="1" applyFont="1" applyFill="1" applyBorder="1"/>
    <xf numFmtId="4" fontId="26" fillId="0" borderId="0" xfId="0" applyNumberFormat="1" applyFont="1" applyFill="1" applyAlignment="1">
      <alignment horizontal="right"/>
    </xf>
    <xf numFmtId="4" fontId="26" fillId="0" borderId="0" xfId="31" applyNumberFormat="1" applyFont="1" applyFill="1" applyBorder="1" applyAlignment="1"/>
    <xf numFmtId="1" fontId="26" fillId="0" borderId="0" xfId="31" applyNumberFormat="1" applyFont="1" applyFill="1" applyBorder="1" applyAlignment="1" applyProtection="1"/>
    <xf numFmtId="9" fontId="26" fillId="0" borderId="0" xfId="35" applyFont="1" applyFill="1" applyBorder="1"/>
    <xf numFmtId="1" fontId="26" fillId="0" borderId="12" xfId="33" applyNumberFormat="1" applyFont="1" applyFill="1" applyBorder="1"/>
    <xf numFmtId="0" fontId="26" fillId="0" borderId="12" xfId="33" applyFont="1" applyFill="1" applyBorder="1"/>
    <xf numFmtId="4" fontId="26" fillId="0" borderId="12" xfId="33" applyNumberFormat="1" applyFont="1" applyFill="1" applyBorder="1"/>
    <xf numFmtId="0" fontId="25" fillId="0" borderId="0" xfId="31" applyFill="1"/>
    <xf numFmtId="4" fontId="25" fillId="0" borderId="0" xfId="31" applyNumberFormat="1" applyFill="1"/>
    <xf numFmtId="4" fontId="24" fillId="0" borderId="0" xfId="31" applyNumberFormat="1" applyFont="1" applyFill="1"/>
    <xf numFmtId="0" fontId="31" fillId="0" borderId="0" xfId="0" applyFont="1"/>
    <xf numFmtId="0" fontId="26" fillId="0" borderId="0" xfId="0" applyFont="1" applyFill="1"/>
    <xf numFmtId="0" fontId="26" fillId="0" borderId="0" xfId="0" applyFont="1" applyFill="1" applyAlignment="1" applyProtection="1">
      <alignment horizontal="left"/>
    </xf>
    <xf numFmtId="2" fontId="26" fillId="0" borderId="0" xfId="0" applyNumberFormat="1" applyFont="1" applyAlignment="1">
      <alignment horizontal="right"/>
    </xf>
    <xf numFmtId="2" fontId="26" fillId="0" borderId="0" xfId="0" applyNumberFormat="1" applyFont="1" applyAlignment="1" applyProtection="1">
      <alignment horizontal="right"/>
    </xf>
    <xf numFmtId="8" fontId="27" fillId="0" borderId="0" xfId="32" applyNumberFormat="1" applyFont="1" applyBorder="1"/>
    <xf numFmtId="165" fontId="29" fillId="0" borderId="11" xfId="32" applyFont="1" applyBorder="1" applyAlignment="1">
      <alignment horizontal="center"/>
    </xf>
    <xf numFmtId="165" fontId="29" fillId="0" borderId="0" xfId="32" applyFont="1" applyBorder="1" applyAlignment="1">
      <alignment horizontal="center"/>
    </xf>
    <xf numFmtId="165" fontId="26" fillId="0" borderId="10" xfId="32" applyFont="1" applyBorder="1" applyAlignment="1">
      <alignment horizontal="center"/>
    </xf>
    <xf numFmtId="165" fontId="20" fillId="0" borderId="0" xfId="32" applyFont="1" applyBorder="1" applyAlignment="1">
      <alignment horizontal="center"/>
    </xf>
    <xf numFmtId="4" fontId="0" fillId="0" borderId="0" xfId="0" applyNumberFormat="1"/>
    <xf numFmtId="0" fontId="26" fillId="0" borderId="0" xfId="0" applyFont="1" applyFill="1" applyBorder="1" applyAlignment="1" applyProtection="1">
      <alignment horizontal="left"/>
    </xf>
    <xf numFmtId="165" fontId="26" fillId="0" borderId="0" xfId="32" applyFont="1" applyFill="1" applyBorder="1" applyAlignment="1" applyProtection="1">
      <alignment horizontal="left"/>
    </xf>
    <xf numFmtId="0" fontId="26" fillId="0" borderId="0" xfId="0" applyFont="1" applyFill="1" applyBorder="1" applyAlignment="1">
      <alignment horizontal="right"/>
    </xf>
    <xf numFmtId="0" fontId="20" fillId="0" borderId="0" xfId="53" applyFont="1"/>
    <xf numFmtId="4" fontId="20" fillId="0" borderId="0" xfId="53" applyNumberFormat="1" applyFont="1" applyAlignment="1">
      <alignment horizontal="right"/>
    </xf>
    <xf numFmtId="2" fontId="20" fillId="0" borderId="0" xfId="53" applyNumberFormat="1" applyFont="1" applyAlignment="1">
      <alignment horizontal="right"/>
    </xf>
    <xf numFmtId="4" fontId="21" fillId="0" borderId="0" xfId="53" applyNumberFormat="1" applyFont="1" applyAlignment="1">
      <alignment horizontal="right"/>
    </xf>
    <xf numFmtId="2" fontId="21" fillId="0" borderId="0" xfId="53" applyNumberFormat="1" applyFont="1" applyAlignment="1">
      <alignment horizontal="right"/>
    </xf>
    <xf numFmtId="0" fontId="21" fillId="0" borderId="0" xfId="53" applyFont="1"/>
    <xf numFmtId="0" fontId="36" fillId="0" borderId="0" xfId="49"/>
    <xf numFmtId="4" fontId="21" fillId="0" borderId="0" xfId="49" applyNumberFormat="1" applyFont="1"/>
    <xf numFmtId="0" fontId="21" fillId="0" borderId="0" xfId="49" applyFont="1"/>
    <xf numFmtId="0" fontId="38" fillId="0" borderId="0" xfId="53" applyFont="1" applyAlignment="1"/>
    <xf numFmtId="170" fontId="20" fillId="0" borderId="0" xfId="53" applyNumberFormat="1" applyFont="1"/>
    <xf numFmtId="0" fontId="38" fillId="0" borderId="0" xfId="53" applyFont="1"/>
    <xf numFmtId="0" fontId="28" fillId="27" borderId="16" xfId="53" applyFont="1" applyFill="1" applyBorder="1"/>
    <xf numFmtId="0" fontId="28" fillId="27" borderId="12" xfId="53" applyFont="1" applyFill="1" applyBorder="1"/>
    <xf numFmtId="0" fontId="28" fillId="27" borderId="17" xfId="53" applyFont="1" applyFill="1" applyBorder="1"/>
    <xf numFmtId="0" fontId="26" fillId="0" borderId="20" xfId="53" applyFont="1" applyBorder="1"/>
    <xf numFmtId="0" fontId="26" fillId="0" borderId="21" xfId="53" applyFont="1" applyBorder="1"/>
    <xf numFmtId="172" fontId="26" fillId="0" borderId="20" xfId="53" applyNumberFormat="1" applyFont="1" applyBorder="1" applyAlignment="1">
      <alignment horizontal="right"/>
    </xf>
    <xf numFmtId="0" fontId="26" fillId="0" borderId="11" xfId="53" applyFont="1" applyBorder="1"/>
    <xf numFmtId="0" fontId="26" fillId="0" borderId="22" xfId="53" applyFont="1" applyBorder="1"/>
    <xf numFmtId="0" fontId="26" fillId="0" borderId="23" xfId="53" applyFont="1" applyBorder="1"/>
    <xf numFmtId="172" fontId="26" fillId="0" borderId="23" xfId="53" applyNumberFormat="1" applyFont="1" applyBorder="1" applyAlignment="1">
      <alignment horizontal="right"/>
    </xf>
    <xf numFmtId="4" fontId="23" fillId="0" borderId="0" xfId="49" applyNumberFormat="1" applyFont="1"/>
    <xf numFmtId="0" fontId="26" fillId="0" borderId="24" xfId="53" applyFont="1" applyBorder="1"/>
    <xf numFmtId="0" fontId="26" fillId="0" borderId="0" xfId="53" applyFont="1" applyBorder="1"/>
    <xf numFmtId="0" fontId="26" fillId="0" borderId="25" xfId="53" applyFont="1" applyBorder="1"/>
    <xf numFmtId="0" fontId="26" fillId="0" borderId="26" xfId="53" applyFont="1" applyBorder="1"/>
    <xf numFmtId="0" fontId="26" fillId="0" borderId="27" xfId="53" applyFont="1" applyBorder="1"/>
    <xf numFmtId="0" fontId="26" fillId="0" borderId="0" xfId="53" applyFont="1" applyFill="1" applyBorder="1"/>
    <xf numFmtId="0" fontId="26" fillId="0" borderId="28" xfId="53" applyFont="1" applyBorder="1"/>
    <xf numFmtId="0" fontId="26" fillId="0" borderId="29" xfId="53" applyFont="1" applyBorder="1"/>
    <xf numFmtId="0" fontId="26" fillId="0" borderId="0" xfId="53" applyFont="1"/>
    <xf numFmtId="170" fontId="26" fillId="0" borderId="0" xfId="53" applyNumberFormat="1" applyFont="1" applyBorder="1"/>
    <xf numFmtId="49" fontId="26" fillId="0" borderId="28" xfId="53" applyNumberFormat="1" applyFont="1" applyBorder="1"/>
    <xf numFmtId="0" fontId="26" fillId="0" borderId="0" xfId="53" applyFont="1" applyBorder="1" applyAlignment="1">
      <alignment horizontal="right"/>
    </xf>
    <xf numFmtId="0" fontId="36" fillId="0" borderId="0" xfId="49" applyBorder="1"/>
    <xf numFmtId="0" fontId="29" fillId="27" borderId="30" xfId="53" applyFont="1" applyFill="1" applyBorder="1"/>
    <xf numFmtId="0" fontId="29" fillId="27" borderId="31" xfId="53" applyFont="1" applyFill="1" applyBorder="1"/>
    <xf numFmtId="0" fontId="29" fillId="27" borderId="32" xfId="53" applyFont="1" applyFill="1" applyBorder="1"/>
    <xf numFmtId="0" fontId="29" fillId="27" borderId="33" xfId="53" applyFont="1" applyFill="1" applyBorder="1"/>
    <xf numFmtId="0" fontId="29" fillId="27" borderId="34" xfId="53" applyFont="1" applyFill="1" applyBorder="1"/>
    <xf numFmtId="3" fontId="38" fillId="26" borderId="0" xfId="53" applyNumberFormat="1" applyFont="1" applyFill="1" applyBorder="1"/>
    <xf numFmtId="3" fontId="26" fillId="0" borderId="35" xfId="53" applyNumberFormat="1" applyFont="1" applyBorder="1"/>
    <xf numFmtId="0" fontId="26" fillId="0" borderId="16" xfId="53" applyFont="1" applyBorder="1"/>
    <xf numFmtId="3" fontId="26" fillId="0" borderId="12" xfId="53" applyNumberFormat="1" applyFont="1" applyBorder="1"/>
    <xf numFmtId="0" fontId="26" fillId="0" borderId="17" xfId="53" applyFont="1" applyBorder="1"/>
    <xf numFmtId="3" fontId="26" fillId="0" borderId="36" xfId="53" applyNumberFormat="1" applyFont="1" applyFill="1" applyBorder="1"/>
    <xf numFmtId="3" fontId="26" fillId="0" borderId="11" xfId="53" applyNumberFormat="1" applyFont="1" applyBorder="1"/>
    <xf numFmtId="0" fontId="26" fillId="0" borderId="37" xfId="53" applyFont="1" applyBorder="1"/>
    <xf numFmtId="3" fontId="26" fillId="0" borderId="35" xfId="53" applyNumberFormat="1" applyFont="1" applyFill="1" applyBorder="1"/>
    <xf numFmtId="3" fontId="38" fillId="28" borderId="0" xfId="53" applyNumberFormat="1" applyFont="1" applyFill="1" applyBorder="1"/>
    <xf numFmtId="0" fontId="26" fillId="0" borderId="38" xfId="53" applyFont="1" applyBorder="1"/>
    <xf numFmtId="0" fontId="26" fillId="0" borderId="39" xfId="53" applyFont="1" applyBorder="1"/>
    <xf numFmtId="3" fontId="38" fillId="0" borderId="0" xfId="53" applyNumberFormat="1" applyFont="1" applyBorder="1"/>
    <xf numFmtId="3" fontId="38" fillId="29" borderId="0" xfId="53" applyNumberFormat="1" applyFont="1" applyFill="1" applyBorder="1"/>
    <xf numFmtId="0" fontId="26" fillId="0" borderId="38" xfId="53" applyFont="1" applyBorder="1" applyAlignment="1">
      <alignment shrinkToFit="1"/>
    </xf>
    <xf numFmtId="0" fontId="26" fillId="0" borderId="40" xfId="53" applyFont="1" applyBorder="1"/>
    <xf numFmtId="3" fontId="38" fillId="30" borderId="0" xfId="53" applyNumberFormat="1" applyFont="1" applyFill="1" applyBorder="1"/>
    <xf numFmtId="0" fontId="26" fillId="0" borderId="41" xfId="53" applyFont="1" applyBorder="1"/>
    <xf numFmtId="3" fontId="26" fillId="0" borderId="38" xfId="53" applyNumberFormat="1" applyFont="1" applyBorder="1"/>
    <xf numFmtId="0" fontId="26" fillId="0" borderId="33" xfId="53" applyFont="1" applyBorder="1"/>
    <xf numFmtId="3" fontId="26" fillId="0" borderId="32" xfId="53" applyNumberFormat="1" applyFont="1" applyBorder="1"/>
    <xf numFmtId="0" fontId="26" fillId="0" borderId="34" xfId="53" applyFont="1" applyBorder="1"/>
    <xf numFmtId="0" fontId="26" fillId="27" borderId="42" xfId="53" applyFont="1" applyFill="1" applyBorder="1" applyAlignment="1">
      <alignment horizontal="centerContinuous"/>
    </xf>
    <xf numFmtId="0" fontId="26" fillId="27" borderId="43" xfId="53" applyFont="1" applyFill="1" applyBorder="1" applyAlignment="1">
      <alignment horizontal="centerContinuous"/>
    </xf>
    <xf numFmtId="0" fontId="29" fillId="27" borderId="43" xfId="53" applyFont="1" applyFill="1" applyBorder="1" applyAlignment="1">
      <alignment horizontal="centerContinuous"/>
    </xf>
    <xf numFmtId="0" fontId="26" fillId="27" borderId="43" xfId="53" applyFont="1" applyFill="1" applyBorder="1" applyAlignment="1">
      <alignment horizontal="left"/>
    </xf>
    <xf numFmtId="0" fontId="29" fillId="27" borderId="44" xfId="53" applyFont="1" applyFill="1" applyBorder="1" applyAlignment="1">
      <alignment horizontal="left"/>
    </xf>
    <xf numFmtId="0" fontId="26" fillId="0" borderId="45" xfId="53" applyFont="1" applyBorder="1" applyAlignment="1">
      <alignment horizontal="centerContinuous" vertical="center"/>
    </xf>
    <xf numFmtId="0" fontId="26" fillId="0" borderId="46" xfId="53" applyFont="1" applyBorder="1" applyAlignment="1">
      <alignment horizontal="centerContinuous" vertical="center"/>
    </xf>
    <xf numFmtId="0" fontId="28" fillId="0" borderId="46" xfId="53" applyFont="1" applyBorder="1" applyAlignment="1">
      <alignment horizontal="centerContinuous" vertical="center"/>
    </xf>
    <xf numFmtId="0" fontId="44" fillId="0" borderId="47" xfId="53" applyFont="1" applyBorder="1" applyAlignment="1">
      <alignment horizontal="centerContinuous" vertical="center"/>
    </xf>
    <xf numFmtId="0" fontId="27" fillId="0" borderId="48" xfId="53" applyFont="1" applyBorder="1" applyAlignment="1">
      <alignment horizontal="left"/>
    </xf>
    <xf numFmtId="0" fontId="27" fillId="0" borderId="49" xfId="53" applyFont="1" applyBorder="1" applyAlignment="1">
      <alignment horizontal="left"/>
    </xf>
    <xf numFmtId="0" fontId="27" fillId="0" borderId="20" xfId="53" applyFont="1" applyBorder="1"/>
    <xf numFmtId="0" fontId="27" fillId="0" borderId="37" xfId="53" applyFont="1" applyBorder="1"/>
    <xf numFmtId="0" fontId="27" fillId="0" borderId="18" xfId="53" applyFont="1" applyBorder="1" applyAlignment="1"/>
    <xf numFmtId="0" fontId="27" fillId="0" borderId="13" xfId="53" applyFont="1" applyBorder="1" applyAlignment="1"/>
    <xf numFmtId="0" fontId="27" fillId="0" borderId="13" xfId="53" applyFont="1" applyBorder="1"/>
    <xf numFmtId="0" fontId="27" fillId="0" borderId="50" xfId="53" applyFont="1" applyBorder="1"/>
    <xf numFmtId="0" fontId="27" fillId="0" borderId="18" xfId="53" applyFont="1" applyFill="1" applyBorder="1" applyAlignment="1"/>
    <xf numFmtId="0" fontId="27" fillId="0" borderId="13" xfId="53" applyFont="1" applyFill="1" applyBorder="1" applyAlignment="1"/>
    <xf numFmtId="0" fontId="27" fillId="0" borderId="18" xfId="53" applyFont="1" applyBorder="1" applyAlignment="1">
      <alignment horizontal="left"/>
    </xf>
    <xf numFmtId="0" fontId="45" fillId="0" borderId="0" xfId="53" applyFont="1"/>
    <xf numFmtId="170" fontId="45" fillId="0" borderId="0" xfId="53" applyNumberFormat="1" applyFont="1"/>
    <xf numFmtId="0" fontId="27" fillId="0" borderId="18" xfId="53" applyNumberFormat="1" applyFont="1" applyBorder="1" applyAlignment="1">
      <alignment horizontal="left"/>
    </xf>
    <xf numFmtId="0" fontId="27" fillId="0" borderId="13" xfId="53" applyNumberFormat="1" applyFont="1" applyBorder="1"/>
    <xf numFmtId="3" fontId="27" fillId="0" borderId="51" xfId="53" applyNumberFormat="1" applyFont="1" applyBorder="1" applyAlignment="1">
      <alignment horizontal="left"/>
    </xf>
    <xf numFmtId="49" fontId="27" fillId="0" borderId="13" xfId="53" applyNumberFormat="1" applyFont="1" applyBorder="1" applyAlignment="1">
      <alignment horizontal="left"/>
    </xf>
    <xf numFmtId="0" fontId="26" fillId="27" borderId="0" xfId="53" applyFont="1" applyFill="1" applyBorder="1"/>
    <xf numFmtId="0" fontId="29" fillId="27" borderId="0" xfId="53" applyFont="1" applyFill="1" applyBorder="1"/>
    <xf numFmtId="49" fontId="26" fillId="27" borderId="28" xfId="53" applyNumberFormat="1" applyFont="1" applyFill="1" applyBorder="1"/>
    <xf numFmtId="49" fontId="29" fillId="27" borderId="27" xfId="53" applyNumberFormat="1" applyFont="1" applyFill="1" applyBorder="1"/>
    <xf numFmtId="0" fontId="27" fillId="0" borderId="13" xfId="53" applyFont="1" applyFill="1" applyBorder="1"/>
    <xf numFmtId="0" fontId="27" fillId="0" borderId="11" xfId="53" applyFont="1" applyBorder="1"/>
    <xf numFmtId="0" fontId="29" fillId="0" borderId="37" xfId="53" applyFont="1" applyBorder="1"/>
    <xf numFmtId="0" fontId="27" fillId="0" borderId="51" xfId="53" applyFont="1" applyBorder="1" applyAlignment="1">
      <alignment horizontal="left"/>
    </xf>
    <xf numFmtId="0" fontId="26" fillId="27" borderId="20" xfId="53" applyFont="1" applyFill="1" applyBorder="1"/>
    <xf numFmtId="0" fontId="26" fillId="27" borderId="11" xfId="53" applyFont="1" applyFill="1" applyBorder="1"/>
    <xf numFmtId="0" fontId="29" fillId="27" borderId="11" xfId="53" applyFont="1" applyFill="1" applyBorder="1"/>
    <xf numFmtId="49" fontId="26" fillId="27" borderId="20" xfId="53" applyNumberFormat="1" applyFont="1" applyFill="1" applyBorder="1"/>
    <xf numFmtId="49" fontId="29" fillId="27" borderId="37" xfId="53" applyNumberFormat="1" applyFont="1" applyFill="1" applyBorder="1"/>
    <xf numFmtId="49" fontId="27" fillId="0" borderId="51" xfId="53" applyNumberFormat="1" applyFont="1" applyBorder="1" applyAlignment="1">
      <alignment horizontal="left"/>
    </xf>
    <xf numFmtId="49" fontId="27" fillId="0" borderId="35" xfId="53" applyNumberFormat="1" applyFont="1" applyBorder="1" applyAlignment="1">
      <alignment horizontal="left"/>
    </xf>
    <xf numFmtId="0" fontId="27" fillId="0" borderId="49" xfId="53" applyFont="1" applyBorder="1"/>
    <xf numFmtId="0" fontId="27" fillId="27" borderId="33" xfId="53" applyFont="1" applyFill="1" applyBorder="1" applyAlignment="1">
      <alignment horizontal="centerContinuous"/>
    </xf>
    <xf numFmtId="0" fontId="30" fillId="27" borderId="32" xfId="53" applyFont="1" applyFill="1" applyBorder="1" applyAlignment="1">
      <alignment horizontal="left"/>
    </xf>
    <xf numFmtId="0" fontId="29" fillId="27" borderId="34" xfId="53" applyFont="1" applyFill="1" applyBorder="1" applyAlignment="1">
      <alignment horizontal="left"/>
    </xf>
    <xf numFmtId="0" fontId="38" fillId="0" borderId="52" xfId="53" applyFont="1" applyBorder="1" applyAlignment="1">
      <alignment horizontal="centerContinuous"/>
    </xf>
    <xf numFmtId="0" fontId="46" fillId="0" borderId="52" xfId="53" applyFont="1" applyBorder="1" applyAlignment="1">
      <alignment horizontal="centerContinuous" vertical="top"/>
    </xf>
    <xf numFmtId="0" fontId="23" fillId="0" borderId="0" xfId="49" applyFont="1"/>
    <xf numFmtId="0" fontId="42" fillId="0" borderId="0" xfId="53" applyFont="1"/>
    <xf numFmtId="0" fontId="42" fillId="0" borderId="0" xfId="49" applyFont="1"/>
    <xf numFmtId="4" fontId="42" fillId="0" borderId="0" xfId="49" applyNumberFormat="1" applyFont="1"/>
    <xf numFmtId="0" fontId="0" fillId="30" borderId="0" xfId="0" applyFill="1"/>
    <xf numFmtId="0" fontId="0" fillId="29" borderId="0" xfId="0" applyFill="1"/>
    <xf numFmtId="3" fontId="26" fillId="0" borderId="0" xfId="0" applyNumberFormat="1" applyFont="1"/>
    <xf numFmtId="0" fontId="27" fillId="0" borderId="13" xfId="53" applyFont="1" applyBorder="1" applyAlignment="1">
      <alignment horizontal="left"/>
    </xf>
    <xf numFmtId="0" fontId="27" fillId="0" borderId="19" xfId="53" applyFont="1" applyBorder="1" applyAlignment="1">
      <alignment horizontal="left"/>
    </xf>
    <xf numFmtId="171" fontId="26" fillId="0" borderId="19" xfId="53" applyNumberFormat="1" applyFont="1" applyBorder="1" applyAlignment="1">
      <alignment horizontal="right" indent="2"/>
    </xf>
    <xf numFmtId="171" fontId="26" fillId="0" borderId="18" xfId="53" applyNumberFormat="1" applyFont="1" applyBorder="1" applyAlignment="1">
      <alignment horizontal="right" indent="2"/>
    </xf>
    <xf numFmtId="0" fontId="26" fillId="0" borderId="17" xfId="53" applyFont="1" applyBorder="1" applyAlignment="1">
      <alignment horizontal="center" shrinkToFit="1"/>
    </xf>
    <xf numFmtId="0" fontId="26" fillId="0" borderId="16" xfId="53" applyFont="1" applyBorder="1" applyAlignment="1">
      <alignment horizontal="center" shrinkToFit="1"/>
    </xf>
    <xf numFmtId="171" fontId="28" fillId="27" borderId="15" xfId="53" applyNumberFormat="1" applyFont="1" applyFill="1" applyBorder="1" applyAlignment="1">
      <alignment horizontal="right" indent="2"/>
    </xf>
    <xf numFmtId="171" fontId="28" fillId="27" borderId="14" xfId="53" applyNumberFormat="1" applyFont="1" applyFill="1" applyBorder="1" applyAlignment="1">
      <alignment horizontal="right" indent="2"/>
    </xf>
    <xf numFmtId="0" fontId="27" fillId="0" borderId="11" xfId="53" applyFont="1" applyBorder="1" applyAlignment="1">
      <alignment horizontal="left"/>
    </xf>
    <xf numFmtId="0" fontId="27" fillId="0" borderId="20" xfId="53" applyFont="1" applyBorder="1" applyAlignment="1">
      <alignment horizontal="left"/>
    </xf>
    <xf numFmtId="0" fontId="26" fillId="0" borderId="0" xfId="0" applyFont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26" fillId="0" borderId="0" xfId="0" applyFont="1" applyBorder="1" applyAlignment="1">
      <alignment vertical="center"/>
    </xf>
    <xf numFmtId="4" fontId="26" fillId="0" borderId="0" xfId="21" applyNumberFormat="1" applyFont="1" applyFill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33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5" fontId="29" fillId="0" borderId="10" xfId="32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4" fontId="29" fillId="0" borderId="10" xfId="21" applyNumberFormat="1" applyFont="1" applyFill="1" applyBorder="1" applyAlignment="1" applyProtection="1">
      <alignment vertical="center"/>
    </xf>
    <xf numFmtId="4" fontId="30" fillId="0" borderId="10" xfId="21" applyNumberFormat="1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>
      <alignment vertical="center" wrapText="1"/>
    </xf>
    <xf numFmtId="0" fontId="26" fillId="0" borderId="0" xfId="0" applyFont="1" applyAlignment="1" applyProtection="1">
      <alignment vertical="center"/>
    </xf>
    <xf numFmtId="165" fontId="28" fillId="0" borderId="0" xfId="32" applyFont="1" applyBorder="1" applyAlignment="1">
      <alignment horizontal="center" vertical="top"/>
    </xf>
    <xf numFmtId="165" fontId="28" fillId="0" borderId="0" xfId="32" applyFont="1" applyBorder="1" applyAlignment="1">
      <alignment horizontal="left" vertical="top"/>
    </xf>
    <xf numFmtId="49" fontId="28" fillId="0" borderId="0" xfId="0" applyNumberFormat="1" applyFont="1" applyBorder="1" applyAlignment="1">
      <alignment horizontal="center" vertical="top"/>
    </xf>
    <xf numFmtId="165" fontId="28" fillId="0" borderId="12" xfId="32" applyFont="1" applyBorder="1" applyAlignment="1" applyProtection="1">
      <alignment horizontal="center"/>
    </xf>
    <xf numFmtId="165" fontId="28" fillId="0" borderId="0" xfId="32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8" fillId="0" borderId="12" xfId="32" applyFont="1" applyBorder="1" applyAlignment="1">
      <alignment horizontal="center" vertical="top"/>
    </xf>
    <xf numFmtId="165" fontId="48" fillId="0" borderId="0" xfId="32" applyFont="1" applyBorder="1" applyAlignment="1">
      <alignment horizontal="center" vertical="top"/>
    </xf>
    <xf numFmtId="165" fontId="49" fillId="0" borderId="0" xfId="32" applyFont="1" applyBorder="1" applyAlignment="1">
      <alignment horizontal="center" vertical="top"/>
    </xf>
    <xf numFmtId="165" fontId="26" fillId="0" borderId="0" xfId="32" applyFont="1" applyBorder="1" applyAlignment="1">
      <alignment horizontal="center" vertical="center"/>
    </xf>
    <xf numFmtId="0" fontId="26" fillId="0" borderId="0" xfId="33" applyFont="1" applyBorder="1" applyAlignment="1">
      <alignment vertical="center"/>
    </xf>
    <xf numFmtId="0" fontId="26" fillId="0" borderId="0" xfId="33" applyFont="1" applyBorder="1" applyAlignment="1" applyProtection="1">
      <alignment horizontal="left" vertical="center" wrapText="1"/>
    </xf>
    <xf numFmtId="0" fontId="29" fillId="0" borderId="0" xfId="33" applyFont="1" applyBorder="1" applyAlignment="1" applyProtection="1">
      <alignment horizontal="right" vertical="center"/>
    </xf>
    <xf numFmtId="1" fontId="26" fillId="0" borderId="0" xfId="33" applyNumberFormat="1" applyFont="1" applyFill="1" applyBorder="1" applyAlignment="1">
      <alignment vertical="center"/>
    </xf>
    <xf numFmtId="0" fontId="26" fillId="0" borderId="0" xfId="33" applyFont="1" applyFill="1" applyBorder="1" applyAlignment="1">
      <alignment vertical="center"/>
    </xf>
    <xf numFmtId="4" fontId="26" fillId="0" borderId="0" xfId="33" applyNumberFormat="1" applyFont="1" applyFill="1" applyBorder="1" applyAlignment="1">
      <alignment vertical="center"/>
    </xf>
    <xf numFmtId="4" fontId="26" fillId="0" borderId="0" xfId="31" applyNumberFormat="1" applyFont="1" applyFill="1" applyBorder="1" applyAlignment="1">
      <alignment vertical="center"/>
    </xf>
    <xf numFmtId="0" fontId="21" fillId="0" borderId="0" xfId="33" applyFont="1" applyAlignment="1">
      <alignment vertical="center"/>
    </xf>
  </cellXfs>
  <cellStyles count="5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čárky_Rozpocet_PRAHA2" xfId="21"/>
    <cellStyle name="Excel Built-in Normal" xfId="54"/>
    <cellStyle name="Chybně" xfId="22" builtinId="27" customBuiltin="1"/>
    <cellStyle name="Kontrolní buňka" xfId="23" builtinId="23" customBuiltin="1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 2 2" xfId="53"/>
    <cellStyle name="normální 3" xfId="31"/>
    <cellStyle name="normální 4" xfId="50"/>
    <cellStyle name="normální 5" xfId="51"/>
    <cellStyle name="normální 6" xfId="55"/>
    <cellStyle name="normální_Rozpocet_PRAHA2" xfId="32"/>
    <cellStyle name="normální_SPECIFIK" xfId="33"/>
    <cellStyle name="Poznámka" xfId="34" builtinId="10" customBuiltin="1"/>
    <cellStyle name="procent" xfId="35" builtinId="5"/>
    <cellStyle name="procent 2" xfId="52"/>
    <cellStyle name="Propojená buňka" xfId="36" builtinId="24" customBuiltin="1"/>
    <cellStyle name="rozpočet" xfId="49"/>
    <cellStyle name="Správně" xfId="37" builtinId="26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60615</xdr:colOff>
      <xdr:row>7</xdr:row>
      <xdr:rowOff>43296</xdr:rowOff>
    </xdr:from>
    <xdr:to>
      <xdr:col>5</xdr:col>
      <xdr:colOff>54849</xdr:colOff>
      <xdr:row>8</xdr:row>
      <xdr:rowOff>8658</xdr:rowOff>
    </xdr:to>
    <xdr:pic>
      <xdr:nvPicPr>
        <xdr:cNvPr id="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2820" y="31943387"/>
          <a:ext cx="1175334" cy="103043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43295</xdr:colOff>
      <xdr:row>7</xdr:row>
      <xdr:rowOff>1056409</xdr:rowOff>
    </xdr:from>
    <xdr:to>
      <xdr:col>5</xdr:col>
      <xdr:colOff>117763</xdr:colOff>
      <xdr:row>9</xdr:row>
      <xdr:rowOff>8659</xdr:rowOff>
    </xdr:to>
    <xdr:pic>
      <xdr:nvPicPr>
        <xdr:cNvPr id="25" name="Obrázek 24" descr="ID_02914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0" y="32956500"/>
          <a:ext cx="1255568" cy="66675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11</xdr:row>
      <xdr:rowOff>180975</xdr:rowOff>
    </xdr:from>
    <xdr:to>
      <xdr:col>4</xdr:col>
      <xdr:colOff>1023524</xdr:colOff>
      <xdr:row>11</xdr:row>
      <xdr:rowOff>193675</xdr:rowOff>
    </xdr:to>
    <xdr:pic>
      <xdr:nvPicPr>
        <xdr:cNvPr id="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228850" y="10668000"/>
          <a:ext cx="762020" cy="31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1023524</xdr:colOff>
      <xdr:row>11</xdr:row>
      <xdr:rowOff>865909</xdr:rowOff>
    </xdr:to>
    <xdr:pic>
      <xdr:nvPicPr>
        <xdr:cNvPr id="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680364" y="35519591"/>
          <a:ext cx="1023524" cy="86590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57149</xdr:colOff>
      <xdr:row>19</xdr:row>
      <xdr:rowOff>114300</xdr:rowOff>
    </xdr:from>
    <xdr:to>
      <xdr:col>5</xdr:col>
      <xdr:colOff>28574</xdr:colOff>
      <xdr:row>19</xdr:row>
      <xdr:rowOff>1033256</xdr:rowOff>
    </xdr:to>
    <xdr:pic>
      <xdr:nvPicPr>
        <xdr:cNvPr id="3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05474" y="13258800"/>
          <a:ext cx="1152525" cy="918956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86591</xdr:colOff>
      <xdr:row>9</xdr:row>
      <xdr:rowOff>69273</xdr:rowOff>
    </xdr:from>
    <xdr:to>
      <xdr:col>4</xdr:col>
      <xdr:colOff>1094652</xdr:colOff>
      <xdr:row>10</xdr:row>
      <xdr:rowOff>7503</xdr:rowOff>
    </xdr:to>
    <xdr:pic>
      <xdr:nvPicPr>
        <xdr:cNvPr id="31" name="Obrázek 30" descr="3471c8354402bfe02c7906c367fb9123_800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766955" y="33657887"/>
          <a:ext cx="1008061" cy="1003298"/>
        </a:xfrm>
        <a:prstGeom prst="rect">
          <a:avLst/>
        </a:prstGeom>
      </xdr:spPr>
    </xdr:pic>
    <xdr:clientData/>
  </xdr:twoCellAnchor>
  <xdr:twoCellAnchor editAs="oneCell">
    <xdr:from>
      <xdr:col>4</xdr:col>
      <xdr:colOff>69273</xdr:colOff>
      <xdr:row>10</xdr:row>
      <xdr:rowOff>8659</xdr:rowOff>
    </xdr:from>
    <xdr:to>
      <xdr:col>4</xdr:col>
      <xdr:colOff>1077334</xdr:colOff>
      <xdr:row>10</xdr:row>
      <xdr:rowOff>1011957</xdr:rowOff>
    </xdr:to>
    <xdr:pic>
      <xdr:nvPicPr>
        <xdr:cNvPr id="32" name="Obrázek 31" descr="3471c8354402bfe02c7906c367fb9123_800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749637" y="34489159"/>
          <a:ext cx="1008061" cy="1003298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12</xdr:row>
      <xdr:rowOff>238125</xdr:rowOff>
    </xdr:from>
    <xdr:to>
      <xdr:col>4</xdr:col>
      <xdr:colOff>1027111</xdr:colOff>
      <xdr:row>13</xdr:row>
      <xdr:rowOff>698498</xdr:rowOff>
    </xdr:to>
    <xdr:pic>
      <xdr:nvPicPr>
        <xdr:cNvPr id="33" name="Obrázek 32" descr="3471c8354402bfe02c7906c367fb9123_800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667375" y="6276975"/>
          <a:ext cx="1008061" cy="1003298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1175334</xdr:colOff>
      <xdr:row>15</xdr:row>
      <xdr:rowOff>1030430</xdr:rowOff>
    </xdr:to>
    <xdr:pic>
      <xdr:nvPicPr>
        <xdr:cNvPr id="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62205" y="40082932"/>
          <a:ext cx="1175334" cy="103043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121228</xdr:colOff>
      <xdr:row>16</xdr:row>
      <xdr:rowOff>25978</xdr:rowOff>
    </xdr:from>
    <xdr:to>
      <xdr:col>5</xdr:col>
      <xdr:colOff>108933</xdr:colOff>
      <xdr:row>17</xdr:row>
      <xdr:rowOff>25977</xdr:rowOff>
    </xdr:to>
    <xdr:pic>
      <xdr:nvPicPr>
        <xdr:cNvPr id="37" name="Obrázek 6" descr="PSV-PISA-SDK-T8-PAR_01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853546" y="41173978"/>
          <a:ext cx="1294362" cy="9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5</xdr:col>
      <xdr:colOff>113262</xdr:colOff>
      <xdr:row>18</xdr:row>
      <xdr:rowOff>17317</xdr:rowOff>
    </xdr:to>
    <xdr:pic>
      <xdr:nvPicPr>
        <xdr:cNvPr id="40" name="Obrázek 6" descr="PSV-PISA-SDK-T8-PAR_01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862205" y="42091841"/>
          <a:ext cx="1294362" cy="9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1175334</xdr:colOff>
      <xdr:row>18</xdr:row>
      <xdr:rowOff>1030430</xdr:rowOff>
    </xdr:to>
    <xdr:pic>
      <xdr:nvPicPr>
        <xdr:cNvPr id="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62205" y="43018364"/>
          <a:ext cx="1175334" cy="103043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9525</xdr:colOff>
      <xdr:row>20</xdr:row>
      <xdr:rowOff>95249</xdr:rowOff>
    </xdr:from>
    <xdr:to>
      <xdr:col>4</xdr:col>
      <xdr:colOff>1171575</xdr:colOff>
      <xdr:row>20</xdr:row>
      <xdr:rowOff>1021800</xdr:rowOff>
    </xdr:to>
    <xdr:pic>
      <xdr:nvPicPr>
        <xdr:cNvPr id="4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657850" y="14449424"/>
          <a:ext cx="1162050" cy="92655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76760</xdr:colOff>
      <xdr:row>21</xdr:row>
      <xdr:rowOff>98254</xdr:rowOff>
    </xdr:from>
    <xdr:to>
      <xdr:col>4</xdr:col>
      <xdr:colOff>1137601</xdr:colOff>
      <xdr:row>21</xdr:row>
      <xdr:rowOff>710045</xdr:rowOff>
    </xdr:to>
    <xdr:pic>
      <xdr:nvPicPr>
        <xdr:cNvPr id="43" name="Obrázek 18" descr="3471c8354402bfe02c7906c367fb9123_800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938965" y="46606231"/>
          <a:ext cx="1060841" cy="611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76199</xdr:colOff>
      <xdr:row>21</xdr:row>
      <xdr:rowOff>742949</xdr:rowOff>
    </xdr:from>
    <xdr:to>
      <xdr:col>4</xdr:col>
      <xdr:colOff>1133474</xdr:colOff>
      <xdr:row>22</xdr:row>
      <xdr:rowOff>864008</xdr:rowOff>
    </xdr:to>
    <xdr:pic>
      <xdr:nvPicPr>
        <xdr:cNvPr id="1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648324" y="16306799"/>
          <a:ext cx="1133475" cy="86400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304800</xdr:colOff>
      <xdr:row>23</xdr:row>
      <xdr:rowOff>304800</xdr:rowOff>
    </xdr:to>
    <xdr:sp macro="" textlink="">
      <xdr:nvSpPr>
        <xdr:cNvPr id="1027" name="AutoShape 3" descr="Výsledek obrázku pro Svítidlo SETR-Exd-50S/I, 1x50W, IP65"/>
        <xdr:cNvSpPr>
          <a:spLocks noChangeAspect="1" noChangeArrowheads="1"/>
        </xdr:cNvSpPr>
      </xdr:nvSpPr>
      <xdr:spPr bwMode="auto">
        <a:xfrm>
          <a:off x="5648325" y="171926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4</xdr:col>
      <xdr:colOff>0</xdr:colOff>
      <xdr:row>23</xdr:row>
      <xdr:rowOff>1</xdr:rowOff>
    </xdr:from>
    <xdr:to>
      <xdr:col>5</xdr:col>
      <xdr:colOff>9525</xdr:colOff>
      <xdr:row>24</xdr:row>
      <xdr:rowOff>32342</xdr:rowOff>
    </xdr:to>
    <xdr:pic>
      <xdr:nvPicPr>
        <xdr:cNvPr id="20" name="Obrázek 19" descr="_001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648325" y="17192626"/>
          <a:ext cx="1190625" cy="10134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310/TU-10-104-423%20Sport.%20&#353;kola%20Botanick&#225;/03-Texty/F.1.7_R%20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Materiál"/>
      <sheetName val="Svítidla"/>
      <sheetName val="Specif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B1:K53"/>
  <sheetViews>
    <sheetView tabSelected="1" zoomScaleNormal="100" workbookViewId="0">
      <selection activeCell="H54" sqref="H54"/>
    </sheetView>
  </sheetViews>
  <sheetFormatPr defaultColWidth="9" defaultRowHeight="12.75"/>
  <cols>
    <col min="1" max="1" width="1.625" style="195" customWidth="1"/>
    <col min="2" max="2" width="1.75" style="195" customWidth="1"/>
    <col min="3" max="3" width="13.125" style="195" customWidth="1"/>
    <col min="4" max="4" width="13.875" style="195" customWidth="1"/>
    <col min="5" max="5" width="12.75" style="195" customWidth="1"/>
    <col min="6" max="6" width="11.875" style="195" customWidth="1"/>
    <col min="7" max="7" width="14.5" style="195" customWidth="1"/>
    <col min="8" max="8" width="13.375" style="197" customWidth="1"/>
    <col min="9" max="9" width="4.5" style="196" customWidth="1"/>
    <col min="10" max="12" width="9.625" style="195" customWidth="1"/>
    <col min="13" max="252" width="12.5" style="195" customWidth="1"/>
    <col min="253" max="16384" width="9" style="195"/>
  </cols>
  <sheetData>
    <row r="1" spans="2:11" ht="12.75" customHeight="1">
      <c r="B1" s="306"/>
      <c r="C1" s="306"/>
      <c r="D1" s="306"/>
      <c r="E1" s="307"/>
      <c r="F1" s="307"/>
      <c r="G1" s="308"/>
      <c r="H1" s="307"/>
      <c r="I1" s="306"/>
      <c r="J1" s="201"/>
    </row>
    <row r="2" spans="2:11" ht="12.75" customHeight="1">
      <c r="B2" s="203"/>
      <c r="C2" s="305"/>
      <c r="D2" s="203"/>
      <c r="E2" s="203"/>
      <c r="F2" s="203"/>
      <c r="G2" s="203"/>
      <c r="H2" s="203"/>
      <c r="I2" s="202"/>
      <c r="J2" s="201"/>
    </row>
    <row r="3" spans="2:11" ht="12.75" customHeight="1">
      <c r="B3" s="203"/>
      <c r="C3" s="203"/>
      <c r="D3" s="203"/>
      <c r="E3" s="203"/>
      <c r="F3" s="203"/>
      <c r="G3" s="203"/>
      <c r="H3" s="203"/>
      <c r="I3" s="202"/>
      <c r="J3" s="201"/>
      <c r="K3" s="205"/>
    </row>
    <row r="4" spans="2:11" ht="24.75" customHeight="1" thickBot="1">
      <c r="B4" s="304" t="s">
        <v>296</v>
      </c>
      <c r="C4" s="303"/>
      <c r="D4" s="303"/>
      <c r="E4" s="303"/>
      <c r="F4" s="303"/>
      <c r="G4" s="303"/>
      <c r="H4" s="303"/>
      <c r="I4" s="202"/>
      <c r="J4" s="201"/>
    </row>
    <row r="5" spans="2:11" ht="12.75" customHeight="1">
      <c r="B5" s="302" t="s">
        <v>0</v>
      </c>
      <c r="C5" s="300"/>
      <c r="D5" s="301"/>
      <c r="E5" s="301"/>
      <c r="F5" s="300"/>
      <c r="G5" s="299" t="s">
        <v>293</v>
      </c>
      <c r="H5" s="298"/>
      <c r="I5" s="202"/>
      <c r="J5" s="201"/>
    </row>
    <row r="6" spans="2:11" ht="12" customHeight="1">
      <c r="B6" s="243"/>
      <c r="C6" s="269"/>
      <c r="D6" s="289"/>
      <c r="E6" s="289"/>
      <c r="F6" s="269"/>
      <c r="G6" s="273"/>
      <c r="H6" s="291"/>
      <c r="I6" s="202"/>
      <c r="J6" s="201"/>
    </row>
    <row r="7" spans="2:11" ht="12.75" customHeight="1">
      <c r="B7" s="290" t="s">
        <v>292</v>
      </c>
      <c r="C7" s="269"/>
      <c r="D7" s="289"/>
      <c r="E7" s="289"/>
      <c r="F7" s="269"/>
      <c r="G7" s="273" t="s">
        <v>291</v>
      </c>
      <c r="H7" s="297"/>
      <c r="I7" s="202"/>
      <c r="J7" s="201"/>
    </row>
    <row r="8" spans="2:11" ht="12.95" customHeight="1">
      <c r="B8" s="296" t="s">
        <v>290</v>
      </c>
      <c r="C8" s="295"/>
      <c r="D8" s="294" t="s">
        <v>294</v>
      </c>
      <c r="E8" s="293"/>
      <c r="F8" s="292"/>
      <c r="G8" s="273" t="s">
        <v>289</v>
      </c>
      <c r="H8" s="291"/>
      <c r="I8" s="202"/>
      <c r="J8" s="201"/>
    </row>
    <row r="9" spans="2:11" ht="12.95" customHeight="1">
      <c r="B9" s="290" t="s">
        <v>288</v>
      </c>
      <c r="C9" s="269"/>
      <c r="D9" s="289"/>
      <c r="E9" s="289"/>
      <c r="F9" s="269"/>
      <c r="G9" s="288" t="s">
        <v>287</v>
      </c>
      <c r="H9" s="282">
        <v>0</v>
      </c>
      <c r="I9" s="202"/>
      <c r="J9" s="201"/>
    </row>
    <row r="10" spans="2:11" ht="12.95" customHeight="1">
      <c r="B10" s="287" t="s">
        <v>286</v>
      </c>
      <c r="C10" s="286"/>
      <c r="D10" s="285"/>
      <c r="E10" s="284"/>
      <c r="F10" s="284"/>
      <c r="G10" s="283" t="s">
        <v>285</v>
      </c>
      <c r="H10" s="282">
        <f>IF(H9=0,,ROUND((G33+G35)/H9,1))</f>
        <v>0</v>
      </c>
      <c r="I10" s="202"/>
      <c r="J10" s="201"/>
    </row>
    <row r="11" spans="2:11" s="278" customFormat="1" ht="12.75" customHeight="1">
      <c r="B11" s="274" t="s">
        <v>284</v>
      </c>
      <c r="C11" s="273"/>
      <c r="D11" s="312" t="s">
        <v>277</v>
      </c>
      <c r="E11" s="312"/>
      <c r="F11" s="313"/>
      <c r="G11" s="281" t="s">
        <v>283</v>
      </c>
      <c r="H11" s="280"/>
      <c r="I11" s="202"/>
      <c r="J11" s="201"/>
      <c r="K11" s="279"/>
    </row>
    <row r="12" spans="2:11" ht="12.75" customHeight="1">
      <c r="B12" s="274" t="s">
        <v>282</v>
      </c>
      <c r="C12" s="273"/>
      <c r="D12" s="312" t="s">
        <v>277</v>
      </c>
      <c r="E12" s="312"/>
      <c r="F12" s="313"/>
      <c r="G12" s="273"/>
      <c r="H12" s="277"/>
      <c r="I12" s="202"/>
      <c r="J12" s="201"/>
      <c r="K12" s="205"/>
    </row>
    <row r="13" spans="2:11" ht="12.75" customHeight="1">
      <c r="B13" s="274" t="s">
        <v>281</v>
      </c>
      <c r="C13" s="273"/>
      <c r="D13" s="312"/>
      <c r="E13" s="312"/>
      <c r="F13" s="312"/>
      <c r="G13" s="276"/>
      <c r="H13" s="275"/>
      <c r="I13" s="202"/>
      <c r="J13" s="201"/>
      <c r="K13" s="205"/>
    </row>
    <row r="14" spans="2:11" ht="12.75" customHeight="1">
      <c r="B14" s="274" t="s">
        <v>280</v>
      </c>
      <c r="C14" s="273"/>
      <c r="D14" s="312"/>
      <c r="E14" s="312"/>
      <c r="F14" s="312"/>
      <c r="G14" s="272" t="s">
        <v>279</v>
      </c>
      <c r="H14" s="271"/>
      <c r="I14" s="202"/>
      <c r="J14" s="201"/>
      <c r="K14" s="205"/>
    </row>
    <row r="15" spans="2:11" ht="12.75" customHeight="1">
      <c r="B15" s="270" t="s">
        <v>278</v>
      </c>
      <c r="C15" s="269"/>
      <c r="D15" s="313" t="s">
        <v>277</v>
      </c>
      <c r="E15" s="320"/>
      <c r="F15" s="321"/>
      <c r="G15" s="268" t="s">
        <v>276</v>
      </c>
      <c r="H15" s="267"/>
      <c r="I15" s="202"/>
      <c r="J15" s="201"/>
      <c r="K15" s="205"/>
    </row>
    <row r="16" spans="2:11" ht="28.5" customHeight="1" thickBot="1">
      <c r="B16" s="266" t="s">
        <v>275</v>
      </c>
      <c r="C16" s="265"/>
      <c r="D16" s="265"/>
      <c r="E16" s="265"/>
      <c r="F16" s="264"/>
      <c r="G16" s="264"/>
      <c r="H16" s="263"/>
      <c r="I16" s="202"/>
      <c r="J16" s="201"/>
      <c r="K16" s="205"/>
    </row>
    <row r="17" spans="2:11" ht="17.25" customHeight="1" thickBot="1">
      <c r="B17" s="262" t="s">
        <v>1</v>
      </c>
      <c r="C17" s="261"/>
      <c r="D17" s="258"/>
      <c r="E17" s="260" t="s">
        <v>274</v>
      </c>
      <c r="F17" s="259"/>
      <c r="G17" s="259"/>
      <c r="H17" s="258"/>
      <c r="I17" s="202"/>
      <c r="J17" s="201"/>
      <c r="K17" s="205"/>
    </row>
    <row r="18" spans="2:11" ht="15.95" customHeight="1">
      <c r="B18" s="253"/>
      <c r="C18" s="246" t="s">
        <v>273</v>
      </c>
      <c r="D18" s="237">
        <v>0</v>
      </c>
      <c r="E18" s="257" t="s">
        <v>272</v>
      </c>
      <c r="F18" s="256"/>
      <c r="G18" s="255"/>
      <c r="H18" s="237">
        <v>0</v>
      </c>
      <c r="I18" s="202"/>
      <c r="J18" s="230"/>
      <c r="K18" s="205"/>
    </row>
    <row r="19" spans="2:11" ht="15.95" customHeight="1">
      <c r="B19" s="253" t="s">
        <v>271</v>
      </c>
      <c r="C19" s="246" t="s">
        <v>270</v>
      </c>
      <c r="D19" s="237">
        <v>0</v>
      </c>
      <c r="E19" s="247" t="s">
        <v>269</v>
      </c>
      <c r="F19" s="254"/>
      <c r="G19" s="220"/>
      <c r="H19" s="237">
        <v>0</v>
      </c>
      <c r="I19" s="202"/>
      <c r="J19" s="230"/>
      <c r="K19" s="205"/>
    </row>
    <row r="20" spans="2:11" ht="15.95" customHeight="1">
      <c r="B20" s="253" t="s">
        <v>268</v>
      </c>
      <c r="C20" s="246" t="s">
        <v>267</v>
      </c>
      <c r="D20" s="244">
        <f>+TIT!H15+TIT!H16+TIT!H25+TIT!H28+TIT!H29</f>
        <v>0</v>
      </c>
      <c r="E20" s="243" t="s">
        <v>266</v>
      </c>
      <c r="F20" s="242"/>
      <c r="G20" s="210"/>
      <c r="H20" s="237">
        <v>0</v>
      </c>
      <c r="I20" s="202"/>
      <c r="J20" s="252"/>
      <c r="K20" s="205"/>
    </row>
    <row r="21" spans="2:11" ht="15.95" customHeight="1">
      <c r="B21" s="251" t="s">
        <v>94</v>
      </c>
      <c r="C21" s="250" t="s">
        <v>265</v>
      </c>
      <c r="D21" s="244">
        <f>+TIT!H12+TIT!H13+TIT!H22+TIT!H23+TIT!H27</f>
        <v>0</v>
      </c>
      <c r="E21" s="243" t="s">
        <v>264</v>
      </c>
      <c r="F21" s="242"/>
      <c r="G21" s="210"/>
      <c r="H21" s="237">
        <v>0</v>
      </c>
      <c r="I21" s="202"/>
      <c r="J21" s="249"/>
      <c r="K21" s="205"/>
    </row>
    <row r="22" spans="2:11" ht="15.95" customHeight="1">
      <c r="B22" s="247" t="s">
        <v>263</v>
      </c>
      <c r="C22" s="246"/>
      <c r="D22" s="244">
        <f>SUM(D18:D21)</f>
        <v>0</v>
      </c>
      <c r="E22" s="243" t="s">
        <v>262</v>
      </c>
      <c r="F22" s="242"/>
      <c r="G22" s="210"/>
      <c r="H22" s="237">
        <v>0</v>
      </c>
      <c r="I22" s="202"/>
      <c r="J22" s="236"/>
      <c r="K22" s="205"/>
    </row>
    <row r="23" spans="2:11" ht="15.95" customHeight="1">
      <c r="B23" s="247"/>
      <c r="C23" s="246"/>
      <c r="D23" s="244"/>
      <c r="E23" s="243" t="s">
        <v>261</v>
      </c>
      <c r="F23" s="242"/>
      <c r="G23" s="210"/>
      <c r="H23" s="237">
        <v>0</v>
      </c>
      <c r="I23" s="202"/>
      <c r="J23" s="248"/>
      <c r="K23" s="205"/>
    </row>
    <row r="24" spans="2:11" ht="15.95" customHeight="1">
      <c r="B24" s="247" t="s">
        <v>260</v>
      </c>
      <c r="C24" s="246"/>
      <c r="D24" s="244">
        <f>+TIT!H38+TIT!H40+TIT!H48</f>
        <v>0</v>
      </c>
      <c r="E24" s="243" t="s">
        <v>259</v>
      </c>
      <c r="F24" s="242"/>
      <c r="G24" s="210"/>
      <c r="H24" s="237">
        <v>0</v>
      </c>
      <c r="I24" s="202"/>
      <c r="J24" s="245"/>
      <c r="K24" s="205"/>
    </row>
    <row r="25" spans="2:11" ht="15.95" customHeight="1">
      <c r="B25" s="222" t="s">
        <v>258</v>
      </c>
      <c r="C25" s="219"/>
      <c r="D25" s="244">
        <f>D22+D24</f>
        <v>0</v>
      </c>
      <c r="E25" s="243" t="s">
        <v>257</v>
      </c>
      <c r="F25" s="242"/>
      <c r="G25" s="210"/>
      <c r="H25" s="237">
        <v>0</v>
      </c>
      <c r="I25" s="202"/>
      <c r="J25" s="236"/>
      <c r="K25" s="205"/>
    </row>
    <row r="26" spans="2:11" ht="15.95" customHeight="1" thickBot="1">
      <c r="B26" s="316" t="s">
        <v>256</v>
      </c>
      <c r="C26" s="317"/>
      <c r="D26" s="241">
        <f>D25+H26</f>
        <v>0</v>
      </c>
      <c r="E26" s="240" t="s">
        <v>255</v>
      </c>
      <c r="F26" s="239"/>
      <c r="G26" s="238"/>
      <c r="H26" s="237">
        <v>0</v>
      </c>
      <c r="I26" s="202"/>
      <c r="J26" s="236"/>
      <c r="K26" s="205"/>
    </row>
    <row r="27" spans="2:11" ht="12.75" customHeight="1">
      <c r="B27" s="235" t="s">
        <v>254</v>
      </c>
      <c r="C27" s="233"/>
      <c r="D27" s="234"/>
      <c r="E27" s="233" t="s">
        <v>253</v>
      </c>
      <c r="F27" s="233"/>
      <c r="G27" s="232" t="s">
        <v>252</v>
      </c>
      <c r="H27" s="231"/>
      <c r="I27" s="202"/>
      <c r="J27" s="230"/>
      <c r="K27" s="205"/>
    </row>
    <row r="28" spans="2:11" ht="12.75" customHeight="1">
      <c r="B28" s="222" t="s">
        <v>250</v>
      </c>
      <c r="C28" s="219"/>
      <c r="D28" s="224" t="s">
        <v>251</v>
      </c>
      <c r="E28" s="219" t="s">
        <v>250</v>
      </c>
      <c r="F28" s="226"/>
      <c r="G28" s="225" t="s">
        <v>250</v>
      </c>
      <c r="H28" s="218"/>
      <c r="I28" s="202"/>
      <c r="J28" s="230"/>
      <c r="K28" s="205"/>
    </row>
    <row r="29" spans="2:11" ht="37.5" customHeight="1">
      <c r="B29" s="222" t="s">
        <v>248</v>
      </c>
      <c r="C29" s="229"/>
      <c r="D29" s="228" t="s">
        <v>249</v>
      </c>
      <c r="E29" s="219" t="s">
        <v>248</v>
      </c>
      <c r="F29" s="226"/>
      <c r="G29" s="225" t="s">
        <v>248</v>
      </c>
      <c r="H29" s="218"/>
      <c r="I29" s="202"/>
      <c r="J29" s="201"/>
      <c r="K29" s="205"/>
    </row>
    <row r="30" spans="2:11" ht="12.75" customHeight="1">
      <c r="B30" s="222"/>
      <c r="C30" s="227"/>
      <c r="D30" s="224"/>
      <c r="E30" s="219"/>
      <c r="F30" s="226"/>
      <c r="G30" s="225"/>
      <c r="H30" s="218"/>
      <c r="I30" s="202"/>
      <c r="J30" s="201"/>
      <c r="K30" s="205"/>
    </row>
    <row r="31" spans="2:11" ht="12.75" customHeight="1">
      <c r="B31" s="222" t="s">
        <v>247</v>
      </c>
      <c r="C31" s="219"/>
      <c r="D31" s="224"/>
      <c r="E31" s="225" t="s">
        <v>246</v>
      </c>
      <c r="F31" s="224"/>
      <c r="G31" s="223" t="s">
        <v>246</v>
      </c>
      <c r="H31" s="218"/>
      <c r="I31" s="202"/>
      <c r="J31" s="201"/>
      <c r="K31" s="205"/>
    </row>
    <row r="32" spans="2:11" ht="69" customHeight="1">
      <c r="B32" s="222"/>
      <c r="C32" s="219"/>
      <c r="D32" s="220"/>
      <c r="E32" s="221"/>
      <c r="F32" s="220"/>
      <c r="G32" s="219"/>
      <c r="H32" s="218"/>
      <c r="I32" s="202"/>
      <c r="J32" s="201"/>
      <c r="K32" s="205"/>
    </row>
    <row r="33" spans="2:11" ht="12.75" customHeight="1">
      <c r="B33" s="214" t="s">
        <v>244</v>
      </c>
      <c r="C33" s="211"/>
      <c r="D33" s="216">
        <v>21</v>
      </c>
      <c r="E33" s="211" t="s">
        <v>245</v>
      </c>
      <c r="F33" s="215"/>
      <c r="G33" s="314">
        <f>ROUND(D26-G35,0)</f>
        <v>0</v>
      </c>
      <c r="H33" s="315"/>
      <c r="I33" s="202"/>
      <c r="J33" s="201"/>
      <c r="K33" s="205"/>
    </row>
    <row r="34" spans="2:11" ht="12.75" customHeight="1">
      <c r="B34" s="214" t="s">
        <v>243</v>
      </c>
      <c r="C34" s="211"/>
      <c r="D34" s="216">
        <f>D33</f>
        <v>21</v>
      </c>
      <c r="E34" s="211" t="s">
        <v>242</v>
      </c>
      <c r="F34" s="215"/>
      <c r="G34" s="314">
        <f>ROUND(PRODUCT(G33,D34/100),1)</f>
        <v>0</v>
      </c>
      <c r="H34" s="315"/>
      <c r="I34" s="217"/>
      <c r="J34" s="201"/>
      <c r="K34" s="205"/>
    </row>
    <row r="35" spans="2:11" ht="12.75" customHeight="1">
      <c r="B35" s="214" t="s">
        <v>244</v>
      </c>
      <c r="C35" s="211"/>
      <c r="D35" s="216">
        <v>0</v>
      </c>
      <c r="E35" s="211" t="s">
        <v>242</v>
      </c>
      <c r="F35" s="215"/>
      <c r="G35" s="314">
        <v>0</v>
      </c>
      <c r="H35" s="315"/>
      <c r="I35" s="202"/>
      <c r="J35" s="201"/>
      <c r="K35" s="205"/>
    </row>
    <row r="36" spans="2:11" ht="12.75" customHeight="1">
      <c r="B36" s="214" t="s">
        <v>243</v>
      </c>
      <c r="C36" s="213"/>
      <c r="D36" s="212">
        <f>D35</f>
        <v>0</v>
      </c>
      <c r="E36" s="211" t="s">
        <v>242</v>
      </c>
      <c r="F36" s="210"/>
      <c r="G36" s="314">
        <f>ROUND(PRODUCT(G35,D36/100),1)</f>
        <v>0</v>
      </c>
      <c r="H36" s="315"/>
      <c r="I36" s="202"/>
      <c r="J36" s="201"/>
      <c r="K36" s="205"/>
    </row>
    <row r="37" spans="2:11" ht="19.5" customHeight="1" thickBot="1">
      <c r="B37" s="209" t="s">
        <v>241</v>
      </c>
      <c r="C37" s="208"/>
      <c r="D37" s="208"/>
      <c r="E37" s="208"/>
      <c r="F37" s="207"/>
      <c r="G37" s="318">
        <f>CEILING(SUM(G33:G36),IF(SUM(G33:G36)&gt;=0,1,-1))</f>
        <v>0</v>
      </c>
      <c r="H37" s="319"/>
      <c r="I37" s="202"/>
      <c r="J37" s="201"/>
    </row>
    <row r="38" spans="2:11" ht="12.75" customHeight="1">
      <c r="B38" s="206"/>
      <c r="C38" s="206"/>
      <c r="D38" s="206"/>
      <c r="E38" s="206"/>
      <c r="F38" s="206"/>
      <c r="G38" s="206"/>
      <c r="H38" s="206"/>
      <c r="I38" s="202"/>
      <c r="J38" s="201"/>
      <c r="K38" s="205"/>
    </row>
    <row r="39" spans="2:11" ht="12.75" customHeight="1">
      <c r="B39" s="204" t="s">
        <v>240</v>
      </c>
      <c r="C39" s="204"/>
      <c r="D39" s="204"/>
      <c r="E39" s="204"/>
      <c r="F39" s="204"/>
      <c r="G39" s="204"/>
      <c r="H39" s="204"/>
      <c r="I39" s="202"/>
      <c r="J39" s="201"/>
    </row>
    <row r="40" spans="2:11" ht="12.75" customHeight="1">
      <c r="B40" s="203"/>
      <c r="C40" s="203"/>
      <c r="D40" s="203"/>
      <c r="E40" s="203"/>
      <c r="F40" s="203"/>
      <c r="G40" s="203"/>
      <c r="H40" s="203"/>
      <c r="I40" s="202"/>
      <c r="J40" s="201"/>
    </row>
    <row r="41" spans="2:11" ht="12.75" customHeight="1">
      <c r="B41" s="203"/>
      <c r="C41" s="203"/>
      <c r="D41" s="203"/>
      <c r="E41" s="203"/>
      <c r="F41" s="203"/>
      <c r="G41" s="203"/>
      <c r="H41" s="203"/>
      <c r="I41" s="202"/>
      <c r="J41" s="201"/>
    </row>
    <row r="42" spans="2:11" ht="12.75" customHeight="1">
      <c r="B42" s="203"/>
      <c r="C42" s="203"/>
      <c r="D42" s="203"/>
      <c r="E42" s="203"/>
      <c r="F42" s="203"/>
      <c r="G42" s="203"/>
      <c r="H42" s="203"/>
      <c r="I42" s="202"/>
      <c r="J42" s="201"/>
    </row>
    <row r="43" spans="2:11" ht="12.75" customHeight="1">
      <c r="B43" s="203"/>
      <c r="C43" s="203"/>
      <c r="D43" s="203"/>
      <c r="E43" s="203"/>
      <c r="F43" s="203"/>
      <c r="G43" s="203"/>
      <c r="H43" s="203"/>
      <c r="I43" s="202"/>
      <c r="J43" s="201"/>
    </row>
    <row r="44" spans="2:11" ht="12.75" customHeight="1">
      <c r="B44" s="203"/>
      <c r="C44" s="203"/>
      <c r="D44" s="203"/>
      <c r="E44" s="203"/>
      <c r="F44" s="203"/>
      <c r="G44" s="203"/>
      <c r="H44" s="203"/>
      <c r="I44" s="202"/>
      <c r="J44" s="201"/>
    </row>
    <row r="45" spans="2:11" ht="12.75" customHeight="1">
      <c r="B45" s="203"/>
      <c r="C45" s="203"/>
      <c r="D45" s="203"/>
      <c r="E45" s="203"/>
      <c r="F45" s="203"/>
      <c r="G45" s="203"/>
      <c r="H45" s="203"/>
      <c r="I45" s="202"/>
      <c r="J45" s="201"/>
    </row>
    <row r="46" spans="2:11" ht="12.75" customHeight="1">
      <c r="B46" s="203"/>
      <c r="C46" s="203"/>
      <c r="D46" s="203"/>
      <c r="E46" s="203"/>
      <c r="F46" s="203"/>
      <c r="G46" s="203"/>
      <c r="H46" s="203"/>
      <c r="I46" s="202"/>
      <c r="J46" s="201"/>
    </row>
    <row r="47" spans="2:11" ht="12.75" customHeight="1">
      <c r="B47" s="200"/>
      <c r="C47" s="200"/>
      <c r="D47" s="200"/>
      <c r="E47" s="200"/>
      <c r="F47" s="200"/>
      <c r="G47" s="200"/>
      <c r="H47" s="199"/>
      <c r="I47" s="198"/>
    </row>
    <row r="48" spans="2:11" ht="12.75" customHeight="1">
      <c r="B48" s="200"/>
      <c r="C48" s="200"/>
      <c r="D48" s="200"/>
      <c r="E48" s="200"/>
      <c r="F48" s="200"/>
      <c r="G48" s="200"/>
      <c r="H48" s="199"/>
      <c r="I48" s="198"/>
    </row>
    <row r="49" spans="2:9" ht="12.75" customHeight="1">
      <c r="B49" s="200"/>
      <c r="C49" s="200"/>
      <c r="D49" s="200"/>
      <c r="E49" s="200"/>
      <c r="F49" s="200"/>
      <c r="G49" s="200"/>
      <c r="H49" s="199"/>
      <c r="I49" s="198"/>
    </row>
    <row r="50" spans="2:9" ht="12.75" customHeight="1">
      <c r="B50" s="200"/>
      <c r="C50" s="200"/>
      <c r="D50" s="200"/>
      <c r="E50" s="200"/>
      <c r="F50" s="200"/>
      <c r="G50" s="200"/>
      <c r="H50" s="199"/>
      <c r="I50" s="198"/>
    </row>
    <row r="51" spans="2:9">
      <c r="B51" s="200"/>
      <c r="C51" s="200"/>
      <c r="D51" s="200"/>
      <c r="E51" s="200"/>
      <c r="F51" s="200"/>
      <c r="G51" s="200"/>
      <c r="H51" s="199"/>
      <c r="I51" s="198"/>
    </row>
    <row r="52" spans="2:9">
      <c r="B52" s="200"/>
      <c r="C52" s="200"/>
      <c r="D52" s="200"/>
      <c r="E52" s="200"/>
      <c r="F52" s="200"/>
      <c r="G52" s="200"/>
      <c r="H52" s="199"/>
      <c r="I52" s="198"/>
    </row>
    <row r="53" spans="2:9">
      <c r="B53" s="200"/>
      <c r="C53" s="200"/>
      <c r="D53" s="200"/>
      <c r="E53" s="200"/>
      <c r="F53" s="200"/>
      <c r="G53" s="200"/>
      <c r="H53" s="199"/>
      <c r="I53" s="198"/>
    </row>
  </sheetData>
  <mergeCells count="11">
    <mergeCell ref="G36:H36"/>
    <mergeCell ref="B26:C26"/>
    <mergeCell ref="G37:H37"/>
    <mergeCell ref="D15:F15"/>
    <mergeCell ref="G33:H33"/>
    <mergeCell ref="G34:H34"/>
    <mergeCell ref="D11:F11"/>
    <mergeCell ref="D12:F12"/>
    <mergeCell ref="D13:F13"/>
    <mergeCell ref="D14:F14"/>
    <mergeCell ref="G35:H35"/>
  </mergeCells>
  <pageMargins left="0.25" right="0.25" top="0.75" bottom="0.75" header="0.3" footer="0.3"/>
  <pageSetup paperSize="9" orientation="portrait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K64"/>
  <sheetViews>
    <sheetView showZeros="0" tabSelected="1" topLeftCell="A15" zoomScaleNormal="100" workbookViewId="0">
      <selection activeCell="H54" sqref="H54"/>
    </sheetView>
  </sheetViews>
  <sheetFormatPr defaultRowHeight="12"/>
  <cols>
    <col min="8" max="8" width="9.875" bestFit="1" customWidth="1"/>
    <col min="10" max="10" width="16" style="37" bestFit="1" customWidth="1"/>
    <col min="11" max="11" width="11.75" bestFit="1" customWidth="1"/>
  </cols>
  <sheetData>
    <row r="2" spans="1:10" ht="26.25">
      <c r="A2" s="18"/>
      <c r="B2" s="32" t="s">
        <v>297</v>
      </c>
      <c r="C2" s="18"/>
      <c r="D2" s="18"/>
      <c r="E2" s="18"/>
      <c r="F2" s="18"/>
      <c r="G2" s="33"/>
      <c r="H2" s="33"/>
      <c r="J2" s="99"/>
    </row>
    <row r="3" spans="1:10" ht="12.75">
      <c r="A3" s="18"/>
      <c r="B3" s="18"/>
      <c r="C3" s="18"/>
      <c r="D3" s="18"/>
      <c r="E3" s="18"/>
      <c r="F3" s="18"/>
      <c r="G3" s="33"/>
      <c r="H3" s="33"/>
    </row>
    <row r="4" spans="1:10" ht="12.75">
      <c r="A4" s="18"/>
      <c r="B4" s="18"/>
      <c r="C4" s="18"/>
      <c r="D4" s="18"/>
      <c r="E4" s="18"/>
      <c r="F4" s="18"/>
      <c r="G4" s="33"/>
      <c r="H4" s="33"/>
    </row>
    <row r="5" spans="1:10" ht="15.75">
      <c r="A5" s="34"/>
      <c r="B5" s="34"/>
      <c r="C5" s="34"/>
      <c r="D5" s="34"/>
      <c r="E5" s="34"/>
      <c r="F5" s="34"/>
      <c r="G5" s="35"/>
      <c r="H5" s="35"/>
    </row>
    <row r="6" spans="1:10" ht="12.75">
      <c r="A6" s="18"/>
      <c r="B6" s="18"/>
      <c r="C6" s="18"/>
      <c r="D6" s="18"/>
      <c r="E6" s="18"/>
      <c r="F6" s="18"/>
      <c r="G6" s="33"/>
      <c r="H6" s="33"/>
    </row>
    <row r="7" spans="1:10" ht="12.75">
      <c r="A7" s="18"/>
      <c r="B7" s="18"/>
      <c r="C7" s="18"/>
      <c r="D7" s="18"/>
      <c r="E7" s="18"/>
      <c r="F7" s="18"/>
      <c r="G7" s="33"/>
      <c r="H7" s="33"/>
    </row>
    <row r="8" spans="1:10" ht="12.75">
      <c r="A8" s="18"/>
      <c r="B8" s="18"/>
      <c r="C8" s="18"/>
      <c r="D8" s="18"/>
      <c r="E8" s="18"/>
      <c r="F8" s="18"/>
      <c r="G8" s="33"/>
      <c r="H8" s="33"/>
    </row>
    <row r="9" spans="1:10" ht="12.75">
      <c r="A9" s="18"/>
      <c r="B9" s="18"/>
      <c r="C9" s="18"/>
      <c r="D9" s="18"/>
      <c r="E9" s="18"/>
      <c r="F9" s="18"/>
      <c r="G9" s="33"/>
      <c r="H9" s="33"/>
    </row>
    <row r="10" spans="1:10" ht="15.75">
      <c r="A10" s="34" t="s">
        <v>1</v>
      </c>
      <c r="B10" s="34"/>
      <c r="C10" s="34"/>
      <c r="D10" s="34"/>
      <c r="E10" s="34"/>
      <c r="F10" s="34"/>
      <c r="G10" s="35"/>
      <c r="H10" s="35"/>
    </row>
    <row r="11" spans="1:10" ht="12.75">
      <c r="A11" s="18"/>
      <c r="B11" s="18"/>
      <c r="C11" s="18"/>
      <c r="D11" s="18"/>
      <c r="E11" s="18"/>
      <c r="F11" s="18"/>
      <c r="G11" s="33"/>
      <c r="H11" s="33"/>
    </row>
    <row r="12" spans="1:10" ht="12.75">
      <c r="A12" s="18" t="s">
        <v>2</v>
      </c>
      <c r="B12" s="18"/>
      <c r="C12" s="18"/>
      <c r="D12" s="18"/>
      <c r="E12" s="18"/>
      <c r="F12" s="18"/>
      <c r="G12" s="33"/>
      <c r="H12" s="33">
        <f>+SPEC!H98</f>
        <v>0</v>
      </c>
      <c r="I12" s="310"/>
    </row>
    <row r="13" spans="1:10" ht="12.75">
      <c r="A13" s="18" t="s">
        <v>41</v>
      </c>
      <c r="B13" s="18"/>
      <c r="C13" s="18"/>
      <c r="D13" s="18"/>
      <c r="E13" s="18"/>
      <c r="F13" s="18"/>
      <c r="G13" s="33"/>
      <c r="H13" s="33">
        <f>0.05*H12</f>
        <v>0</v>
      </c>
      <c r="I13" s="310"/>
    </row>
    <row r="14" spans="1:10" ht="12.75">
      <c r="A14" s="18"/>
      <c r="B14" s="18"/>
      <c r="C14" s="18"/>
      <c r="D14" s="18"/>
      <c r="E14" s="18"/>
      <c r="F14" s="18"/>
      <c r="G14" s="33"/>
      <c r="H14" s="33"/>
    </row>
    <row r="15" spans="1:10" ht="12.75">
      <c r="A15" s="18" t="s">
        <v>42</v>
      </c>
      <c r="B15" s="18"/>
      <c r="C15" s="18"/>
      <c r="D15" s="18"/>
      <c r="E15" s="18"/>
      <c r="F15" s="18"/>
      <c r="G15" s="33"/>
      <c r="H15" s="33">
        <f>+materiál!I77</f>
        <v>0</v>
      </c>
      <c r="I15" s="309"/>
    </row>
    <row r="16" spans="1:10" ht="12.75">
      <c r="A16" s="18" t="s">
        <v>73</v>
      </c>
      <c r="B16" s="18"/>
      <c r="C16" s="18"/>
      <c r="D16" s="18"/>
      <c r="E16" s="18"/>
      <c r="F16" s="18"/>
      <c r="G16" s="33"/>
      <c r="H16" s="33">
        <f>+materiál!I87</f>
        <v>0</v>
      </c>
      <c r="I16" s="309"/>
    </row>
    <row r="17" spans="1:9" ht="12.75">
      <c r="A17" s="18" t="s">
        <v>3</v>
      </c>
      <c r="B17" s="18"/>
      <c r="C17" s="18"/>
      <c r="D17" s="18"/>
      <c r="E17" s="18"/>
      <c r="F17" s="18"/>
      <c r="G17" s="33"/>
      <c r="H17" s="33">
        <f>+materiál!I40</f>
        <v>0</v>
      </c>
    </row>
    <row r="18" spans="1:9" ht="12.75">
      <c r="A18" s="18" t="s">
        <v>4</v>
      </c>
      <c r="B18" s="18"/>
      <c r="C18" s="18"/>
      <c r="D18" s="18"/>
      <c r="E18" s="18"/>
      <c r="F18" s="18"/>
      <c r="G18" s="33"/>
      <c r="H18" s="33">
        <f>+materiál!I19</f>
        <v>0</v>
      </c>
    </row>
    <row r="19" spans="1:9" ht="12.75">
      <c r="A19" s="18" t="s">
        <v>43</v>
      </c>
      <c r="B19" s="18" t="s">
        <v>44</v>
      </c>
      <c r="C19" s="18"/>
      <c r="D19" s="18"/>
      <c r="E19" s="18"/>
      <c r="F19" s="18"/>
      <c r="G19" s="33"/>
      <c r="H19" s="33">
        <f>+Svítidla!I27</f>
        <v>0</v>
      </c>
    </row>
    <row r="20" spans="1:9" ht="12.75">
      <c r="A20" s="18" t="s">
        <v>5</v>
      </c>
      <c r="B20" s="18"/>
      <c r="C20" s="18"/>
      <c r="D20" s="18"/>
      <c r="E20" s="18"/>
      <c r="F20" s="18"/>
      <c r="G20" s="33"/>
      <c r="H20" s="33">
        <f>0.05*H17</f>
        <v>0</v>
      </c>
    </row>
    <row r="21" spans="1:9" ht="12.75">
      <c r="A21" s="18"/>
      <c r="B21" s="18"/>
      <c r="C21" s="18"/>
      <c r="D21" s="18"/>
      <c r="E21" s="18"/>
      <c r="F21" s="18"/>
      <c r="G21" s="33"/>
      <c r="H21" s="33"/>
    </row>
    <row r="22" spans="1:9" ht="12.75">
      <c r="A22" s="115" t="s">
        <v>6</v>
      </c>
      <c r="B22" s="115"/>
      <c r="C22" s="115"/>
      <c r="D22" s="115"/>
      <c r="E22" s="115"/>
      <c r="F22" s="115"/>
      <c r="G22" s="116"/>
      <c r="H22" s="116">
        <f>+H17+H18+H19+H20</f>
        <v>0</v>
      </c>
      <c r="I22" s="310"/>
    </row>
    <row r="23" spans="1:9" ht="12.75">
      <c r="A23" s="18" t="s">
        <v>7</v>
      </c>
      <c r="B23" s="18"/>
      <c r="C23" s="18"/>
      <c r="D23" s="18"/>
      <c r="E23" s="18"/>
      <c r="F23" s="18"/>
      <c r="G23" s="33"/>
      <c r="H23" s="33">
        <f>0.03*H22</f>
        <v>0</v>
      </c>
      <c r="I23" s="310"/>
    </row>
    <row r="24" spans="1:9" ht="12.75">
      <c r="A24" s="115" t="s">
        <v>45</v>
      </c>
      <c r="B24" s="115"/>
      <c r="C24" s="115"/>
      <c r="D24" s="115"/>
      <c r="E24" s="115"/>
      <c r="F24" s="115"/>
      <c r="G24" s="116"/>
      <c r="H24" s="116">
        <f>+H15+H16+H22+H23</f>
        <v>0</v>
      </c>
    </row>
    <row r="25" spans="1:9" ht="12.75">
      <c r="A25" s="18" t="s">
        <v>236</v>
      </c>
      <c r="B25" s="18"/>
      <c r="C25" s="18"/>
      <c r="D25" s="18"/>
      <c r="E25" s="18"/>
      <c r="F25" s="18"/>
      <c r="G25" s="33"/>
      <c r="H25" s="33">
        <f>0.06*H24</f>
        <v>0</v>
      </c>
      <c r="I25" s="309"/>
    </row>
    <row r="26" spans="1:9" ht="12.75">
      <c r="A26" s="18"/>
      <c r="B26" s="18"/>
      <c r="C26" s="18"/>
      <c r="D26" s="18"/>
      <c r="E26" s="18"/>
      <c r="F26" s="18"/>
      <c r="G26" s="33"/>
      <c r="H26" s="33"/>
    </row>
    <row r="27" spans="1:9" ht="12.75">
      <c r="A27" s="18" t="s">
        <v>100</v>
      </c>
      <c r="B27" s="18"/>
      <c r="C27" s="18"/>
      <c r="D27" s="18"/>
      <c r="E27" s="18"/>
      <c r="F27" s="18"/>
      <c r="G27" s="33"/>
      <c r="H27" s="33">
        <f>+Hrom!I27</f>
        <v>0</v>
      </c>
      <c r="I27" s="310"/>
    </row>
    <row r="28" spans="1:9" ht="12.75">
      <c r="A28" s="18" t="s">
        <v>101</v>
      </c>
      <c r="B28" s="18"/>
      <c r="C28" s="18"/>
      <c r="D28" s="18"/>
      <c r="E28" s="18"/>
      <c r="F28" s="18"/>
      <c r="G28" s="33"/>
      <c r="H28" s="33">
        <f>+Hrom!I45</f>
        <v>0</v>
      </c>
      <c r="I28" s="309"/>
    </row>
    <row r="29" spans="1:9" ht="12.75">
      <c r="A29" s="18" t="s">
        <v>196</v>
      </c>
      <c r="B29" s="18"/>
      <c r="C29" s="18"/>
      <c r="D29" s="18"/>
      <c r="E29" s="18"/>
      <c r="F29" s="18"/>
      <c r="G29" s="33"/>
      <c r="H29" s="33">
        <f>+Hrom!I55</f>
        <v>0</v>
      </c>
      <c r="I29" s="309"/>
    </row>
    <row r="30" spans="1:9" ht="12.75">
      <c r="A30" s="18"/>
      <c r="B30" s="18"/>
      <c r="C30" s="18"/>
      <c r="D30" s="18"/>
      <c r="E30" s="18"/>
      <c r="F30" s="18"/>
      <c r="G30" s="33"/>
      <c r="H30" s="33"/>
    </row>
    <row r="31" spans="1:9" ht="12.75">
      <c r="A31" s="18" t="s">
        <v>195</v>
      </c>
      <c r="B31" s="18"/>
      <c r="C31" s="18"/>
      <c r="D31" s="18"/>
      <c r="E31" s="18"/>
      <c r="F31" s="18"/>
      <c r="G31" s="33"/>
      <c r="H31" s="33"/>
    </row>
    <row r="32" spans="1:9" ht="12.75">
      <c r="A32" s="18"/>
      <c r="B32" s="18"/>
      <c r="C32" s="18"/>
      <c r="D32" s="18"/>
      <c r="E32" s="18"/>
      <c r="F32" s="18"/>
      <c r="G32" s="33"/>
      <c r="H32" s="33"/>
    </row>
    <row r="33" spans="1:11" ht="12.75">
      <c r="A33" s="18" t="s">
        <v>8</v>
      </c>
      <c r="B33" s="18"/>
      <c r="C33" s="18"/>
      <c r="D33" s="18"/>
      <c r="E33" s="18">
        <v>6</v>
      </c>
      <c r="F33" s="18" t="s">
        <v>9</v>
      </c>
      <c r="G33" s="33">
        <v>0</v>
      </c>
      <c r="H33" s="33">
        <f t="shared" ref="H33:H37" si="0">+G33*E33</f>
        <v>0</v>
      </c>
    </row>
    <row r="34" spans="1:11" ht="12.75">
      <c r="A34" s="18" t="s">
        <v>10</v>
      </c>
      <c r="B34" s="18"/>
      <c r="C34" s="18"/>
      <c r="D34" s="18"/>
      <c r="E34" s="18">
        <v>12</v>
      </c>
      <c r="F34" s="18" t="s">
        <v>9</v>
      </c>
      <c r="G34" s="33">
        <v>0</v>
      </c>
      <c r="H34" s="33">
        <f t="shared" si="0"/>
        <v>0</v>
      </c>
    </row>
    <row r="35" spans="1:11" ht="12.75">
      <c r="A35" s="18" t="s">
        <v>11</v>
      </c>
      <c r="B35" s="18"/>
      <c r="C35" s="18"/>
      <c r="D35" s="18"/>
      <c r="E35" s="18">
        <v>20</v>
      </c>
      <c r="F35" s="18" t="s">
        <v>9</v>
      </c>
      <c r="G35" s="33">
        <v>0</v>
      </c>
      <c r="H35" s="33">
        <f t="shared" si="0"/>
        <v>0</v>
      </c>
    </row>
    <row r="36" spans="1:11" ht="12.75">
      <c r="A36" s="18" t="s">
        <v>46</v>
      </c>
      <c r="B36" s="18"/>
      <c r="C36" s="18"/>
      <c r="D36" s="18"/>
      <c r="E36" s="18">
        <v>10</v>
      </c>
      <c r="F36" s="18" t="s">
        <v>9</v>
      </c>
      <c r="G36" s="33">
        <v>0</v>
      </c>
      <c r="H36" s="33">
        <f t="shared" si="0"/>
        <v>0</v>
      </c>
    </row>
    <row r="37" spans="1:11" ht="12.75">
      <c r="A37" s="18" t="s">
        <v>40</v>
      </c>
      <c r="B37" s="18"/>
      <c r="C37" s="18"/>
      <c r="D37" s="18"/>
      <c r="E37" s="18">
        <v>10</v>
      </c>
      <c r="F37" s="18" t="s">
        <v>9</v>
      </c>
      <c r="G37" s="33">
        <v>0</v>
      </c>
      <c r="H37" s="33">
        <f t="shared" si="0"/>
        <v>0</v>
      </c>
    </row>
    <row r="38" spans="1:11" ht="12.75">
      <c r="A38" s="18" t="s">
        <v>12</v>
      </c>
      <c r="B38" s="18"/>
      <c r="C38" s="18"/>
      <c r="D38" s="18"/>
      <c r="E38" s="18"/>
      <c r="F38" s="18"/>
      <c r="G38" s="33"/>
      <c r="H38" s="33">
        <f>SUM(H33:H37)</f>
        <v>0</v>
      </c>
    </row>
    <row r="39" spans="1:11" ht="12.75">
      <c r="A39" s="18"/>
      <c r="B39" s="18"/>
      <c r="C39" s="18"/>
      <c r="D39" s="18"/>
      <c r="E39" s="18"/>
      <c r="F39" s="18"/>
      <c r="G39" s="33"/>
      <c r="H39" s="33"/>
    </row>
    <row r="40" spans="1:11" ht="12.75">
      <c r="A40" s="18" t="s">
        <v>74</v>
      </c>
      <c r="B40" s="18"/>
      <c r="C40" s="18"/>
      <c r="D40" s="18"/>
      <c r="E40" s="18"/>
      <c r="F40" s="18"/>
      <c r="G40" s="33"/>
      <c r="H40" s="33">
        <f>+materiál!I91</f>
        <v>0</v>
      </c>
    </row>
    <row r="41" spans="1:11" ht="12.75">
      <c r="A41" s="18"/>
      <c r="B41" s="18"/>
      <c r="C41" s="18"/>
      <c r="D41" s="18"/>
      <c r="E41" s="18"/>
      <c r="F41" s="18"/>
      <c r="G41" s="33"/>
      <c r="H41" s="33"/>
    </row>
    <row r="42" spans="1:11" ht="12.75">
      <c r="A42" s="18"/>
      <c r="B42" s="18"/>
      <c r="C42" s="18"/>
      <c r="D42" s="18"/>
      <c r="E42" s="18"/>
      <c r="F42" s="18"/>
      <c r="G42" s="33"/>
      <c r="H42" s="33"/>
    </row>
    <row r="43" spans="1:11" ht="13.5" thickBot="1">
      <c r="A43" s="53" t="s">
        <v>13</v>
      </c>
      <c r="B43" s="53"/>
      <c r="C43" s="53"/>
      <c r="D43" s="53"/>
      <c r="E43" s="53"/>
      <c r="F43" s="53"/>
      <c r="G43" s="54"/>
      <c r="H43" s="54">
        <f>+H12+H13+H24+H25+H27+H28+H38+H40</f>
        <v>0</v>
      </c>
      <c r="K43" s="124"/>
    </row>
    <row r="44" spans="1:11" ht="13.5" thickTop="1">
      <c r="A44" s="18"/>
      <c r="B44" s="18"/>
      <c r="C44" s="18"/>
      <c r="D44" s="18"/>
      <c r="E44" s="18"/>
      <c r="F44" s="18"/>
      <c r="G44" s="33"/>
      <c r="H44" s="33"/>
    </row>
    <row r="45" spans="1:11" ht="12.75">
      <c r="A45" s="18" t="s">
        <v>14</v>
      </c>
      <c r="B45" s="18"/>
      <c r="C45" s="18"/>
      <c r="D45" s="18"/>
      <c r="E45" s="18">
        <v>80</v>
      </c>
      <c r="F45" s="18" t="s">
        <v>9</v>
      </c>
      <c r="G45" s="33">
        <v>0</v>
      </c>
      <c r="H45" s="33">
        <f>+G45*E45</f>
        <v>0</v>
      </c>
      <c r="K45" s="191"/>
    </row>
    <row r="46" spans="1:11" ht="12.75">
      <c r="A46" s="18" t="s">
        <v>47</v>
      </c>
      <c r="B46" s="18"/>
      <c r="C46" s="18"/>
      <c r="D46" s="18"/>
      <c r="E46" s="18">
        <v>16</v>
      </c>
      <c r="F46" s="18" t="s">
        <v>9</v>
      </c>
      <c r="G46" s="33">
        <v>0</v>
      </c>
      <c r="H46" s="33">
        <f>+G46*E46</f>
        <v>0</v>
      </c>
    </row>
    <row r="47" spans="1:11" ht="12.75">
      <c r="A47" s="18" t="s">
        <v>89</v>
      </c>
      <c r="B47" s="18"/>
      <c r="C47" s="18"/>
      <c r="D47" s="18"/>
      <c r="E47" s="18">
        <v>2</v>
      </c>
      <c r="F47" s="18" t="s">
        <v>9</v>
      </c>
      <c r="G47" s="33">
        <v>0</v>
      </c>
      <c r="H47" s="33">
        <f>+G47*E47</f>
        <v>0</v>
      </c>
    </row>
    <row r="48" spans="1:11" ht="12.75">
      <c r="A48" s="18" t="s">
        <v>48</v>
      </c>
      <c r="B48" s="18"/>
      <c r="C48" s="18"/>
      <c r="D48" s="18"/>
      <c r="E48" s="18"/>
      <c r="F48" s="18"/>
      <c r="G48" s="33"/>
      <c r="H48" s="33">
        <f>SUM(H45:H47)</f>
        <v>0</v>
      </c>
    </row>
    <row r="49" spans="1:8" ht="12.75">
      <c r="A49" s="18"/>
      <c r="B49" s="18"/>
      <c r="C49" s="18"/>
      <c r="D49" s="18"/>
      <c r="E49" s="18"/>
      <c r="F49" s="18"/>
      <c r="G49" s="33"/>
      <c r="H49" s="33"/>
    </row>
    <row r="59" spans="1:8" ht="15.75">
      <c r="B59" s="122"/>
      <c r="C59" s="122"/>
      <c r="D59" s="123"/>
    </row>
    <row r="60" spans="1:8" ht="15.75">
      <c r="B60" s="122"/>
      <c r="C60" s="122"/>
      <c r="D60" s="123"/>
    </row>
    <row r="61" spans="1:8" ht="15.75">
      <c r="B61" s="122"/>
      <c r="C61" s="122"/>
      <c r="D61" s="123"/>
    </row>
    <row r="62" spans="1:8" ht="15.75">
      <c r="B62" s="122"/>
      <c r="C62" s="122"/>
      <c r="D62" s="123"/>
    </row>
    <row r="63" spans="1:8" ht="15.75">
      <c r="B63" s="122"/>
      <c r="C63" s="122"/>
      <c r="D63" s="123"/>
    </row>
    <row r="64" spans="1:8" ht="15.75">
      <c r="B64" s="122"/>
      <c r="C64" s="122"/>
      <c r="D64" s="123"/>
    </row>
  </sheetData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U94"/>
  <sheetViews>
    <sheetView showZeros="0" tabSelected="1" topLeftCell="A15" zoomScaleNormal="100" workbookViewId="0">
      <selection activeCell="H54" sqref="H54"/>
    </sheetView>
  </sheetViews>
  <sheetFormatPr defaultColWidth="0" defaultRowHeight="12.75"/>
  <cols>
    <col min="1" max="1" width="4" style="190" customWidth="1"/>
    <col min="2" max="2" width="28.375" style="1" customWidth="1"/>
    <col min="3" max="3" width="9.375" style="8" customWidth="1"/>
    <col min="4" max="4" width="6.75" style="1" bestFit="1" customWidth="1"/>
    <col min="5" max="5" width="3" style="1" bestFit="1" customWidth="1"/>
    <col min="6" max="6" width="6.75" style="1" bestFit="1" customWidth="1"/>
    <col min="7" max="7" width="4.25" style="1" bestFit="1" customWidth="1"/>
    <col min="8" max="8" width="7.75" style="2" bestFit="1" customWidth="1"/>
    <col min="9" max="9" width="9.75" style="4" bestFit="1" customWidth="1"/>
    <col min="10" max="11" width="9.75" style="1" customWidth="1"/>
    <col min="12" max="12" width="10.5" style="1" bestFit="1" customWidth="1"/>
    <col min="13" max="240" width="9.75" style="1" customWidth="1"/>
    <col min="241" max="16384" width="0" style="1" hidden="1"/>
  </cols>
  <sheetData>
    <row r="1" spans="1:21" ht="15.75">
      <c r="A1" s="24"/>
      <c r="B1" s="11"/>
      <c r="C1" s="14"/>
      <c r="D1" s="15"/>
      <c r="E1" s="15"/>
      <c r="F1" s="11"/>
      <c r="G1" s="11"/>
      <c r="H1" s="12"/>
      <c r="I1" s="13"/>
    </row>
    <row r="2" spans="1:21">
      <c r="A2" s="187" t="s">
        <v>32</v>
      </c>
      <c r="B2" s="39" t="s">
        <v>298</v>
      </c>
      <c r="C2" s="40"/>
      <c r="D2" s="41"/>
      <c r="E2" s="41"/>
      <c r="F2" s="42" t="s">
        <v>16</v>
      </c>
      <c r="G2" s="39" t="s">
        <v>17</v>
      </c>
      <c r="H2" s="43" t="s">
        <v>18</v>
      </c>
      <c r="I2" s="44" t="s">
        <v>19</v>
      </c>
    </row>
    <row r="3" spans="1:21" s="3" customFormat="1" ht="25.5">
      <c r="A3" s="324">
        <v>1</v>
      </c>
      <c r="B3" s="335" t="s">
        <v>69</v>
      </c>
      <c r="C3" s="336" t="s">
        <v>20</v>
      </c>
      <c r="D3" s="336" t="s">
        <v>33</v>
      </c>
      <c r="E3" s="336"/>
      <c r="F3" s="324">
        <v>33</v>
      </c>
      <c r="G3" s="336" t="s">
        <v>21</v>
      </c>
      <c r="H3" s="337">
        <v>0</v>
      </c>
      <c r="I3" s="325">
        <f>F3*H3</f>
        <v>0</v>
      </c>
    </row>
    <row r="4" spans="1:21" s="3" customFormat="1" ht="25.5">
      <c r="A4" s="324">
        <f>1+A3</f>
        <v>2</v>
      </c>
      <c r="B4" s="335" t="s">
        <v>70</v>
      </c>
      <c r="C4" s="324" t="s">
        <v>22</v>
      </c>
      <c r="D4" s="336" t="s">
        <v>33</v>
      </c>
      <c r="E4" s="336"/>
      <c r="F4" s="324">
        <v>64</v>
      </c>
      <c r="G4" s="336" t="s">
        <v>21</v>
      </c>
      <c r="H4" s="337">
        <v>0</v>
      </c>
      <c r="I4" s="325">
        <f>F4*H4</f>
        <v>0</v>
      </c>
    </row>
    <row r="5" spans="1:21" s="3" customFormat="1" ht="25.5">
      <c r="A5" s="324">
        <f t="shared" ref="A5:A18" si="0">1+A4</f>
        <v>3</v>
      </c>
      <c r="B5" s="335" t="s">
        <v>71</v>
      </c>
      <c r="C5" s="324" t="s">
        <v>23</v>
      </c>
      <c r="D5" s="336" t="s">
        <v>33</v>
      </c>
      <c r="E5" s="336"/>
      <c r="F5" s="324">
        <v>2</v>
      </c>
      <c r="G5" s="336" t="s">
        <v>21</v>
      </c>
      <c r="H5" s="337">
        <v>0</v>
      </c>
      <c r="I5" s="325">
        <f t="shared" ref="I5" si="1">H5*F5</f>
        <v>0</v>
      </c>
    </row>
    <row r="6" spans="1:21" s="3" customFormat="1" ht="38.25">
      <c r="A6" s="324">
        <f t="shared" si="0"/>
        <v>4</v>
      </c>
      <c r="B6" s="335" t="s">
        <v>95</v>
      </c>
      <c r="C6" s="336" t="s">
        <v>20</v>
      </c>
      <c r="D6" s="336" t="s">
        <v>33</v>
      </c>
      <c r="E6" s="336"/>
      <c r="F6" s="324">
        <v>1</v>
      </c>
      <c r="G6" s="336" t="s">
        <v>21</v>
      </c>
      <c r="H6" s="337">
        <v>0</v>
      </c>
      <c r="I6" s="325">
        <f>F6*H6</f>
        <v>0</v>
      </c>
    </row>
    <row r="7" spans="1:21" s="3" customFormat="1" ht="38.25">
      <c r="A7" s="324">
        <f t="shared" si="0"/>
        <v>5</v>
      </c>
      <c r="B7" s="335" t="s">
        <v>95</v>
      </c>
      <c r="C7" s="336" t="s">
        <v>22</v>
      </c>
      <c r="D7" s="336" t="s">
        <v>33</v>
      </c>
      <c r="E7" s="336"/>
      <c r="F7" s="324">
        <v>1</v>
      </c>
      <c r="G7" s="336" t="s">
        <v>21</v>
      </c>
      <c r="H7" s="337">
        <v>0</v>
      </c>
      <c r="I7" s="325">
        <f t="shared" ref="I7:I16" si="2">F7*H7</f>
        <v>0</v>
      </c>
    </row>
    <row r="8" spans="1:21" s="3" customFormat="1" ht="25.5">
      <c r="A8" s="324">
        <f t="shared" si="0"/>
        <v>6</v>
      </c>
      <c r="B8" s="335" t="s">
        <v>169</v>
      </c>
      <c r="C8" s="336" t="s">
        <v>170</v>
      </c>
      <c r="D8" s="336" t="s">
        <v>33</v>
      </c>
      <c r="E8" s="336"/>
      <c r="F8" s="324">
        <v>37</v>
      </c>
      <c r="G8" s="336" t="s">
        <v>21</v>
      </c>
      <c r="H8" s="337">
        <v>0</v>
      </c>
      <c r="I8" s="325">
        <f t="shared" si="2"/>
        <v>0</v>
      </c>
      <c r="O8" s="158"/>
      <c r="P8" s="158"/>
      <c r="Q8" s="163"/>
      <c r="R8" s="158"/>
      <c r="S8" s="157"/>
      <c r="T8" s="158"/>
      <c r="U8" s="164"/>
    </row>
    <row r="9" spans="1:21" s="3" customFormat="1" ht="38.25">
      <c r="A9" s="324">
        <f t="shared" si="0"/>
        <v>7</v>
      </c>
      <c r="B9" s="335" t="s">
        <v>78</v>
      </c>
      <c r="C9" s="324" t="s">
        <v>34</v>
      </c>
      <c r="D9" s="336" t="s">
        <v>33</v>
      </c>
      <c r="E9" s="336"/>
      <c r="F9" s="324">
        <v>63</v>
      </c>
      <c r="G9" s="336" t="s">
        <v>21</v>
      </c>
      <c r="H9" s="337">
        <v>0</v>
      </c>
      <c r="I9" s="325">
        <f t="shared" si="2"/>
        <v>0</v>
      </c>
    </row>
    <row r="10" spans="1:21" s="326" customFormat="1" ht="38.25">
      <c r="A10" s="324">
        <f t="shared" si="0"/>
        <v>8</v>
      </c>
      <c r="B10" s="335" t="s">
        <v>79</v>
      </c>
      <c r="C10" s="338" t="s">
        <v>34</v>
      </c>
      <c r="D10" s="336" t="s">
        <v>33</v>
      </c>
      <c r="E10" s="336"/>
      <c r="F10" s="324">
        <v>166</v>
      </c>
      <c r="G10" s="336" t="s">
        <v>21</v>
      </c>
      <c r="H10" s="337">
        <v>0</v>
      </c>
      <c r="I10" s="325">
        <f t="shared" si="2"/>
        <v>0</v>
      </c>
    </row>
    <row r="11" spans="1:21" s="3" customFormat="1" ht="51">
      <c r="A11" s="324">
        <f t="shared" si="0"/>
        <v>9</v>
      </c>
      <c r="B11" s="335" t="s">
        <v>80</v>
      </c>
      <c r="C11" s="338" t="s">
        <v>34</v>
      </c>
      <c r="D11" s="336" t="s">
        <v>33</v>
      </c>
      <c r="E11" s="336"/>
      <c r="F11" s="324">
        <v>1</v>
      </c>
      <c r="G11" s="336" t="s">
        <v>21</v>
      </c>
      <c r="H11" s="337">
        <v>0</v>
      </c>
      <c r="I11" s="325">
        <f t="shared" si="2"/>
        <v>0</v>
      </c>
    </row>
    <row r="12" spans="1:21" s="3" customFormat="1">
      <c r="A12" s="324">
        <f t="shared" si="0"/>
        <v>10</v>
      </c>
      <c r="B12" s="339" t="s">
        <v>97</v>
      </c>
      <c r="C12" s="338" t="s">
        <v>98</v>
      </c>
      <c r="D12" s="336" t="s">
        <v>33</v>
      </c>
      <c r="E12" s="336"/>
      <c r="F12" s="324">
        <v>21</v>
      </c>
      <c r="G12" s="336" t="s">
        <v>21</v>
      </c>
      <c r="H12" s="337">
        <v>0</v>
      </c>
      <c r="I12" s="325">
        <f t="shared" si="2"/>
        <v>0</v>
      </c>
    </row>
    <row r="13" spans="1:21" s="3" customFormat="1">
      <c r="A13" s="324">
        <f t="shared" si="0"/>
        <v>11</v>
      </c>
      <c r="B13" s="339" t="s">
        <v>172</v>
      </c>
      <c r="C13" s="338" t="s">
        <v>171</v>
      </c>
      <c r="D13" s="336" t="s">
        <v>33</v>
      </c>
      <c r="E13" s="336"/>
      <c r="F13" s="324">
        <v>1</v>
      </c>
      <c r="G13" s="336" t="s">
        <v>21</v>
      </c>
      <c r="H13" s="337">
        <v>0</v>
      </c>
      <c r="I13" s="325">
        <f t="shared" si="2"/>
        <v>0</v>
      </c>
    </row>
    <row r="14" spans="1:21" s="3" customFormat="1" ht="15" customHeight="1">
      <c r="A14" s="324">
        <f t="shared" si="0"/>
        <v>12</v>
      </c>
      <c r="B14" s="336" t="s">
        <v>222</v>
      </c>
      <c r="C14" s="336"/>
      <c r="D14" s="324"/>
      <c r="E14" s="324"/>
      <c r="F14" s="324">
        <f>+F3+F4+F5+F8+F9+F10+F11</f>
        <v>366</v>
      </c>
      <c r="G14" s="336" t="s">
        <v>21</v>
      </c>
      <c r="H14" s="337">
        <v>0</v>
      </c>
      <c r="I14" s="325">
        <f t="shared" si="2"/>
        <v>0</v>
      </c>
    </row>
    <row r="15" spans="1:21" s="3" customFormat="1" ht="15" customHeight="1">
      <c r="A15" s="324">
        <f t="shared" si="0"/>
        <v>13</v>
      </c>
      <c r="B15" s="336" t="s">
        <v>223</v>
      </c>
      <c r="C15" s="336"/>
      <c r="D15" s="336"/>
      <c r="E15" s="336"/>
      <c r="F15" s="324">
        <v>188</v>
      </c>
      <c r="G15" s="336" t="s">
        <v>21</v>
      </c>
      <c r="H15" s="337">
        <v>0</v>
      </c>
      <c r="I15" s="325">
        <f t="shared" si="2"/>
        <v>0</v>
      </c>
    </row>
    <row r="16" spans="1:21" s="3" customFormat="1" ht="15" customHeight="1">
      <c r="A16" s="324">
        <f t="shared" si="0"/>
        <v>14</v>
      </c>
      <c r="B16" s="327" t="s">
        <v>88</v>
      </c>
      <c r="C16" s="327"/>
      <c r="D16" s="327"/>
      <c r="E16" s="328"/>
      <c r="F16" s="327">
        <v>38</v>
      </c>
      <c r="G16" s="327" t="s">
        <v>21</v>
      </c>
      <c r="H16" s="329">
        <v>0</v>
      </c>
      <c r="I16" s="325">
        <f t="shared" si="2"/>
        <v>0</v>
      </c>
    </row>
    <row r="17" spans="1:9" s="3" customFormat="1" ht="15" customHeight="1">
      <c r="A17" s="324">
        <f t="shared" si="0"/>
        <v>15</v>
      </c>
      <c r="B17" s="336" t="s">
        <v>231</v>
      </c>
      <c r="C17" s="336" t="s">
        <v>232</v>
      </c>
      <c r="D17" s="336"/>
      <c r="E17" s="336"/>
      <c r="F17" s="324">
        <v>1</v>
      </c>
      <c r="G17" s="336" t="s">
        <v>21</v>
      </c>
      <c r="H17" s="325">
        <v>0</v>
      </c>
      <c r="I17" s="330">
        <f t="shared" ref="I17" si="3">PRODUCT(F17,H17)</f>
        <v>0</v>
      </c>
    </row>
    <row r="18" spans="1:9" s="3" customFormat="1" ht="15" customHeight="1">
      <c r="A18" s="324">
        <f t="shared" si="0"/>
        <v>16</v>
      </c>
      <c r="B18" s="336" t="s">
        <v>235</v>
      </c>
      <c r="C18" s="336"/>
      <c r="D18" s="336"/>
      <c r="E18" s="336"/>
      <c r="F18" s="324">
        <v>1</v>
      </c>
      <c r="G18" s="336" t="s">
        <v>75</v>
      </c>
      <c r="H18" s="337">
        <v>0</v>
      </c>
      <c r="I18" s="325">
        <f t="shared" ref="I18" si="4">H18*F18</f>
        <v>0</v>
      </c>
    </row>
    <row r="19" spans="1:9" s="5" customFormat="1" ht="13.5" thickBot="1">
      <c r="A19" s="331"/>
      <c r="B19" s="331" t="s">
        <v>19</v>
      </c>
      <c r="C19" s="331"/>
      <c r="D19" s="331"/>
      <c r="E19" s="331"/>
      <c r="F19" s="332"/>
      <c r="G19" s="331"/>
      <c r="H19" s="333"/>
      <c r="I19" s="334">
        <f>SUM(I3:I18)</f>
        <v>0</v>
      </c>
    </row>
    <row r="20" spans="1:9" s="5" customFormat="1" ht="13.5" thickTop="1">
      <c r="A20" s="188"/>
      <c r="B20" s="15"/>
      <c r="C20" s="21"/>
      <c r="D20" s="15"/>
      <c r="E20" s="15"/>
      <c r="F20" s="9"/>
      <c r="G20" s="15"/>
      <c r="H20" s="22"/>
      <c r="I20" s="23"/>
    </row>
    <row r="21" spans="1:9" s="5" customFormat="1">
      <c r="A21" s="188"/>
      <c r="B21" s="15"/>
      <c r="C21" s="21"/>
      <c r="D21" s="15"/>
      <c r="E21" s="15"/>
      <c r="F21" s="9"/>
      <c r="G21" s="15"/>
      <c r="H21" s="22"/>
      <c r="I21" s="23"/>
    </row>
    <row r="22" spans="1:9" s="5" customFormat="1">
      <c r="A22" s="187" t="s">
        <v>32</v>
      </c>
      <c r="B22" s="39" t="s">
        <v>299</v>
      </c>
      <c r="C22" s="40"/>
      <c r="D22" s="41"/>
      <c r="E22" s="41"/>
      <c r="F22" s="42" t="s">
        <v>16</v>
      </c>
      <c r="G22" s="39" t="s">
        <v>17</v>
      </c>
      <c r="H22" s="43" t="s">
        <v>18</v>
      </c>
      <c r="I22" s="44" t="s">
        <v>19</v>
      </c>
    </row>
    <row r="23" spans="1:9" s="5" customFormat="1">
      <c r="A23" s="24">
        <v>1</v>
      </c>
      <c r="B23" s="16" t="s">
        <v>90</v>
      </c>
      <c r="C23" s="16" t="s">
        <v>55</v>
      </c>
      <c r="D23" s="16"/>
      <c r="E23" s="192"/>
      <c r="F23" s="156">
        <v>25</v>
      </c>
      <c r="G23" s="193" t="s">
        <v>24</v>
      </c>
      <c r="H23" s="28">
        <v>0</v>
      </c>
      <c r="I23" s="25">
        <f t="shared" ref="I23:I38" si="5">H23*F23</f>
        <v>0</v>
      </c>
    </row>
    <row r="24" spans="1:9" s="5" customFormat="1" ht="15" customHeight="1">
      <c r="A24" s="24">
        <f>1+A23</f>
        <v>2</v>
      </c>
      <c r="B24" s="16" t="s">
        <v>91</v>
      </c>
      <c r="C24" s="16" t="s">
        <v>37</v>
      </c>
      <c r="D24" s="16"/>
      <c r="E24" s="192"/>
      <c r="F24" s="156">
        <v>1820</v>
      </c>
      <c r="G24" s="193" t="s">
        <v>24</v>
      </c>
      <c r="H24" s="28">
        <v>0</v>
      </c>
      <c r="I24" s="25">
        <f t="shared" si="5"/>
        <v>0</v>
      </c>
    </row>
    <row r="25" spans="1:9" s="5" customFormat="1" ht="15" customHeight="1">
      <c r="A25" s="24">
        <f t="shared" ref="A25:A39" si="6">1+A24</f>
        <v>3</v>
      </c>
      <c r="B25" s="16" t="s">
        <v>92</v>
      </c>
      <c r="C25" s="16" t="s">
        <v>37</v>
      </c>
      <c r="D25" s="16"/>
      <c r="E25" s="192"/>
      <c r="F25" s="156">
        <v>300</v>
      </c>
      <c r="G25" s="193" t="s">
        <v>24</v>
      </c>
      <c r="H25" s="28">
        <v>0</v>
      </c>
      <c r="I25" s="25">
        <f t="shared" si="5"/>
        <v>0</v>
      </c>
    </row>
    <row r="26" spans="1:9" s="5" customFormat="1" ht="15" customHeight="1">
      <c r="A26" s="24">
        <f t="shared" si="6"/>
        <v>4</v>
      </c>
      <c r="B26" s="16" t="s">
        <v>93</v>
      </c>
      <c r="C26" s="16" t="s">
        <v>54</v>
      </c>
      <c r="D26" s="16"/>
      <c r="E26" s="192"/>
      <c r="F26" s="156">
        <v>240</v>
      </c>
      <c r="G26" s="193" t="s">
        <v>24</v>
      </c>
      <c r="H26" s="28">
        <v>0</v>
      </c>
      <c r="I26" s="25">
        <f t="shared" si="5"/>
        <v>0</v>
      </c>
    </row>
    <row r="27" spans="1:9" s="5" customFormat="1" ht="15" customHeight="1">
      <c r="A27" s="24">
        <f t="shared" si="6"/>
        <v>5</v>
      </c>
      <c r="B27" s="16" t="s">
        <v>93</v>
      </c>
      <c r="C27" s="16" t="s">
        <v>38</v>
      </c>
      <c r="D27" s="16"/>
      <c r="E27" s="192"/>
      <c r="F27" s="156">
        <v>460</v>
      </c>
      <c r="G27" s="193" t="s">
        <v>24</v>
      </c>
      <c r="H27" s="28">
        <v>0</v>
      </c>
      <c r="I27" s="25">
        <f t="shared" si="5"/>
        <v>0</v>
      </c>
    </row>
    <row r="28" spans="1:9" s="5" customFormat="1" ht="15" customHeight="1">
      <c r="A28" s="24">
        <f t="shared" si="6"/>
        <v>6</v>
      </c>
      <c r="B28" s="16" t="s">
        <v>93</v>
      </c>
      <c r="C28" s="16" t="s">
        <v>39</v>
      </c>
      <c r="D28" s="16"/>
      <c r="E28" s="192"/>
      <c r="F28" s="156">
        <v>1400</v>
      </c>
      <c r="G28" s="193" t="s">
        <v>24</v>
      </c>
      <c r="H28" s="28">
        <v>0</v>
      </c>
      <c r="I28" s="25">
        <f t="shared" si="5"/>
        <v>0</v>
      </c>
    </row>
    <row r="29" spans="1:9" s="5" customFormat="1" ht="15" customHeight="1">
      <c r="A29" s="24">
        <f t="shared" si="6"/>
        <v>7</v>
      </c>
      <c r="B29" s="16" t="s">
        <v>93</v>
      </c>
      <c r="C29" s="16" t="s">
        <v>206</v>
      </c>
      <c r="D29" s="16"/>
      <c r="E29" s="192"/>
      <c r="F29" s="156">
        <v>60</v>
      </c>
      <c r="G29" s="193" t="s">
        <v>24</v>
      </c>
      <c r="H29" s="28">
        <v>0</v>
      </c>
      <c r="I29" s="25">
        <f t="shared" ref="I29:I30" si="7">H29*F29</f>
        <v>0</v>
      </c>
    </row>
    <row r="30" spans="1:9" s="5" customFormat="1" ht="15" customHeight="1">
      <c r="A30" s="24">
        <f t="shared" si="6"/>
        <v>8</v>
      </c>
      <c r="B30" s="16" t="s">
        <v>93</v>
      </c>
      <c r="C30" s="16" t="s">
        <v>207</v>
      </c>
      <c r="D30" s="16"/>
      <c r="E30" s="192"/>
      <c r="F30" s="156">
        <v>30</v>
      </c>
      <c r="G30" s="193" t="s">
        <v>24</v>
      </c>
      <c r="H30" s="28">
        <v>0</v>
      </c>
      <c r="I30" s="25">
        <f t="shared" si="7"/>
        <v>0</v>
      </c>
    </row>
    <row r="31" spans="1:9" s="5" customFormat="1" ht="15" customHeight="1">
      <c r="A31" s="24">
        <f t="shared" si="6"/>
        <v>9</v>
      </c>
      <c r="B31" s="16" t="s">
        <v>93</v>
      </c>
      <c r="C31" s="16" t="s">
        <v>124</v>
      </c>
      <c r="D31" s="16"/>
      <c r="E31" s="192"/>
      <c r="F31" s="156">
        <v>1540</v>
      </c>
      <c r="G31" s="193" t="s">
        <v>24</v>
      </c>
      <c r="H31" s="28">
        <v>0</v>
      </c>
      <c r="I31" s="25">
        <f t="shared" si="5"/>
        <v>0</v>
      </c>
    </row>
    <row r="32" spans="1:9" s="5" customFormat="1" ht="15" customHeight="1">
      <c r="A32" s="24">
        <f t="shared" si="6"/>
        <v>10</v>
      </c>
      <c r="B32" s="16" t="s">
        <v>93</v>
      </c>
      <c r="C32" s="16" t="s">
        <v>162</v>
      </c>
      <c r="D32" s="16"/>
      <c r="E32" s="192"/>
      <c r="F32" s="156">
        <v>18</v>
      </c>
      <c r="G32" s="193"/>
      <c r="H32" s="28">
        <v>0</v>
      </c>
      <c r="I32" s="25">
        <f t="shared" si="5"/>
        <v>0</v>
      </c>
    </row>
    <row r="33" spans="1:9" s="5" customFormat="1" ht="15" customHeight="1">
      <c r="A33" s="24">
        <f t="shared" si="6"/>
        <v>11</v>
      </c>
      <c r="B33" s="16" t="s">
        <v>87</v>
      </c>
      <c r="C33" s="16" t="s">
        <v>86</v>
      </c>
      <c r="D33" s="16"/>
      <c r="E33" s="192"/>
      <c r="F33" s="156">
        <v>40</v>
      </c>
      <c r="G33" s="193" t="s">
        <v>24</v>
      </c>
      <c r="H33" s="28">
        <v>0</v>
      </c>
      <c r="I33" s="25">
        <f t="shared" si="5"/>
        <v>0</v>
      </c>
    </row>
    <row r="34" spans="1:9" s="5" customFormat="1" ht="15" customHeight="1">
      <c r="A34" s="24">
        <f t="shared" si="6"/>
        <v>12</v>
      </c>
      <c r="B34" s="9" t="s">
        <v>81</v>
      </c>
      <c r="C34" s="19">
        <v>4</v>
      </c>
      <c r="D34" s="26"/>
      <c r="E34" s="194"/>
      <c r="F34" s="156">
        <v>160</v>
      </c>
      <c r="G34" s="192" t="s">
        <v>24</v>
      </c>
      <c r="H34" s="17">
        <v>0</v>
      </c>
      <c r="I34" s="25">
        <f t="shared" si="5"/>
        <v>0</v>
      </c>
    </row>
    <row r="35" spans="1:9" s="5" customFormat="1" ht="15" customHeight="1">
      <c r="A35" s="24">
        <f t="shared" si="6"/>
        <v>13</v>
      </c>
      <c r="B35" s="9" t="s">
        <v>81</v>
      </c>
      <c r="C35" s="19">
        <v>16</v>
      </c>
      <c r="D35" s="26"/>
      <c r="E35" s="194"/>
      <c r="F35" s="156">
        <v>60</v>
      </c>
      <c r="G35" s="192" t="s">
        <v>24</v>
      </c>
      <c r="H35" s="100">
        <v>0</v>
      </c>
      <c r="I35" s="25">
        <f t="shared" si="5"/>
        <v>0</v>
      </c>
    </row>
    <row r="36" spans="1:9" s="5" customFormat="1" ht="15" customHeight="1">
      <c r="A36" s="24">
        <f t="shared" si="6"/>
        <v>14</v>
      </c>
      <c r="B36" s="9" t="s">
        <v>81</v>
      </c>
      <c r="C36" s="19">
        <v>25</v>
      </c>
      <c r="D36" s="26"/>
      <c r="E36" s="26"/>
      <c r="F36" s="156">
        <v>50</v>
      </c>
      <c r="G36" s="16"/>
      <c r="H36" s="17">
        <v>0</v>
      </c>
      <c r="I36" s="25">
        <f t="shared" si="5"/>
        <v>0</v>
      </c>
    </row>
    <row r="37" spans="1:9" s="5" customFormat="1" ht="15" customHeight="1">
      <c r="A37" s="24">
        <f t="shared" si="6"/>
        <v>15</v>
      </c>
      <c r="B37" s="9" t="s">
        <v>163</v>
      </c>
      <c r="C37" s="19" t="s">
        <v>164</v>
      </c>
      <c r="D37" s="26" t="s">
        <v>33</v>
      </c>
      <c r="E37" s="26" t="s">
        <v>165</v>
      </c>
      <c r="F37" s="156">
        <v>82</v>
      </c>
      <c r="G37" s="16" t="s">
        <v>24</v>
      </c>
      <c r="H37" s="17">
        <v>0</v>
      </c>
      <c r="I37" s="25">
        <f t="shared" si="5"/>
        <v>0</v>
      </c>
    </row>
    <row r="38" spans="1:9" s="5" customFormat="1" ht="15" customHeight="1">
      <c r="A38" s="24">
        <f t="shared" si="6"/>
        <v>16</v>
      </c>
      <c r="B38" s="9" t="s">
        <v>163</v>
      </c>
      <c r="C38" s="19" t="s">
        <v>166</v>
      </c>
      <c r="D38" s="26" t="s">
        <v>33</v>
      </c>
      <c r="E38" s="26" t="s">
        <v>165</v>
      </c>
      <c r="F38" s="156">
        <v>40</v>
      </c>
      <c r="G38" s="16" t="s">
        <v>24</v>
      </c>
      <c r="H38" s="17">
        <v>0</v>
      </c>
      <c r="I38" s="25">
        <f t="shared" si="5"/>
        <v>0</v>
      </c>
    </row>
    <row r="39" spans="1:9" s="5" customFormat="1" ht="15" customHeight="1">
      <c r="A39" s="24">
        <f t="shared" si="6"/>
        <v>17</v>
      </c>
      <c r="B39" s="9" t="s">
        <v>295</v>
      </c>
      <c r="C39" s="19">
        <v>75</v>
      </c>
      <c r="D39" s="26"/>
      <c r="E39" s="26"/>
      <c r="F39" s="156">
        <v>2</v>
      </c>
      <c r="G39" s="16" t="s">
        <v>24</v>
      </c>
      <c r="H39" s="17">
        <v>0</v>
      </c>
      <c r="I39" s="25">
        <f t="shared" ref="I39" si="8">H39*F39</f>
        <v>0</v>
      </c>
    </row>
    <row r="40" spans="1:9" s="5" customFormat="1" ht="13.5" thickBot="1">
      <c r="A40" s="189"/>
      <c r="B40" s="45" t="s">
        <v>19</v>
      </c>
      <c r="C40" s="46"/>
      <c r="D40" s="46"/>
      <c r="E40" s="46"/>
      <c r="F40" s="45"/>
      <c r="G40" s="45"/>
      <c r="H40" s="47"/>
      <c r="I40" s="48">
        <f>SUM(I23:I39)</f>
        <v>0</v>
      </c>
    </row>
    <row r="41" spans="1:9" s="5" customFormat="1" ht="13.5" thickTop="1">
      <c r="A41" s="24"/>
      <c r="B41" s="15"/>
      <c r="C41" s="21"/>
      <c r="D41" s="21"/>
      <c r="E41" s="21"/>
      <c r="F41" s="15"/>
      <c r="G41" s="15"/>
      <c r="H41" s="96"/>
      <c r="I41" s="97"/>
    </row>
    <row r="42" spans="1:9" s="5" customFormat="1">
      <c r="A42" s="24"/>
      <c r="B42" s="15"/>
      <c r="C42" s="21"/>
      <c r="D42" s="21"/>
      <c r="E42" s="21"/>
      <c r="F42" s="15"/>
      <c r="G42" s="15"/>
      <c r="H42" s="96"/>
      <c r="I42" s="97"/>
    </row>
    <row r="43" spans="1:9" s="5" customFormat="1">
      <c r="A43" s="24"/>
      <c r="B43" s="15"/>
      <c r="C43" s="21"/>
      <c r="D43" s="21"/>
      <c r="E43" s="21"/>
      <c r="F43" s="15"/>
      <c r="G43" s="15"/>
      <c r="H43" s="96"/>
      <c r="I43" s="97"/>
    </row>
    <row r="44" spans="1:9" s="5" customFormat="1">
      <c r="A44" s="24"/>
      <c r="B44" s="15"/>
      <c r="C44" s="21"/>
      <c r="D44" s="21"/>
      <c r="E44" s="21"/>
      <c r="F44" s="15"/>
      <c r="G44" s="15"/>
      <c r="H44" s="96"/>
      <c r="I44" s="97"/>
    </row>
    <row r="45" spans="1:9">
      <c r="A45" s="187" t="s">
        <v>32</v>
      </c>
      <c r="B45" s="39" t="s">
        <v>15</v>
      </c>
      <c r="C45" s="40"/>
      <c r="D45" s="41"/>
      <c r="E45" s="41"/>
      <c r="F45" s="42" t="s">
        <v>16</v>
      </c>
      <c r="G45" s="39" t="s">
        <v>17</v>
      </c>
      <c r="H45" s="43" t="s">
        <v>18</v>
      </c>
      <c r="I45" s="44" t="s">
        <v>19</v>
      </c>
    </row>
    <row r="46" spans="1:9">
      <c r="A46" s="24"/>
      <c r="B46" s="36" t="s">
        <v>53</v>
      </c>
      <c r="C46" s="11"/>
      <c r="D46" s="11"/>
      <c r="E46" s="11"/>
      <c r="F46" s="11"/>
      <c r="G46" s="11"/>
      <c r="H46" s="49"/>
      <c r="I46" s="49"/>
    </row>
    <row r="47" spans="1:9" ht="15" customHeight="1">
      <c r="A47" s="24">
        <v>1</v>
      </c>
      <c r="B47" s="50" t="s">
        <v>64</v>
      </c>
      <c r="C47" s="20" t="s">
        <v>56</v>
      </c>
      <c r="D47" s="51" t="s">
        <v>83</v>
      </c>
      <c r="E47" s="20" t="s">
        <v>57</v>
      </c>
      <c r="F47" s="102">
        <f>+F3</f>
        <v>33</v>
      </c>
      <c r="G47" s="20" t="s">
        <v>21</v>
      </c>
      <c r="H47" s="52">
        <v>0</v>
      </c>
      <c r="I47" s="52">
        <f t="shared" ref="I47:I76" si="9">+F47*H47</f>
        <v>0</v>
      </c>
    </row>
    <row r="48" spans="1:9" ht="15" customHeight="1">
      <c r="A48" s="24">
        <f>1+A47</f>
        <v>2</v>
      </c>
      <c r="B48" s="50" t="s">
        <v>64</v>
      </c>
      <c r="C48" s="20" t="s">
        <v>215</v>
      </c>
      <c r="D48" s="51" t="s">
        <v>83</v>
      </c>
      <c r="E48" s="20" t="s">
        <v>57</v>
      </c>
      <c r="F48" s="102">
        <f>+F4+F5+F6+F7+F8</f>
        <v>105</v>
      </c>
      <c r="G48" s="20" t="s">
        <v>21</v>
      </c>
      <c r="H48" s="52">
        <v>0</v>
      </c>
      <c r="I48" s="52">
        <f t="shared" si="9"/>
        <v>0</v>
      </c>
    </row>
    <row r="49" spans="1:10" ht="15" customHeight="1">
      <c r="A49" s="24">
        <f t="shared" ref="A49:A76" si="10">1+A48</f>
        <v>3</v>
      </c>
      <c r="B49" s="50" t="s">
        <v>96</v>
      </c>
      <c r="C49" s="20">
        <v>1</v>
      </c>
      <c r="D49" s="51" t="s">
        <v>83</v>
      </c>
      <c r="E49" s="20" t="s">
        <v>57</v>
      </c>
      <c r="F49" s="102">
        <f>+F6</f>
        <v>1</v>
      </c>
      <c r="G49" s="20" t="s">
        <v>21</v>
      </c>
      <c r="H49" s="52">
        <v>0</v>
      </c>
      <c r="I49" s="52">
        <f t="shared" ref="I49:I50" si="11">+F49*H49</f>
        <v>0</v>
      </c>
    </row>
    <row r="50" spans="1:10" ht="15" customHeight="1">
      <c r="A50" s="24">
        <f t="shared" si="10"/>
        <v>4</v>
      </c>
      <c r="B50" s="50" t="str">
        <f>+B12</f>
        <v>Spinac  16A/3+N+PE</v>
      </c>
      <c r="C50" s="20" t="str">
        <f>+C12</f>
        <v>Sporák.</v>
      </c>
      <c r="D50" s="51" t="s">
        <v>99</v>
      </c>
      <c r="E50" s="20" t="s">
        <v>57</v>
      </c>
      <c r="F50" s="102">
        <f>+F12+F13</f>
        <v>22</v>
      </c>
      <c r="G50" s="20" t="s">
        <v>21</v>
      </c>
      <c r="H50" s="52">
        <v>0</v>
      </c>
      <c r="I50" s="52">
        <f t="shared" si="11"/>
        <v>0</v>
      </c>
    </row>
    <row r="51" spans="1:10">
      <c r="A51" s="24">
        <f t="shared" si="10"/>
        <v>5</v>
      </c>
      <c r="B51" s="50" t="s">
        <v>65</v>
      </c>
      <c r="C51" s="50" t="s">
        <v>58</v>
      </c>
      <c r="D51" s="51" t="s">
        <v>83</v>
      </c>
      <c r="E51" s="20" t="s">
        <v>57</v>
      </c>
      <c r="F51" s="102">
        <f>+F9</f>
        <v>63</v>
      </c>
      <c r="G51" s="20" t="s">
        <v>21</v>
      </c>
      <c r="H51" s="52">
        <v>0</v>
      </c>
      <c r="I51" s="52">
        <f t="shared" si="9"/>
        <v>0</v>
      </c>
    </row>
    <row r="52" spans="1:10">
      <c r="A52" s="24">
        <f t="shared" si="10"/>
        <v>6</v>
      </c>
      <c r="B52" s="50" t="s">
        <v>66</v>
      </c>
      <c r="C52" s="50" t="s">
        <v>67</v>
      </c>
      <c r="D52" s="51" t="s">
        <v>83</v>
      </c>
      <c r="E52" s="20" t="s">
        <v>57</v>
      </c>
      <c r="F52" s="102">
        <f>+F10+F11</f>
        <v>167</v>
      </c>
      <c r="G52" s="20" t="s">
        <v>21</v>
      </c>
      <c r="H52" s="52">
        <v>0</v>
      </c>
      <c r="I52" s="52">
        <f t="shared" si="9"/>
        <v>0</v>
      </c>
    </row>
    <row r="53" spans="1:10">
      <c r="A53" s="24">
        <f t="shared" si="10"/>
        <v>7</v>
      </c>
      <c r="B53" s="16" t="s">
        <v>93</v>
      </c>
      <c r="C53" s="20" t="s">
        <v>55</v>
      </c>
      <c r="D53" s="20" t="s">
        <v>59</v>
      </c>
      <c r="E53" s="20" t="s">
        <v>57</v>
      </c>
      <c r="F53" s="102">
        <f>+F23</f>
        <v>25</v>
      </c>
      <c r="G53" s="20" t="s">
        <v>24</v>
      </c>
      <c r="H53" s="52">
        <v>0</v>
      </c>
      <c r="I53" s="52">
        <f t="shared" si="9"/>
        <v>0</v>
      </c>
    </row>
    <row r="54" spans="1:10">
      <c r="A54" s="24">
        <f t="shared" si="10"/>
        <v>8</v>
      </c>
      <c r="B54" s="16" t="s">
        <v>93</v>
      </c>
      <c r="C54" s="20" t="s">
        <v>37</v>
      </c>
      <c r="D54" s="20" t="s">
        <v>59</v>
      </c>
      <c r="E54" s="20" t="s">
        <v>57</v>
      </c>
      <c r="F54" s="102">
        <f>+F24+F25</f>
        <v>2120</v>
      </c>
      <c r="G54" s="20" t="s">
        <v>24</v>
      </c>
      <c r="H54" s="52">
        <v>0</v>
      </c>
      <c r="I54" s="52">
        <f t="shared" si="9"/>
        <v>0</v>
      </c>
    </row>
    <row r="55" spans="1:10">
      <c r="A55" s="24">
        <f t="shared" si="10"/>
        <v>9</v>
      </c>
      <c r="B55" s="16" t="s">
        <v>93</v>
      </c>
      <c r="C55" s="20" t="s">
        <v>54</v>
      </c>
      <c r="D55" s="20" t="s">
        <v>59</v>
      </c>
      <c r="E55" s="20" t="s">
        <v>57</v>
      </c>
      <c r="F55" s="102">
        <f>+F26</f>
        <v>240</v>
      </c>
      <c r="G55" s="20" t="s">
        <v>24</v>
      </c>
      <c r="H55" s="52">
        <v>0</v>
      </c>
      <c r="I55" s="52">
        <f t="shared" si="9"/>
        <v>0</v>
      </c>
    </row>
    <row r="56" spans="1:10">
      <c r="A56" s="24">
        <f t="shared" si="10"/>
        <v>10</v>
      </c>
      <c r="B56" s="16" t="s">
        <v>93</v>
      </c>
      <c r="C56" s="20" t="s">
        <v>39</v>
      </c>
      <c r="D56" s="20" t="s">
        <v>59</v>
      </c>
      <c r="E56" s="20" t="s">
        <v>57</v>
      </c>
      <c r="F56" s="102">
        <f>+F28</f>
        <v>1400</v>
      </c>
      <c r="G56" s="20" t="s">
        <v>24</v>
      </c>
      <c r="H56" s="52">
        <v>0</v>
      </c>
      <c r="I56" s="52">
        <f t="shared" si="9"/>
        <v>0</v>
      </c>
    </row>
    <row r="57" spans="1:10">
      <c r="A57" s="24">
        <f t="shared" si="10"/>
        <v>11</v>
      </c>
      <c r="B57" s="16" t="s">
        <v>93</v>
      </c>
      <c r="C57" s="20" t="s">
        <v>38</v>
      </c>
      <c r="D57" s="20" t="s">
        <v>59</v>
      </c>
      <c r="E57" s="20" t="s">
        <v>57</v>
      </c>
      <c r="F57" s="102">
        <f>+F27</f>
        <v>460</v>
      </c>
      <c r="G57" s="20" t="s">
        <v>24</v>
      </c>
      <c r="H57" s="52">
        <v>0</v>
      </c>
      <c r="I57" s="52">
        <f t="shared" si="9"/>
        <v>0</v>
      </c>
    </row>
    <row r="58" spans="1:10">
      <c r="A58" s="24">
        <f t="shared" si="10"/>
        <v>12</v>
      </c>
      <c r="B58" s="16" t="s">
        <v>93</v>
      </c>
      <c r="C58" s="20" t="str">
        <f>+C29</f>
        <v>5x4</v>
      </c>
      <c r="D58" s="20" t="s">
        <v>59</v>
      </c>
      <c r="E58" s="20" t="s">
        <v>57</v>
      </c>
      <c r="F58" s="102">
        <f>+F29</f>
        <v>60</v>
      </c>
      <c r="G58" s="20" t="s">
        <v>24</v>
      </c>
      <c r="H58" s="52">
        <v>0</v>
      </c>
      <c r="I58" s="52">
        <f t="shared" ref="I58:I59" si="12">+F58*H58</f>
        <v>0</v>
      </c>
    </row>
    <row r="59" spans="1:10">
      <c r="A59" s="24">
        <f t="shared" si="10"/>
        <v>13</v>
      </c>
      <c r="B59" s="16" t="s">
        <v>93</v>
      </c>
      <c r="C59" s="20" t="str">
        <f>+C30</f>
        <v>5x6</v>
      </c>
      <c r="D59" s="20" t="s">
        <v>59</v>
      </c>
      <c r="E59" s="20" t="s">
        <v>57</v>
      </c>
      <c r="F59" s="102">
        <f>+F30</f>
        <v>30</v>
      </c>
      <c r="G59" s="20" t="s">
        <v>24</v>
      </c>
      <c r="H59" s="52">
        <v>0</v>
      </c>
      <c r="I59" s="52">
        <f t="shared" si="12"/>
        <v>0</v>
      </c>
    </row>
    <row r="60" spans="1:10">
      <c r="A60" s="24">
        <f t="shared" si="10"/>
        <v>14</v>
      </c>
      <c r="B60" s="16" t="s">
        <v>93</v>
      </c>
      <c r="C60" s="20" t="str">
        <f>+C31</f>
        <v>5x10</v>
      </c>
      <c r="D60" s="20" t="s">
        <v>59</v>
      </c>
      <c r="E60" s="20" t="s">
        <v>57</v>
      </c>
      <c r="F60" s="102">
        <f>+F31</f>
        <v>1540</v>
      </c>
      <c r="G60" s="20" t="s">
        <v>24</v>
      </c>
      <c r="H60" s="52">
        <v>0</v>
      </c>
      <c r="I60" s="52">
        <f t="shared" si="9"/>
        <v>0</v>
      </c>
    </row>
    <row r="61" spans="1:10">
      <c r="A61" s="24">
        <f t="shared" si="10"/>
        <v>15</v>
      </c>
      <c r="B61" s="16" t="s">
        <v>93</v>
      </c>
      <c r="C61" s="20" t="str">
        <f>+C32</f>
        <v>4x95</v>
      </c>
      <c r="D61" s="20"/>
      <c r="E61" s="20" t="s">
        <v>57</v>
      </c>
      <c r="F61" s="102">
        <f>+F32</f>
        <v>18</v>
      </c>
      <c r="G61" s="20" t="s">
        <v>24</v>
      </c>
      <c r="H61" s="52">
        <v>0</v>
      </c>
      <c r="I61" s="52">
        <f t="shared" si="9"/>
        <v>0</v>
      </c>
    </row>
    <row r="62" spans="1:10">
      <c r="A62" s="24">
        <f t="shared" si="10"/>
        <v>16</v>
      </c>
      <c r="B62" s="16" t="str">
        <f>+B33</f>
        <v>Kabel gum. HO7RN-F  (MaR)</v>
      </c>
      <c r="C62" s="20" t="str">
        <f>+C33</f>
        <v>3x1,0</v>
      </c>
      <c r="D62" s="20"/>
      <c r="E62" s="20" t="s">
        <v>57</v>
      </c>
      <c r="F62" s="102">
        <f>+F33</f>
        <v>40</v>
      </c>
      <c r="G62" s="20" t="s">
        <v>24</v>
      </c>
      <c r="H62" s="52">
        <v>0</v>
      </c>
      <c r="I62" s="52">
        <f t="shared" si="9"/>
        <v>0</v>
      </c>
    </row>
    <row r="63" spans="1:10">
      <c r="A63" s="24">
        <f t="shared" si="10"/>
        <v>17</v>
      </c>
      <c r="B63" s="16" t="s">
        <v>167</v>
      </c>
      <c r="C63" s="20" t="s">
        <v>168</v>
      </c>
      <c r="D63" s="20"/>
      <c r="E63" s="20" t="s">
        <v>57</v>
      </c>
      <c r="F63" s="102">
        <f>+F34+F35+F36</f>
        <v>270</v>
      </c>
      <c r="G63" s="20" t="s">
        <v>24</v>
      </c>
      <c r="H63" s="52">
        <v>0</v>
      </c>
      <c r="I63" s="52">
        <f t="shared" si="9"/>
        <v>0</v>
      </c>
      <c r="J63" s="11"/>
    </row>
    <row r="64" spans="1:10">
      <c r="A64" s="24">
        <f t="shared" si="10"/>
        <v>18</v>
      </c>
      <c r="B64" s="159" t="s">
        <v>163</v>
      </c>
      <c r="C64" s="160" t="s">
        <v>164</v>
      </c>
      <c r="D64" s="161" t="s">
        <v>33</v>
      </c>
      <c r="E64" s="20" t="s">
        <v>57</v>
      </c>
      <c r="F64" s="162">
        <f>+F37</f>
        <v>82</v>
      </c>
      <c r="G64" s="20" t="s">
        <v>24</v>
      </c>
      <c r="H64" s="52">
        <v>0</v>
      </c>
      <c r="I64" s="52">
        <f t="shared" si="9"/>
        <v>0</v>
      </c>
      <c r="J64" s="11"/>
    </row>
    <row r="65" spans="1:10">
      <c r="A65" s="24">
        <f t="shared" si="10"/>
        <v>19</v>
      </c>
      <c r="B65" s="159" t="s">
        <v>163</v>
      </c>
      <c r="C65" s="160" t="s">
        <v>166</v>
      </c>
      <c r="D65" s="161" t="s">
        <v>33</v>
      </c>
      <c r="E65" s="20" t="s">
        <v>57</v>
      </c>
      <c r="F65" s="162">
        <f>+F38</f>
        <v>40</v>
      </c>
      <c r="G65" s="20" t="s">
        <v>24</v>
      </c>
      <c r="H65" s="52">
        <v>0</v>
      </c>
      <c r="I65" s="52">
        <f t="shared" si="9"/>
        <v>0</v>
      </c>
      <c r="J65" s="11"/>
    </row>
    <row r="66" spans="1:10">
      <c r="A66" s="24">
        <f t="shared" si="10"/>
        <v>20</v>
      </c>
      <c r="B66" s="20" t="s">
        <v>60</v>
      </c>
      <c r="C66" s="20"/>
      <c r="D66" s="20"/>
      <c r="E66" s="20" t="s">
        <v>57</v>
      </c>
      <c r="F66" s="102">
        <f>+F14</f>
        <v>366</v>
      </c>
      <c r="G66" s="20" t="s">
        <v>21</v>
      </c>
      <c r="H66" s="52">
        <v>0</v>
      </c>
      <c r="I66" s="52">
        <f t="shared" si="9"/>
        <v>0</v>
      </c>
    </row>
    <row r="67" spans="1:10">
      <c r="A67" s="24">
        <f t="shared" si="10"/>
        <v>21</v>
      </c>
      <c r="B67" s="20" t="s">
        <v>61</v>
      </c>
      <c r="C67" s="20"/>
      <c r="D67" s="161" t="s">
        <v>33</v>
      </c>
      <c r="E67" s="20" t="s">
        <v>57</v>
      </c>
      <c r="F67" s="102">
        <f>+F15</f>
        <v>188</v>
      </c>
      <c r="G67" s="20" t="s">
        <v>21</v>
      </c>
      <c r="H67" s="52">
        <v>0</v>
      </c>
      <c r="I67" s="52">
        <f t="shared" si="9"/>
        <v>0</v>
      </c>
    </row>
    <row r="68" spans="1:10">
      <c r="A68" s="24">
        <f t="shared" si="10"/>
        <v>22</v>
      </c>
      <c r="B68" s="20" t="s">
        <v>68</v>
      </c>
      <c r="C68" s="20" t="s">
        <v>62</v>
      </c>
      <c r="D68" s="18"/>
      <c r="E68" s="20" t="s">
        <v>57</v>
      </c>
      <c r="F68" s="102">
        <f>+SPEC!E89+SPEC!E90+SPEC!E91+SPEC!E92+SPEC!E93+SPEC!E94+SPEC!E96</f>
        <v>26</v>
      </c>
      <c r="G68" s="20" t="s">
        <v>21</v>
      </c>
      <c r="H68" s="52">
        <v>0</v>
      </c>
      <c r="I68" s="52">
        <f t="shared" si="9"/>
        <v>0</v>
      </c>
    </row>
    <row r="69" spans="1:10">
      <c r="A69" s="24">
        <f t="shared" si="10"/>
        <v>23</v>
      </c>
      <c r="B69" s="20" t="s">
        <v>228</v>
      </c>
      <c r="C69" s="20" t="s">
        <v>229</v>
      </c>
      <c r="D69" s="18"/>
      <c r="E69" s="20" t="s">
        <v>57</v>
      </c>
      <c r="F69" s="102">
        <v>4</v>
      </c>
      <c r="G69" s="20" t="s">
        <v>230</v>
      </c>
      <c r="H69" s="52">
        <v>0</v>
      </c>
      <c r="I69" s="52">
        <f t="shared" si="9"/>
        <v>0</v>
      </c>
    </row>
    <row r="70" spans="1:10">
      <c r="A70" s="24">
        <f t="shared" si="10"/>
        <v>24</v>
      </c>
      <c r="B70" s="20" t="s">
        <v>224</v>
      </c>
      <c r="C70" s="20" t="s">
        <v>225</v>
      </c>
      <c r="D70" s="18"/>
      <c r="E70" s="20" t="s">
        <v>57</v>
      </c>
      <c r="F70" s="102">
        <v>140</v>
      </c>
      <c r="G70" s="20" t="s">
        <v>21</v>
      </c>
      <c r="H70" s="52">
        <v>0</v>
      </c>
      <c r="I70" s="52">
        <f t="shared" si="9"/>
        <v>0</v>
      </c>
    </row>
    <row r="71" spans="1:10">
      <c r="A71" s="24">
        <f t="shared" si="10"/>
        <v>25</v>
      </c>
      <c r="B71" s="20" t="s">
        <v>224</v>
      </c>
      <c r="C71" s="20" t="s">
        <v>226</v>
      </c>
      <c r="D71" s="18"/>
      <c r="E71" s="20" t="s">
        <v>57</v>
      </c>
      <c r="F71" s="102">
        <v>6</v>
      </c>
      <c r="G71" s="20" t="s">
        <v>21</v>
      </c>
      <c r="H71" s="52">
        <v>0</v>
      </c>
      <c r="I71" s="52">
        <f t="shared" si="9"/>
        <v>0</v>
      </c>
    </row>
    <row r="72" spans="1:10">
      <c r="A72" s="24">
        <f t="shared" si="10"/>
        <v>26</v>
      </c>
      <c r="B72" s="20" t="s">
        <v>224</v>
      </c>
      <c r="C72" s="20" t="s">
        <v>227</v>
      </c>
      <c r="D72" s="18"/>
      <c r="E72" s="20" t="s">
        <v>57</v>
      </c>
      <c r="F72" s="102">
        <v>3</v>
      </c>
      <c r="G72" s="20" t="s">
        <v>21</v>
      </c>
      <c r="H72" s="52">
        <v>0</v>
      </c>
      <c r="I72" s="52">
        <f t="shared" si="9"/>
        <v>0</v>
      </c>
    </row>
    <row r="73" spans="1:10">
      <c r="A73" s="24">
        <f t="shared" si="10"/>
        <v>27</v>
      </c>
      <c r="B73" s="20" t="s">
        <v>72</v>
      </c>
      <c r="C73" s="20">
        <v>16</v>
      </c>
      <c r="D73" s="18"/>
      <c r="E73" s="20" t="s">
        <v>57</v>
      </c>
      <c r="F73" s="102">
        <v>38</v>
      </c>
      <c r="G73" s="20" t="s">
        <v>21</v>
      </c>
      <c r="H73" s="52">
        <v>0</v>
      </c>
      <c r="I73" s="52">
        <f t="shared" si="9"/>
        <v>0</v>
      </c>
    </row>
    <row r="74" spans="1:10">
      <c r="A74" s="24">
        <f t="shared" si="10"/>
        <v>28</v>
      </c>
      <c r="B74" s="20" t="s">
        <v>233</v>
      </c>
      <c r="C74" s="20" t="s">
        <v>234</v>
      </c>
      <c r="D74" s="18"/>
      <c r="E74" s="20" t="s">
        <v>57</v>
      </c>
      <c r="F74" s="18">
        <f>+F17</f>
        <v>1</v>
      </c>
      <c r="G74" s="20" t="s">
        <v>21</v>
      </c>
      <c r="H74" s="52">
        <v>0</v>
      </c>
      <c r="I74" s="52">
        <f t="shared" si="9"/>
        <v>0</v>
      </c>
    </row>
    <row r="75" spans="1:10">
      <c r="A75" s="24">
        <f t="shared" si="10"/>
        <v>29</v>
      </c>
      <c r="B75" s="20" t="str">
        <f>+B39</f>
        <v>Trubka Kopoflex</v>
      </c>
      <c r="C75" s="20">
        <f>+C39</f>
        <v>75</v>
      </c>
      <c r="D75" s="18"/>
      <c r="E75" s="20" t="s">
        <v>57</v>
      </c>
      <c r="F75" s="311">
        <f>+F39</f>
        <v>2</v>
      </c>
      <c r="G75" s="20" t="s">
        <v>24</v>
      </c>
      <c r="H75" s="52">
        <v>0</v>
      </c>
      <c r="I75" s="52">
        <f t="shared" ref="I75" si="13">+F75*H75</f>
        <v>0</v>
      </c>
    </row>
    <row r="76" spans="1:10">
      <c r="A76" s="24">
        <f t="shared" si="10"/>
        <v>30</v>
      </c>
      <c r="B76" s="11" t="s">
        <v>63</v>
      </c>
      <c r="C76" s="10"/>
      <c r="D76" s="11"/>
      <c r="E76" s="20" t="s">
        <v>57</v>
      </c>
      <c r="F76" s="103">
        <f>+Svítidla!F27</f>
        <v>258</v>
      </c>
      <c r="G76" s="11" t="s">
        <v>21</v>
      </c>
      <c r="H76" s="12">
        <v>0</v>
      </c>
      <c r="I76" s="52">
        <f t="shared" si="9"/>
        <v>0</v>
      </c>
    </row>
    <row r="77" spans="1:10" ht="13.5" thickBot="1">
      <c r="A77" s="189"/>
      <c r="B77" s="45" t="s">
        <v>19</v>
      </c>
      <c r="C77" s="46"/>
      <c r="D77" s="46"/>
      <c r="E77" s="46"/>
      <c r="F77" s="45"/>
      <c r="G77" s="45"/>
      <c r="H77" s="47"/>
      <c r="I77" s="48">
        <f>SUM(I47:I76)</f>
        <v>0</v>
      </c>
    </row>
    <row r="78" spans="1:10" ht="13.5" thickTop="1">
      <c r="A78" s="24"/>
      <c r="B78" s="11"/>
      <c r="C78" s="10"/>
      <c r="D78" s="11"/>
      <c r="E78" s="11"/>
      <c r="F78" s="11"/>
      <c r="G78" s="11"/>
      <c r="H78" s="12"/>
      <c r="I78" s="12"/>
    </row>
    <row r="79" spans="1:10">
      <c r="A79" s="24"/>
      <c r="B79" s="11"/>
      <c r="C79" s="10"/>
      <c r="D79" s="11"/>
      <c r="E79" s="11"/>
      <c r="F79" s="11"/>
      <c r="G79" s="11"/>
      <c r="H79" s="12"/>
      <c r="I79" s="12"/>
    </row>
    <row r="80" spans="1:10">
      <c r="A80" s="24"/>
      <c r="B80" s="11"/>
      <c r="C80" s="10"/>
      <c r="D80" s="11"/>
      <c r="E80" s="11"/>
      <c r="F80" s="11"/>
      <c r="G80" s="11"/>
      <c r="H80" s="12"/>
      <c r="I80" s="12"/>
    </row>
    <row r="81" spans="1:12">
      <c r="A81" s="24"/>
      <c r="B81" s="11"/>
      <c r="C81" s="10"/>
      <c r="D81" s="11"/>
      <c r="E81" s="11"/>
      <c r="F81" s="11"/>
      <c r="G81" s="11"/>
      <c r="H81" s="12"/>
      <c r="I81" s="12"/>
    </row>
    <row r="82" spans="1:12">
      <c r="A82" s="187" t="s">
        <v>32</v>
      </c>
      <c r="B82" s="39" t="s">
        <v>15</v>
      </c>
      <c r="C82" s="40"/>
      <c r="D82" s="41"/>
      <c r="E82" s="41"/>
      <c r="F82" s="42" t="s">
        <v>16</v>
      </c>
      <c r="G82" s="39" t="s">
        <v>17</v>
      </c>
      <c r="H82" s="43" t="s">
        <v>18</v>
      </c>
      <c r="I82" s="44" t="s">
        <v>19</v>
      </c>
    </row>
    <row r="83" spans="1:12">
      <c r="A83" s="24"/>
      <c r="B83" s="36" t="s">
        <v>121</v>
      </c>
      <c r="C83" s="11"/>
      <c r="D83" s="11"/>
      <c r="E83" s="11"/>
      <c r="F83" s="11"/>
      <c r="G83" s="11"/>
      <c r="H83" s="49"/>
      <c r="I83" s="49"/>
    </row>
    <row r="84" spans="1:12" ht="93.75" customHeight="1">
      <c r="A84" s="349">
        <v>1</v>
      </c>
      <c r="B84" s="322" t="s">
        <v>122</v>
      </c>
      <c r="C84" s="323"/>
      <c r="D84" s="323"/>
      <c r="E84" s="117"/>
      <c r="F84" s="118">
        <v>1</v>
      </c>
      <c r="G84" s="117" t="s">
        <v>75</v>
      </c>
      <c r="H84" s="119">
        <v>0</v>
      </c>
      <c r="I84" s="119">
        <f t="shared" ref="I84:I86" si="14">+F84*H84</f>
        <v>0</v>
      </c>
    </row>
    <row r="85" spans="1:12">
      <c r="A85" s="24"/>
      <c r="B85" s="20"/>
      <c r="C85" s="20"/>
      <c r="D85" s="18"/>
      <c r="E85" s="20"/>
      <c r="F85" s="102"/>
      <c r="G85" s="20"/>
      <c r="H85" s="52"/>
      <c r="I85" s="52">
        <f t="shared" si="14"/>
        <v>0</v>
      </c>
    </row>
    <row r="86" spans="1:12">
      <c r="A86" s="24"/>
      <c r="B86" s="11"/>
      <c r="C86" s="10"/>
      <c r="D86" s="11"/>
      <c r="E86" s="11"/>
      <c r="F86" s="103"/>
      <c r="G86" s="11"/>
      <c r="H86" s="12"/>
      <c r="I86" s="52">
        <f t="shared" si="14"/>
        <v>0</v>
      </c>
    </row>
    <row r="87" spans="1:12" ht="13.5" thickBot="1">
      <c r="A87" s="189"/>
      <c r="B87" s="45" t="s">
        <v>19</v>
      </c>
      <c r="C87" s="46"/>
      <c r="D87" s="46"/>
      <c r="E87" s="46"/>
      <c r="F87" s="45"/>
      <c r="G87" s="45"/>
      <c r="H87" s="47"/>
      <c r="I87" s="48">
        <f>SUM(I84:I86)</f>
        <v>0</v>
      </c>
      <c r="L87" s="186">
        <f>+TIT!H43</f>
        <v>0</v>
      </c>
    </row>
    <row r="88" spans="1:12" ht="13.5" thickTop="1">
      <c r="A88" s="24"/>
      <c r="B88" s="11"/>
      <c r="C88" s="10"/>
      <c r="D88" s="11"/>
      <c r="E88" s="11"/>
      <c r="F88" s="11"/>
      <c r="G88" s="11"/>
      <c r="H88" s="12"/>
      <c r="I88" s="12"/>
    </row>
    <row r="89" spans="1:12">
      <c r="A89" s="24"/>
      <c r="B89" s="11"/>
      <c r="C89" s="10"/>
      <c r="D89" s="11"/>
      <c r="E89" s="11"/>
      <c r="F89" s="11"/>
      <c r="G89" s="11"/>
      <c r="H89" s="12"/>
      <c r="I89" s="12"/>
    </row>
    <row r="90" spans="1:12">
      <c r="A90" s="24"/>
      <c r="B90" s="11"/>
      <c r="C90" s="10"/>
      <c r="D90" s="11"/>
      <c r="E90" s="11"/>
      <c r="F90" s="11"/>
      <c r="G90" s="11"/>
      <c r="H90" s="12"/>
      <c r="I90" s="12"/>
    </row>
    <row r="91" spans="1:12">
      <c r="A91" s="24"/>
      <c r="B91" s="120" t="s">
        <v>74</v>
      </c>
      <c r="C91" s="120"/>
      <c r="D91" s="120"/>
      <c r="E91" s="120"/>
      <c r="F91" s="120">
        <v>1</v>
      </c>
      <c r="G91" s="120" t="s">
        <v>75</v>
      </c>
      <c r="H91" s="121">
        <v>0</v>
      </c>
      <c r="I91" s="121">
        <f>+F91*H91</f>
        <v>0</v>
      </c>
    </row>
    <row r="92" spans="1:12">
      <c r="A92" s="24"/>
      <c r="B92" s="11"/>
      <c r="C92" s="10"/>
      <c r="D92" s="11"/>
      <c r="E92" s="11"/>
      <c r="F92" s="11"/>
      <c r="G92" s="11"/>
      <c r="H92" s="12"/>
      <c r="I92" s="12"/>
    </row>
    <row r="94" spans="1:12">
      <c r="C94" s="1"/>
      <c r="H94" s="1"/>
      <c r="I94" s="1"/>
    </row>
  </sheetData>
  <mergeCells count="1">
    <mergeCell ref="B84:D84"/>
  </mergeCells>
  <pageMargins left="0.70866141732283472" right="0.70866141732283472" top="0.78740157480314965" bottom="0.39370078740157483" header="0.31496062992125984" footer="0.31496062992125984"/>
  <pageSetup paperSize="9" firstPageNumber="0" orientation="portrait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  <rowBreaks count="1" manualBreakCount="1">
    <brk id="40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S33"/>
  <sheetViews>
    <sheetView showZeros="0" tabSelected="1" topLeftCell="A18" workbookViewId="0">
      <selection activeCell="H54" sqref="H54"/>
    </sheetView>
  </sheetViews>
  <sheetFormatPr defaultColWidth="9.75" defaultRowHeight="15.75"/>
  <cols>
    <col min="1" max="1" width="3.25" style="11" customWidth="1"/>
    <col min="2" max="2" width="6.75" style="348" customWidth="1"/>
    <col min="3" max="3" width="64.125" style="8" customWidth="1"/>
    <col min="4" max="4" width="1" style="8" customWidth="1"/>
    <col min="5" max="5" width="15.5" style="6" customWidth="1"/>
    <col min="6" max="6" width="4.875" style="30" bestFit="1" customWidth="1"/>
    <col min="7" max="7" width="2.375" style="1" bestFit="1" customWidth="1"/>
    <col min="8" max="8" width="10.75" style="153" bestFit="1" customWidth="1"/>
    <col min="9" max="9" width="12.375" style="153" bestFit="1" customWidth="1"/>
    <col min="10" max="10" width="4.5" style="1" customWidth="1"/>
    <col min="11" max="16384" width="9.75" style="1"/>
  </cols>
  <sheetData>
    <row r="1" spans="1:19">
      <c r="B1" s="340"/>
      <c r="C1" s="131"/>
      <c r="D1" s="131"/>
      <c r="E1" s="130"/>
      <c r="F1" s="129"/>
      <c r="G1" s="127"/>
      <c r="H1" s="149"/>
      <c r="I1" s="149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19">
      <c r="B2" s="340"/>
      <c r="C2" s="21" t="s">
        <v>25</v>
      </c>
      <c r="D2" s="27"/>
      <c r="E2" s="29"/>
      <c r="F2" s="11"/>
      <c r="G2" s="31"/>
      <c r="H2" s="150"/>
      <c r="I2" s="149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19">
      <c r="B3" s="340"/>
      <c r="C3" s="21"/>
      <c r="D3" s="27"/>
      <c r="E3" s="29"/>
      <c r="F3" s="11"/>
      <c r="G3" s="31"/>
      <c r="H3" s="150"/>
      <c r="I3" s="149"/>
      <c r="J3" s="127"/>
      <c r="K3" s="127"/>
      <c r="L3" s="127"/>
      <c r="M3" s="127"/>
      <c r="N3" s="127"/>
      <c r="O3" s="127"/>
      <c r="P3" s="127"/>
      <c r="Q3" s="127"/>
      <c r="R3" s="127"/>
      <c r="S3" s="127"/>
    </row>
    <row r="4" spans="1:19">
      <c r="B4" s="341" t="s">
        <v>29</v>
      </c>
      <c r="C4" s="10"/>
      <c r="D4" s="27"/>
      <c r="E4" s="29"/>
      <c r="F4" s="11"/>
      <c r="G4" s="31"/>
      <c r="H4" s="150"/>
      <c r="I4" s="149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>
      <c r="B5" s="342"/>
      <c r="C5" s="71"/>
      <c r="D5" s="28"/>
      <c r="E5" s="29"/>
      <c r="F5" s="11"/>
      <c r="G5" s="31"/>
      <c r="H5" s="150"/>
      <c r="I5" s="149"/>
      <c r="J5" s="127"/>
      <c r="K5" s="127"/>
      <c r="L5" s="127"/>
      <c r="M5" s="127"/>
      <c r="N5" s="127"/>
      <c r="O5" s="127"/>
      <c r="P5" s="127"/>
      <c r="Q5" s="127"/>
      <c r="R5" s="127"/>
      <c r="S5" s="127"/>
    </row>
    <row r="6" spans="1:19" ht="16.5" thickBot="1">
      <c r="A6" s="145" t="s">
        <v>32</v>
      </c>
      <c r="B6" s="343" t="s">
        <v>15</v>
      </c>
      <c r="C6" s="139"/>
      <c r="D6" s="142"/>
      <c r="E6" s="138"/>
      <c r="F6" s="146" t="s">
        <v>16</v>
      </c>
      <c r="G6" s="147"/>
      <c r="H6" s="148" t="s">
        <v>18</v>
      </c>
      <c r="I6" s="148" t="s">
        <v>19</v>
      </c>
      <c r="J6" s="128"/>
      <c r="K6" s="127"/>
      <c r="L6" s="127"/>
      <c r="M6" s="127"/>
      <c r="N6" s="127"/>
      <c r="O6" s="127"/>
      <c r="P6" s="127"/>
      <c r="Q6" s="127"/>
      <c r="R6" s="127"/>
      <c r="S6" s="127"/>
    </row>
    <row r="7" spans="1:19">
      <c r="B7" s="340"/>
      <c r="C7" s="131"/>
      <c r="D7" s="131"/>
      <c r="E7" s="130"/>
      <c r="F7" s="129"/>
      <c r="G7" s="127"/>
      <c r="H7" s="149"/>
      <c r="I7" s="149"/>
      <c r="J7" s="127"/>
      <c r="K7" s="127"/>
      <c r="L7" s="127"/>
      <c r="M7" s="127"/>
      <c r="N7" s="127"/>
      <c r="O7" s="127"/>
      <c r="P7" s="127"/>
      <c r="Q7" s="127"/>
      <c r="R7" s="127"/>
      <c r="S7" s="127"/>
    </row>
    <row r="8" spans="1:19" s="132" customFormat="1" ht="84" customHeight="1">
      <c r="A8" s="95">
        <v>1</v>
      </c>
      <c r="B8" s="344" t="s">
        <v>30</v>
      </c>
      <c r="C8" s="93" t="s">
        <v>137</v>
      </c>
      <c r="D8" s="93"/>
      <c r="E8" s="135"/>
      <c r="F8" s="134">
        <v>19</v>
      </c>
      <c r="G8" s="95" t="s">
        <v>21</v>
      </c>
      <c r="H8" s="151">
        <v>0</v>
      </c>
      <c r="I8" s="98">
        <f t="shared" ref="I8:I11" si="0">+F8*H8</f>
        <v>0</v>
      </c>
      <c r="J8" s="133"/>
      <c r="K8" s="133"/>
      <c r="L8" s="136"/>
      <c r="M8" s="133"/>
      <c r="N8" s="133"/>
      <c r="O8" s="133"/>
      <c r="P8" s="133"/>
      <c r="Q8" s="133"/>
      <c r="R8" s="133"/>
      <c r="S8" s="133"/>
    </row>
    <row r="9" spans="1:19" s="132" customFormat="1" ht="51" customHeight="1">
      <c r="A9" s="95">
        <f>1+A8</f>
        <v>2</v>
      </c>
      <c r="B9" s="344" t="s">
        <v>133</v>
      </c>
      <c r="C9" s="137" t="s">
        <v>138</v>
      </c>
      <c r="D9" s="137"/>
      <c r="E9" s="135"/>
      <c r="F9" s="134">
        <v>19</v>
      </c>
      <c r="G9" s="95" t="s">
        <v>21</v>
      </c>
      <c r="H9" s="151">
        <v>0</v>
      </c>
      <c r="I9" s="98">
        <f t="shared" si="0"/>
        <v>0</v>
      </c>
      <c r="J9" s="133"/>
      <c r="K9" s="133"/>
      <c r="L9" s="136"/>
      <c r="M9" s="133"/>
      <c r="N9" s="133"/>
      <c r="O9" s="133"/>
      <c r="P9" s="133"/>
      <c r="Q9" s="133"/>
      <c r="R9" s="133"/>
      <c r="S9" s="133"/>
    </row>
    <row r="10" spans="1:19" s="132" customFormat="1" ht="84" customHeight="1">
      <c r="A10" s="95">
        <f t="shared" ref="A10:A24" si="1">1+A9</f>
        <v>3</v>
      </c>
      <c r="B10" s="344" t="s">
        <v>132</v>
      </c>
      <c r="C10" s="101" t="s">
        <v>139</v>
      </c>
      <c r="D10" s="101"/>
      <c r="E10" s="135"/>
      <c r="F10" s="134">
        <v>29</v>
      </c>
      <c r="G10" s="95" t="s">
        <v>21</v>
      </c>
      <c r="H10" s="151">
        <v>0</v>
      </c>
      <c r="I10" s="98">
        <f t="shared" si="0"/>
        <v>0</v>
      </c>
      <c r="J10" s="133"/>
      <c r="K10" s="133"/>
      <c r="L10" s="136"/>
      <c r="M10" s="133"/>
      <c r="N10" s="133"/>
      <c r="O10" s="133"/>
      <c r="P10" s="133"/>
      <c r="Q10" s="133"/>
      <c r="R10" s="133"/>
      <c r="S10" s="133"/>
    </row>
    <row r="11" spans="1:19" s="132" customFormat="1" ht="81.75" customHeight="1">
      <c r="A11" s="95">
        <f t="shared" si="1"/>
        <v>4</v>
      </c>
      <c r="B11" s="344" t="s">
        <v>131</v>
      </c>
      <c r="C11" s="101" t="s">
        <v>140</v>
      </c>
      <c r="D11" s="101"/>
      <c r="E11" s="135"/>
      <c r="F11" s="134">
        <v>37</v>
      </c>
      <c r="G11" s="95" t="s">
        <v>21</v>
      </c>
      <c r="H11" s="151">
        <v>0</v>
      </c>
      <c r="I11" s="98">
        <f t="shared" si="0"/>
        <v>0</v>
      </c>
      <c r="J11" s="133"/>
      <c r="K11" s="133"/>
      <c r="L11" s="136"/>
      <c r="M11" s="133"/>
      <c r="N11" s="133"/>
      <c r="O11" s="133"/>
      <c r="P11" s="133"/>
      <c r="Q11" s="133"/>
      <c r="R11" s="133"/>
      <c r="S11" s="133"/>
    </row>
    <row r="12" spans="1:19" s="132" customFormat="1" ht="69" customHeight="1">
      <c r="A12" s="95">
        <f t="shared" si="1"/>
        <v>5</v>
      </c>
      <c r="B12" s="345" t="s">
        <v>76</v>
      </c>
      <c r="C12" s="137" t="s">
        <v>141</v>
      </c>
      <c r="D12" s="137"/>
      <c r="E12" s="91"/>
      <c r="F12" s="94">
        <v>19</v>
      </c>
      <c r="G12" s="95" t="s">
        <v>21</v>
      </c>
      <c r="H12" s="98">
        <v>0</v>
      </c>
      <c r="I12" s="98">
        <f>+F12*H12</f>
        <v>0</v>
      </c>
      <c r="J12" s="133"/>
      <c r="K12" s="133"/>
      <c r="L12" s="137"/>
      <c r="M12" s="133"/>
      <c r="N12" s="133"/>
      <c r="O12" s="133"/>
      <c r="P12" s="133"/>
      <c r="Q12" s="133"/>
      <c r="R12" s="133"/>
      <c r="S12" s="133"/>
    </row>
    <row r="13" spans="1:19" s="132" customFormat="1" ht="42.75" customHeight="1">
      <c r="A13" s="95">
        <f t="shared" si="1"/>
        <v>6</v>
      </c>
      <c r="B13" s="344" t="s">
        <v>31</v>
      </c>
      <c r="C13" s="101" t="s">
        <v>144</v>
      </c>
      <c r="D13" s="101"/>
      <c r="E13" s="135"/>
      <c r="F13" s="134">
        <v>3</v>
      </c>
      <c r="G13" s="133"/>
      <c r="H13" s="151">
        <v>0</v>
      </c>
      <c r="I13" s="98">
        <f t="shared" ref="I13:I24" si="2">+F13*H13</f>
        <v>0</v>
      </c>
      <c r="J13" s="133"/>
      <c r="K13" s="133"/>
      <c r="L13" s="136"/>
      <c r="M13" s="133"/>
      <c r="N13" s="133"/>
      <c r="O13" s="133"/>
      <c r="P13" s="133"/>
      <c r="Q13" s="133"/>
      <c r="R13" s="133"/>
      <c r="S13" s="133"/>
    </row>
    <row r="14" spans="1:19" s="132" customFormat="1" ht="64.5" customHeight="1">
      <c r="A14" s="95">
        <f t="shared" si="1"/>
        <v>7</v>
      </c>
      <c r="B14" s="344" t="s">
        <v>143</v>
      </c>
      <c r="C14" s="101" t="s">
        <v>142</v>
      </c>
      <c r="D14" s="101"/>
      <c r="E14" s="135"/>
      <c r="F14" s="134">
        <v>27</v>
      </c>
      <c r="G14" s="133"/>
      <c r="H14" s="151">
        <v>0</v>
      </c>
      <c r="I14" s="98">
        <f t="shared" si="2"/>
        <v>0</v>
      </c>
      <c r="J14" s="133"/>
      <c r="K14" s="133"/>
      <c r="L14" s="136"/>
      <c r="M14" s="133"/>
      <c r="N14" s="133"/>
      <c r="O14" s="133"/>
      <c r="P14" s="133"/>
      <c r="Q14" s="133"/>
      <c r="R14" s="133"/>
      <c r="S14" s="133"/>
    </row>
    <row r="15" spans="1:19" s="132" customFormat="1" ht="39" customHeight="1">
      <c r="A15" s="95">
        <f t="shared" si="1"/>
        <v>8</v>
      </c>
      <c r="B15" s="344" t="s">
        <v>130</v>
      </c>
      <c r="C15" s="101" t="s">
        <v>145</v>
      </c>
      <c r="D15" s="101"/>
      <c r="E15" s="135"/>
      <c r="F15" s="134">
        <v>24</v>
      </c>
      <c r="G15" s="133"/>
      <c r="H15" s="151">
        <v>0</v>
      </c>
      <c r="I15" s="98">
        <f t="shared" si="2"/>
        <v>0</v>
      </c>
      <c r="J15" s="133"/>
      <c r="K15" s="133"/>
      <c r="L15" s="136"/>
      <c r="M15" s="133"/>
      <c r="N15" s="133"/>
      <c r="O15" s="133"/>
      <c r="P15" s="133"/>
      <c r="Q15" s="133"/>
      <c r="R15" s="133"/>
      <c r="S15" s="133"/>
    </row>
    <row r="16" spans="1:19" s="132" customFormat="1" ht="84" customHeight="1">
      <c r="A16" s="95">
        <f t="shared" si="1"/>
        <v>9</v>
      </c>
      <c r="B16" s="344" t="s">
        <v>129</v>
      </c>
      <c r="C16" s="93" t="s">
        <v>146</v>
      </c>
      <c r="D16" s="136"/>
      <c r="E16" s="135"/>
      <c r="F16" s="134">
        <v>11</v>
      </c>
      <c r="G16" s="133"/>
      <c r="H16" s="151">
        <v>0</v>
      </c>
      <c r="I16" s="98">
        <f t="shared" si="2"/>
        <v>0</v>
      </c>
      <c r="J16" s="133"/>
      <c r="K16" s="133"/>
      <c r="L16" s="136"/>
      <c r="M16" s="133"/>
      <c r="N16" s="133"/>
      <c r="O16" s="133"/>
      <c r="P16" s="133"/>
      <c r="Q16" s="133"/>
      <c r="R16" s="133"/>
      <c r="S16" s="133"/>
    </row>
    <row r="17" spans="1:19" s="132" customFormat="1" ht="74.25" customHeight="1">
      <c r="A17" s="95">
        <f t="shared" si="1"/>
        <v>10</v>
      </c>
      <c r="B17" s="344" t="s">
        <v>128</v>
      </c>
      <c r="C17" s="143" t="s">
        <v>147</v>
      </c>
      <c r="D17" s="136"/>
      <c r="E17" s="135"/>
      <c r="F17" s="134">
        <v>8</v>
      </c>
      <c r="G17" s="133"/>
      <c r="H17" s="151">
        <v>0</v>
      </c>
      <c r="I17" s="98">
        <f t="shared" si="2"/>
        <v>0</v>
      </c>
      <c r="J17" s="133"/>
      <c r="K17" s="133"/>
      <c r="L17" s="136"/>
      <c r="M17" s="133"/>
      <c r="N17" s="133"/>
      <c r="O17" s="133"/>
      <c r="P17" s="133"/>
      <c r="Q17" s="133"/>
      <c r="R17" s="133"/>
      <c r="S17" s="133"/>
    </row>
    <row r="18" spans="1:19" s="132" customFormat="1" ht="72.75" customHeight="1">
      <c r="A18" s="95">
        <f t="shared" si="1"/>
        <v>11</v>
      </c>
      <c r="B18" s="344" t="s">
        <v>127</v>
      </c>
      <c r="C18" s="143" t="s">
        <v>147</v>
      </c>
      <c r="D18" s="136"/>
      <c r="E18" s="135"/>
      <c r="F18" s="134">
        <v>18</v>
      </c>
      <c r="G18" s="133"/>
      <c r="H18" s="151">
        <v>0</v>
      </c>
      <c r="I18" s="98">
        <f t="shared" si="2"/>
        <v>0</v>
      </c>
      <c r="J18" s="133"/>
      <c r="K18" s="133"/>
      <c r="L18" s="136"/>
      <c r="M18" s="133"/>
      <c r="N18" s="133"/>
      <c r="O18" s="133"/>
      <c r="P18" s="133"/>
      <c r="Q18" s="133"/>
      <c r="R18" s="133"/>
      <c r="S18" s="133"/>
    </row>
    <row r="19" spans="1:19" s="132" customFormat="1" ht="84" customHeight="1">
      <c r="A19" s="95">
        <f t="shared" si="1"/>
        <v>12</v>
      </c>
      <c r="B19" s="344" t="s">
        <v>17</v>
      </c>
      <c r="C19" s="93" t="s">
        <v>146</v>
      </c>
      <c r="D19" s="136"/>
      <c r="E19" s="135"/>
      <c r="F19" s="134">
        <v>6</v>
      </c>
      <c r="G19" s="133"/>
      <c r="H19" s="151">
        <v>0</v>
      </c>
      <c r="I19" s="98">
        <f t="shared" si="2"/>
        <v>0</v>
      </c>
      <c r="J19" s="133"/>
      <c r="K19" s="133"/>
      <c r="L19" s="136"/>
      <c r="M19" s="133"/>
      <c r="N19" s="133"/>
      <c r="O19" s="133"/>
      <c r="P19" s="133"/>
      <c r="Q19" s="133"/>
      <c r="R19" s="133"/>
      <c r="S19" s="133"/>
    </row>
    <row r="20" spans="1:19" s="132" customFormat="1" ht="95.25" customHeight="1">
      <c r="A20" s="95">
        <f t="shared" si="1"/>
        <v>13</v>
      </c>
      <c r="B20" s="344" t="s">
        <v>126</v>
      </c>
      <c r="C20" s="93" t="s">
        <v>149</v>
      </c>
      <c r="D20" s="93"/>
      <c r="E20" s="91"/>
      <c r="F20" s="94">
        <v>8</v>
      </c>
      <c r="G20" s="95" t="s">
        <v>21</v>
      </c>
      <c r="H20" s="98">
        <v>0</v>
      </c>
      <c r="I20" s="98">
        <f t="shared" si="2"/>
        <v>0</v>
      </c>
      <c r="J20" s="133"/>
      <c r="K20" s="133"/>
      <c r="L20" s="93"/>
      <c r="M20" s="133"/>
      <c r="N20" s="133"/>
      <c r="O20" s="133"/>
      <c r="P20" s="133"/>
      <c r="Q20" s="133"/>
      <c r="R20" s="133"/>
      <c r="S20" s="133"/>
    </row>
    <row r="21" spans="1:19" s="132" customFormat="1" ht="95.25" customHeight="1">
      <c r="A21" s="95">
        <f t="shared" si="1"/>
        <v>14</v>
      </c>
      <c r="B21" s="344" t="s">
        <v>148</v>
      </c>
      <c r="C21" s="93" t="s">
        <v>125</v>
      </c>
      <c r="D21" s="93"/>
      <c r="E21" s="91"/>
      <c r="F21" s="94">
        <v>0</v>
      </c>
      <c r="G21" s="95" t="s">
        <v>21</v>
      </c>
      <c r="H21" s="98">
        <v>0</v>
      </c>
      <c r="I21" s="98">
        <f t="shared" ref="I21" si="3">+F21*H21</f>
        <v>0</v>
      </c>
      <c r="J21" s="133"/>
      <c r="K21" s="133"/>
      <c r="L21" s="93"/>
      <c r="M21" s="133"/>
      <c r="N21" s="133"/>
      <c r="O21" s="133"/>
      <c r="P21" s="133"/>
      <c r="Q21" s="133"/>
      <c r="R21" s="133"/>
      <c r="S21" s="133"/>
    </row>
    <row r="22" spans="1:19" s="132" customFormat="1" ht="58.5" customHeight="1">
      <c r="A22" s="95">
        <f t="shared" si="1"/>
        <v>15</v>
      </c>
      <c r="B22" s="344" t="s">
        <v>134</v>
      </c>
      <c r="C22" s="144" t="s">
        <v>150</v>
      </c>
      <c r="D22" s="136"/>
      <c r="E22" s="135"/>
      <c r="F22" s="134">
        <v>24</v>
      </c>
      <c r="G22" s="95" t="s">
        <v>21</v>
      </c>
      <c r="H22" s="151">
        <v>0</v>
      </c>
      <c r="I22" s="98">
        <f t="shared" si="2"/>
        <v>0</v>
      </c>
      <c r="J22" s="133"/>
      <c r="K22" s="133"/>
      <c r="L22" s="136"/>
      <c r="M22" s="133"/>
      <c r="N22" s="133"/>
      <c r="O22" s="133"/>
      <c r="P22" s="133"/>
      <c r="Q22" s="133"/>
      <c r="R22" s="133"/>
      <c r="S22" s="133"/>
    </row>
    <row r="23" spans="1:19" s="132" customFormat="1" ht="69.75" customHeight="1">
      <c r="A23" s="95">
        <f t="shared" si="1"/>
        <v>16</v>
      </c>
      <c r="B23" s="344" t="s">
        <v>94</v>
      </c>
      <c r="C23" s="93" t="s">
        <v>77</v>
      </c>
      <c r="D23" s="136"/>
      <c r="E23" s="135"/>
      <c r="F23" s="134">
        <v>5</v>
      </c>
      <c r="G23" s="95" t="s">
        <v>21</v>
      </c>
      <c r="H23" s="151">
        <v>0</v>
      </c>
      <c r="I23" s="98">
        <f t="shared" si="2"/>
        <v>0</v>
      </c>
      <c r="J23" s="133"/>
      <c r="K23" s="133"/>
      <c r="L23" s="136"/>
      <c r="M23" s="133"/>
      <c r="N23" s="133"/>
      <c r="O23" s="133"/>
      <c r="P23" s="133"/>
      <c r="Q23" s="133"/>
      <c r="R23" s="133"/>
      <c r="S23" s="133"/>
    </row>
    <row r="24" spans="1:19" s="132" customFormat="1" ht="77.25" customHeight="1">
      <c r="A24" s="95">
        <f t="shared" si="1"/>
        <v>17</v>
      </c>
      <c r="B24" s="344" t="s">
        <v>135</v>
      </c>
      <c r="C24" s="136" t="s">
        <v>221</v>
      </c>
      <c r="D24" s="136"/>
      <c r="E24"/>
      <c r="F24" s="134">
        <v>1</v>
      </c>
      <c r="G24" s="133"/>
      <c r="H24" s="151">
        <v>0</v>
      </c>
      <c r="I24" s="98">
        <f t="shared" si="2"/>
        <v>0</v>
      </c>
      <c r="J24" s="133"/>
      <c r="K24" s="133"/>
      <c r="L24" s="136" t="s">
        <v>136</v>
      </c>
      <c r="M24" s="133"/>
      <c r="N24" s="133"/>
      <c r="O24" s="133"/>
      <c r="P24" s="133"/>
      <c r="Q24" s="133"/>
      <c r="R24" s="133"/>
      <c r="S24" s="133"/>
    </row>
    <row r="25" spans="1:19">
      <c r="B25" s="340"/>
      <c r="C25" s="131"/>
      <c r="D25" s="131"/>
      <c r="E25" s="130"/>
      <c r="F25" s="129"/>
      <c r="G25" s="127"/>
      <c r="H25" s="149"/>
      <c r="I25" s="149"/>
      <c r="J25" s="127"/>
      <c r="K25" s="127"/>
      <c r="L25" s="127"/>
      <c r="M25" s="127"/>
      <c r="N25" s="127"/>
      <c r="O25" s="127"/>
      <c r="P25" s="127"/>
      <c r="Q25" s="127"/>
      <c r="R25" s="127"/>
      <c r="S25" s="127"/>
    </row>
    <row r="26" spans="1:19">
      <c r="B26" s="340"/>
      <c r="C26" s="10"/>
      <c r="D26" s="10"/>
      <c r="E26" s="27"/>
      <c r="F26" s="92"/>
      <c r="G26" s="11"/>
      <c r="H26" s="150"/>
      <c r="I26" s="150"/>
      <c r="J26" s="11"/>
      <c r="K26" s="11"/>
      <c r="L26" s="11"/>
    </row>
    <row r="27" spans="1:19" ht="16.5" thickBot="1">
      <c r="B27" s="346"/>
      <c r="C27" s="139"/>
      <c r="D27" s="139"/>
      <c r="E27" s="140"/>
      <c r="F27" s="141">
        <f>SUM(F8:F26)</f>
        <v>258</v>
      </c>
      <c r="G27" s="142"/>
      <c r="H27" s="152"/>
      <c r="I27" s="152">
        <f>SUM(I7:I25)</f>
        <v>0</v>
      </c>
      <c r="J27" s="142"/>
      <c r="K27" s="142"/>
      <c r="L27" s="11"/>
    </row>
    <row r="28" spans="1:19">
      <c r="B28" s="340"/>
      <c r="C28" s="10"/>
      <c r="D28" s="10"/>
      <c r="E28" s="27"/>
      <c r="F28" s="92"/>
      <c r="G28" s="11"/>
      <c r="H28" s="150"/>
      <c r="I28" s="150"/>
      <c r="J28" s="11"/>
      <c r="K28" s="11"/>
      <c r="L28" s="11"/>
    </row>
    <row r="29" spans="1:19">
      <c r="B29" s="340"/>
      <c r="C29" s="10"/>
      <c r="D29" s="10"/>
      <c r="E29" s="27"/>
      <c r="F29" s="92"/>
      <c r="G29" s="11"/>
      <c r="H29" s="150"/>
      <c r="I29" s="150"/>
      <c r="J29" s="11"/>
      <c r="K29" s="11"/>
      <c r="L29" s="11"/>
    </row>
    <row r="30" spans="1:19">
      <c r="B30" s="340"/>
      <c r="C30" s="10"/>
      <c r="D30" s="10"/>
      <c r="E30" s="27"/>
      <c r="F30" s="92"/>
      <c r="G30" s="11"/>
      <c r="H30" s="150"/>
      <c r="I30" s="150"/>
      <c r="J30" s="11"/>
      <c r="K30" s="11"/>
      <c r="L30" s="11"/>
    </row>
    <row r="31" spans="1:19">
      <c r="B31" s="347"/>
      <c r="C31" s="126"/>
      <c r="D31" s="126"/>
      <c r="E31" s="125"/>
    </row>
    <row r="32" spans="1:19">
      <c r="B32" s="347"/>
      <c r="C32" s="126"/>
      <c r="D32" s="126"/>
      <c r="E32" s="125"/>
    </row>
    <row r="33" spans="2:5">
      <c r="B33" s="347"/>
      <c r="C33" s="126"/>
      <c r="D33" s="126"/>
      <c r="E33" s="125"/>
    </row>
  </sheetData>
  <pageMargins left="0.70866141732283472" right="0.70866141732283472" top="0.78740157480314965" bottom="0.78740157480314965" header="0.31496062992125984" footer="0.31496062992125984"/>
  <pageSetup paperSize="9" firstPageNumber="0" orientation="landscape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M101"/>
  <sheetViews>
    <sheetView showZeros="0" tabSelected="1" topLeftCell="A71" workbookViewId="0">
      <selection activeCell="H54" sqref="H54"/>
    </sheetView>
  </sheetViews>
  <sheetFormatPr defaultRowHeight="12"/>
  <cols>
    <col min="1" max="1" width="5" style="72" customWidth="1"/>
    <col min="2" max="2" width="30" style="72" customWidth="1"/>
    <col min="3" max="3" width="4.5" style="72" customWidth="1"/>
    <col min="4" max="4" width="7.5" style="75" customWidth="1"/>
    <col min="5" max="5" width="9" style="72"/>
    <col min="6" max="6" width="2.625" style="72" customWidth="1"/>
    <col min="7" max="7" width="9.75" style="74" bestFit="1" customWidth="1"/>
    <col min="8" max="8" width="12.125" style="73" customWidth="1"/>
    <col min="9" max="16384" width="9" style="72"/>
  </cols>
  <sheetData>
    <row r="1" spans="1:9" s="7" customFormat="1" ht="12.75">
      <c r="A1" s="55"/>
      <c r="B1" s="76"/>
      <c r="C1" s="55"/>
      <c r="D1" s="56"/>
      <c r="E1" s="57"/>
      <c r="F1" s="55"/>
      <c r="G1" s="58"/>
      <c r="H1" s="59"/>
      <c r="I1" s="55"/>
    </row>
    <row r="2" spans="1:9" s="7" customFormat="1" ht="15.75">
      <c r="A2" s="55"/>
      <c r="B2" s="60" t="s">
        <v>26</v>
      </c>
      <c r="C2" s="55"/>
      <c r="D2" s="56"/>
      <c r="E2" s="57"/>
      <c r="F2" s="55"/>
      <c r="G2" s="58"/>
      <c r="H2" s="59"/>
      <c r="I2" s="55"/>
    </row>
    <row r="3" spans="1:9" s="7" customFormat="1" ht="12.75">
      <c r="A3" s="55"/>
      <c r="B3" s="55"/>
      <c r="C3" s="55"/>
      <c r="D3" s="56"/>
      <c r="E3" s="57"/>
      <c r="F3" s="55"/>
      <c r="G3" s="58"/>
      <c r="H3" s="59"/>
      <c r="I3" s="55"/>
    </row>
    <row r="4" spans="1:9" s="7" customFormat="1" ht="15.75">
      <c r="A4" s="55"/>
      <c r="B4" s="61"/>
      <c r="C4" s="55"/>
      <c r="D4" s="77" t="s">
        <v>52</v>
      </c>
      <c r="E4" s="57"/>
      <c r="F4" s="55"/>
      <c r="G4" s="58"/>
      <c r="H4" s="59"/>
      <c r="I4" s="55"/>
    </row>
    <row r="5" spans="1:9" s="7" customFormat="1" ht="15.75">
      <c r="A5" s="55"/>
      <c r="B5" s="61"/>
      <c r="C5" s="55"/>
      <c r="D5" s="77"/>
      <c r="E5" s="57"/>
      <c r="F5" s="55"/>
      <c r="G5" s="58"/>
      <c r="H5" s="59"/>
      <c r="I5" s="55"/>
    </row>
    <row r="6" spans="1:9" s="7" customFormat="1" ht="15.75">
      <c r="A6" s="55"/>
      <c r="B6" s="61"/>
      <c r="C6" s="55"/>
      <c r="D6" s="77"/>
      <c r="E6" s="57"/>
      <c r="F6" s="55"/>
      <c r="G6" s="58"/>
      <c r="H6" s="59"/>
      <c r="I6" s="55"/>
    </row>
    <row r="7" spans="1:9" s="7" customFormat="1" ht="15.75">
      <c r="A7" s="55"/>
      <c r="B7" s="61"/>
      <c r="C7" s="55"/>
      <c r="D7" s="77"/>
      <c r="E7" s="57"/>
      <c r="F7" s="55"/>
      <c r="G7" s="58"/>
      <c r="H7" s="59"/>
      <c r="I7" s="55"/>
    </row>
    <row r="8" spans="1:9" s="7" customFormat="1" ht="15.75">
      <c r="A8" s="55"/>
      <c r="B8" s="61"/>
      <c r="C8" s="55"/>
      <c r="D8" s="77"/>
      <c r="E8" s="57"/>
      <c r="F8" s="55"/>
      <c r="G8" s="58"/>
      <c r="H8" s="59"/>
      <c r="I8" s="55"/>
    </row>
    <row r="9" spans="1:9" s="7" customFormat="1" ht="12.75">
      <c r="A9" s="55"/>
      <c r="B9" s="78" t="s">
        <v>158</v>
      </c>
      <c r="C9" s="55"/>
      <c r="D9" s="69"/>
      <c r="E9" s="57"/>
      <c r="F9" s="55"/>
      <c r="G9" s="58"/>
      <c r="H9" s="58"/>
      <c r="I9" s="55"/>
    </row>
    <row r="10" spans="1:9" s="7" customFormat="1" ht="12.75">
      <c r="A10" s="90" t="s">
        <v>32</v>
      </c>
      <c r="B10" s="39" t="s">
        <v>15</v>
      </c>
      <c r="C10" s="38"/>
      <c r="D10" s="67"/>
      <c r="E10" s="42" t="s">
        <v>16</v>
      </c>
      <c r="F10" s="39" t="s">
        <v>17</v>
      </c>
      <c r="G10" s="43" t="s">
        <v>18</v>
      </c>
      <c r="H10" s="43" t="s">
        <v>19</v>
      </c>
      <c r="I10" s="55"/>
    </row>
    <row r="11" spans="1:9" s="7" customFormat="1" ht="12.75">
      <c r="A11" s="79">
        <v>1</v>
      </c>
      <c r="B11" s="83" t="s">
        <v>84</v>
      </c>
      <c r="C11" s="84"/>
      <c r="D11" s="83" t="s">
        <v>35</v>
      </c>
      <c r="E11" s="85">
        <v>1</v>
      </c>
      <c r="F11" s="83" t="s">
        <v>21</v>
      </c>
      <c r="G11" s="105">
        <v>0</v>
      </c>
      <c r="H11" s="86">
        <f>G11*E11</f>
        <v>0</v>
      </c>
      <c r="I11" s="55"/>
    </row>
    <row r="12" spans="1:9" s="7" customFormat="1" ht="12.75">
      <c r="A12" s="79">
        <f>1+A11</f>
        <v>2</v>
      </c>
      <c r="B12" s="68" t="s">
        <v>49</v>
      </c>
      <c r="C12" s="68"/>
      <c r="D12" s="68" t="s">
        <v>27</v>
      </c>
      <c r="E12" s="68">
        <v>7</v>
      </c>
      <c r="F12" s="68" t="s">
        <v>21</v>
      </c>
      <c r="G12" s="58">
        <v>0</v>
      </c>
      <c r="H12" s="58">
        <f t="shared" ref="H12" si="0">+E12*G12</f>
        <v>0</v>
      </c>
      <c r="I12" s="55"/>
    </row>
    <row r="13" spans="1:9" s="7" customFormat="1" ht="12.75">
      <c r="A13" s="79">
        <f t="shared" ref="A13:A17" si="1">1+A12</f>
        <v>3</v>
      </c>
      <c r="B13" s="87" t="s">
        <v>50</v>
      </c>
      <c r="C13" s="20"/>
      <c r="D13" s="20" t="s">
        <v>82</v>
      </c>
      <c r="E13" s="88">
        <v>1</v>
      </c>
      <c r="F13" s="88" t="s">
        <v>21</v>
      </c>
      <c r="G13" s="33">
        <v>0</v>
      </c>
      <c r="H13" s="86">
        <f t="shared" ref="H13:H15" si="2">G13*E13</f>
        <v>0</v>
      </c>
      <c r="I13" s="55"/>
    </row>
    <row r="14" spans="1:9" s="7" customFormat="1" ht="12.75">
      <c r="A14" s="79">
        <f t="shared" si="1"/>
        <v>4</v>
      </c>
      <c r="B14" s="87" t="s">
        <v>50</v>
      </c>
      <c r="C14" s="20"/>
      <c r="D14" s="20" t="s">
        <v>174</v>
      </c>
      <c r="E14" s="88">
        <v>1</v>
      </c>
      <c r="F14" s="88" t="s">
        <v>21</v>
      </c>
      <c r="G14" s="33">
        <v>0</v>
      </c>
      <c r="H14" s="86">
        <f t="shared" si="2"/>
        <v>0</v>
      </c>
      <c r="I14" s="55"/>
    </row>
    <row r="15" spans="1:9" s="7" customFormat="1" ht="12.75">
      <c r="A15" s="79">
        <f t="shared" si="1"/>
        <v>5</v>
      </c>
      <c r="B15" s="20" t="s">
        <v>175</v>
      </c>
      <c r="C15" s="20"/>
      <c r="D15" s="20" t="s">
        <v>176</v>
      </c>
      <c r="E15" s="88">
        <v>1</v>
      </c>
      <c r="F15" s="88" t="s">
        <v>21</v>
      </c>
      <c r="G15" s="33">
        <v>0</v>
      </c>
      <c r="H15" s="86">
        <f t="shared" si="2"/>
        <v>0</v>
      </c>
      <c r="I15" s="55"/>
    </row>
    <row r="16" spans="1:9" s="7" customFormat="1" ht="12.75">
      <c r="A16" s="79">
        <f t="shared" si="1"/>
        <v>6</v>
      </c>
      <c r="B16" s="83" t="s">
        <v>85</v>
      </c>
      <c r="C16" s="83"/>
      <c r="D16" s="83" t="s">
        <v>36</v>
      </c>
      <c r="E16" s="83">
        <v>1</v>
      </c>
      <c r="F16" s="83" t="s">
        <v>21</v>
      </c>
      <c r="G16" s="89">
        <v>0</v>
      </c>
      <c r="H16" s="86">
        <f t="shared" ref="H16:H17" si="3">G16*E16</f>
        <v>0</v>
      </c>
      <c r="I16" s="55"/>
    </row>
    <row r="17" spans="1:9" s="7" customFormat="1" ht="12.75">
      <c r="A17" s="79">
        <f t="shared" si="1"/>
        <v>7</v>
      </c>
      <c r="B17" s="87" t="s">
        <v>216</v>
      </c>
      <c r="C17" s="88"/>
      <c r="D17" s="88"/>
      <c r="E17" s="88">
        <v>1</v>
      </c>
      <c r="F17" s="88" t="s">
        <v>21</v>
      </c>
      <c r="G17" s="86">
        <v>0</v>
      </c>
      <c r="H17" s="86">
        <f t="shared" si="3"/>
        <v>0</v>
      </c>
      <c r="I17" s="55"/>
    </row>
    <row r="18" spans="1:9" s="7" customFormat="1" ht="12.75">
      <c r="A18" s="55"/>
      <c r="B18" s="80"/>
      <c r="C18" s="76"/>
      <c r="D18" s="76"/>
      <c r="E18" s="76"/>
      <c r="F18" s="76"/>
      <c r="G18" s="81"/>
      <c r="H18" s="81"/>
      <c r="I18" s="55"/>
    </row>
    <row r="19" spans="1:9" s="7" customFormat="1" ht="12.75">
      <c r="A19" s="55"/>
      <c r="B19" s="61" t="s">
        <v>28</v>
      </c>
      <c r="C19" s="55"/>
      <c r="D19" s="69"/>
      <c r="E19" s="57"/>
      <c r="F19" s="55"/>
      <c r="G19" s="58"/>
      <c r="H19" s="58">
        <f>SUM(H11:H18)</f>
        <v>0</v>
      </c>
      <c r="I19" s="55"/>
    </row>
    <row r="20" spans="1:9" s="7" customFormat="1" ht="12.75">
      <c r="A20" s="55"/>
      <c r="B20" s="61" t="s">
        <v>51</v>
      </c>
      <c r="C20" s="55"/>
      <c r="D20" s="69"/>
      <c r="E20" s="62">
        <v>0.2</v>
      </c>
      <c r="F20" s="55"/>
      <c r="G20" s="58"/>
      <c r="H20" s="58">
        <f>+H19*E20</f>
        <v>0</v>
      </c>
      <c r="I20" s="55"/>
    </row>
    <row r="21" spans="1:9" s="7" customFormat="1" ht="13.5" thickBot="1">
      <c r="A21" s="55"/>
      <c r="B21" s="63" t="s">
        <v>19</v>
      </c>
      <c r="C21" s="64"/>
      <c r="D21" s="70"/>
      <c r="E21" s="65"/>
      <c r="F21" s="64"/>
      <c r="G21" s="66"/>
      <c r="H21" s="66">
        <f>+H19+H20</f>
        <v>0</v>
      </c>
      <c r="I21" s="55"/>
    </row>
    <row r="22" spans="1:9" s="7" customFormat="1" ht="15.75">
      <c r="A22" s="55"/>
      <c r="B22" s="61"/>
      <c r="C22" s="55"/>
      <c r="D22" s="77"/>
      <c r="E22" s="57"/>
      <c r="F22" s="55"/>
      <c r="G22" s="58"/>
      <c r="H22" s="59"/>
      <c r="I22" s="55"/>
    </row>
    <row r="23" spans="1:9" s="7" customFormat="1" ht="15.75">
      <c r="A23" s="55"/>
      <c r="B23" s="61"/>
      <c r="C23" s="55"/>
      <c r="D23" s="77"/>
      <c r="E23" s="57"/>
      <c r="F23" s="55"/>
      <c r="G23" s="58"/>
      <c r="H23" s="59"/>
      <c r="I23" s="55"/>
    </row>
    <row r="24" spans="1:9" s="7" customFormat="1" ht="15.75">
      <c r="A24" s="55"/>
      <c r="B24" s="61"/>
      <c r="C24" s="55"/>
      <c r="D24" s="77"/>
      <c r="E24" s="57"/>
      <c r="F24" s="55"/>
      <c r="G24" s="58"/>
      <c r="H24" s="59"/>
      <c r="I24" s="55"/>
    </row>
    <row r="25" spans="1:9" s="7" customFormat="1" ht="12.75">
      <c r="A25" s="55"/>
      <c r="B25" s="78" t="s">
        <v>159</v>
      </c>
      <c r="C25" s="55"/>
      <c r="D25" s="69"/>
      <c r="E25" s="57"/>
      <c r="F25" s="55"/>
      <c r="G25" s="58"/>
      <c r="H25" s="58"/>
      <c r="I25" s="55"/>
    </row>
    <row r="26" spans="1:9" s="7" customFormat="1" ht="12.75">
      <c r="A26" s="90" t="s">
        <v>32</v>
      </c>
      <c r="B26" s="39" t="s">
        <v>15</v>
      </c>
      <c r="C26" s="38"/>
      <c r="D26" s="67"/>
      <c r="E26" s="42" t="s">
        <v>16</v>
      </c>
      <c r="F26" s="39" t="s">
        <v>17</v>
      </c>
      <c r="G26" s="43" t="s">
        <v>18</v>
      </c>
      <c r="H26" s="43" t="s">
        <v>19</v>
      </c>
      <c r="I26" s="55"/>
    </row>
    <row r="27" spans="1:9" s="7" customFormat="1" ht="12.75">
      <c r="A27" s="79">
        <v>1</v>
      </c>
      <c r="B27" s="83" t="s">
        <v>84</v>
      </c>
      <c r="C27" s="84"/>
      <c r="D27" s="83" t="s">
        <v>35</v>
      </c>
      <c r="E27" s="85">
        <v>1</v>
      </c>
      <c r="F27" s="83" t="s">
        <v>21</v>
      </c>
      <c r="G27" s="105">
        <v>0</v>
      </c>
      <c r="H27" s="86">
        <f>G27*E27</f>
        <v>0</v>
      </c>
      <c r="I27" s="55"/>
    </row>
    <row r="28" spans="1:9" s="7" customFormat="1" ht="12.75">
      <c r="A28" s="79">
        <f>1+A27</f>
        <v>2</v>
      </c>
      <c r="B28" s="68" t="s">
        <v>49</v>
      </c>
      <c r="C28" s="68"/>
      <c r="D28" s="68" t="s">
        <v>27</v>
      </c>
      <c r="E28" s="68">
        <v>4</v>
      </c>
      <c r="F28" s="68" t="s">
        <v>21</v>
      </c>
      <c r="G28" s="58">
        <v>0</v>
      </c>
      <c r="H28" s="58">
        <f t="shared" ref="H28" si="4">+E28*G28</f>
        <v>0</v>
      </c>
      <c r="I28" s="55"/>
    </row>
    <row r="29" spans="1:9" s="7" customFormat="1" ht="12.75">
      <c r="A29" s="79">
        <f t="shared" ref="A29:A31" si="5">1+A28</f>
        <v>3</v>
      </c>
      <c r="B29" s="20" t="s">
        <v>175</v>
      </c>
      <c r="C29" s="20"/>
      <c r="D29" s="20" t="s">
        <v>176</v>
      </c>
      <c r="E29" s="88">
        <v>1</v>
      </c>
      <c r="F29" s="88" t="s">
        <v>21</v>
      </c>
      <c r="G29" s="33">
        <v>0</v>
      </c>
      <c r="H29" s="86">
        <f t="shared" ref="H29:H30" si="6">G29*E29</f>
        <v>0</v>
      </c>
      <c r="I29" s="55"/>
    </row>
    <row r="30" spans="1:9" s="7" customFormat="1" ht="12.75">
      <c r="A30" s="79">
        <f t="shared" si="5"/>
        <v>4</v>
      </c>
      <c r="B30" s="83" t="s">
        <v>85</v>
      </c>
      <c r="C30" s="83"/>
      <c r="D30" s="83" t="s">
        <v>36</v>
      </c>
      <c r="E30" s="83">
        <v>1</v>
      </c>
      <c r="F30" s="83" t="s">
        <v>21</v>
      </c>
      <c r="G30" s="89">
        <v>0</v>
      </c>
      <c r="H30" s="86">
        <f t="shared" si="6"/>
        <v>0</v>
      </c>
      <c r="I30" s="55"/>
    </row>
    <row r="31" spans="1:9" s="7" customFormat="1" ht="12.75">
      <c r="A31" s="79">
        <f t="shared" si="5"/>
        <v>5</v>
      </c>
      <c r="B31" s="68" t="s">
        <v>217</v>
      </c>
      <c r="C31" s="68"/>
      <c r="D31" s="68" t="s">
        <v>154</v>
      </c>
      <c r="E31" s="68">
        <v>1</v>
      </c>
      <c r="F31" s="68" t="s">
        <v>21</v>
      </c>
      <c r="G31" s="58">
        <v>0</v>
      </c>
      <c r="H31" s="58">
        <f t="shared" ref="H31" si="7">+E31*G31</f>
        <v>0</v>
      </c>
      <c r="I31" s="55"/>
    </row>
    <row r="32" spans="1:9" s="7" customFormat="1" ht="12.75">
      <c r="A32" s="55"/>
      <c r="B32" s="80"/>
      <c r="C32" s="76"/>
      <c r="D32" s="76"/>
      <c r="E32" s="76"/>
      <c r="F32" s="76"/>
      <c r="G32" s="81"/>
      <c r="H32" s="81"/>
      <c r="I32" s="55"/>
    </row>
    <row r="33" spans="1:9" s="7" customFormat="1" ht="12.75">
      <c r="A33" s="55"/>
      <c r="B33" s="61" t="s">
        <v>28</v>
      </c>
      <c r="C33" s="55"/>
      <c r="D33" s="69"/>
      <c r="E33" s="57"/>
      <c r="F33" s="55"/>
      <c r="G33" s="58"/>
      <c r="H33" s="58">
        <f>SUM(H27:H32)</f>
        <v>0</v>
      </c>
      <c r="I33" s="55"/>
    </row>
    <row r="34" spans="1:9" s="7" customFormat="1" ht="12.75">
      <c r="A34" s="55"/>
      <c r="B34" s="61" t="s">
        <v>51</v>
      </c>
      <c r="C34" s="55"/>
      <c r="D34" s="69"/>
      <c r="E34" s="62">
        <v>0.2</v>
      </c>
      <c r="F34" s="55"/>
      <c r="G34" s="58">
        <v>0</v>
      </c>
      <c r="H34" s="58">
        <f>+H33*E34</f>
        <v>0</v>
      </c>
      <c r="I34" s="55"/>
    </row>
    <row r="35" spans="1:9" s="7" customFormat="1" ht="13.5" thickBot="1">
      <c r="A35" s="55"/>
      <c r="B35" s="63" t="s">
        <v>19</v>
      </c>
      <c r="C35" s="64"/>
      <c r="D35" s="70"/>
      <c r="E35" s="65"/>
      <c r="F35" s="64"/>
      <c r="G35" s="66"/>
      <c r="H35" s="66">
        <f>+H33+H34</f>
        <v>0</v>
      </c>
      <c r="I35" s="55"/>
    </row>
    <row r="36" spans="1:9" s="7" customFormat="1" ht="15.75">
      <c r="A36" s="55"/>
      <c r="B36" s="61"/>
      <c r="C36" s="55"/>
      <c r="D36" s="77"/>
      <c r="E36" s="57"/>
      <c r="F36" s="55"/>
      <c r="G36" s="58"/>
      <c r="H36" s="59"/>
      <c r="I36" s="55"/>
    </row>
    <row r="37" spans="1:9" s="7" customFormat="1" ht="15.75">
      <c r="A37" s="55"/>
      <c r="B37" s="61"/>
      <c r="C37" s="55"/>
      <c r="D37" s="77"/>
      <c r="E37" s="57"/>
      <c r="F37" s="55"/>
      <c r="G37" s="58"/>
      <c r="H37" s="59"/>
      <c r="I37" s="55"/>
    </row>
    <row r="38" spans="1:9" s="7" customFormat="1" ht="15.75">
      <c r="A38" s="55"/>
      <c r="B38" s="61"/>
      <c r="C38" s="55"/>
      <c r="D38" s="77"/>
      <c r="E38" s="57"/>
      <c r="F38" s="55"/>
      <c r="G38" s="58"/>
      <c r="H38" s="59"/>
      <c r="I38" s="55"/>
    </row>
    <row r="39" spans="1:9" s="7" customFormat="1" ht="12.75">
      <c r="A39" s="55"/>
      <c r="B39" s="78" t="s">
        <v>173</v>
      </c>
      <c r="C39" s="55"/>
      <c r="D39" s="56"/>
      <c r="E39" s="57"/>
      <c r="F39" s="55"/>
      <c r="G39" s="58"/>
      <c r="H39" s="58"/>
      <c r="I39" s="55"/>
    </row>
    <row r="40" spans="1:9" s="7" customFormat="1" ht="12.75">
      <c r="A40" s="90" t="s">
        <v>32</v>
      </c>
      <c r="B40" s="39" t="s">
        <v>15</v>
      </c>
      <c r="C40" s="38"/>
      <c r="D40" s="67"/>
      <c r="E40" s="42" t="s">
        <v>16</v>
      </c>
      <c r="F40" s="39" t="s">
        <v>17</v>
      </c>
      <c r="G40" s="43" t="s">
        <v>18</v>
      </c>
      <c r="H40" s="43" t="s">
        <v>19</v>
      </c>
      <c r="I40" s="55"/>
    </row>
    <row r="41" spans="1:9" s="7" customFormat="1" ht="12.75">
      <c r="A41" s="79">
        <v>1</v>
      </c>
      <c r="B41" s="68" t="s">
        <v>49</v>
      </c>
      <c r="C41" s="68"/>
      <c r="D41" s="68" t="s">
        <v>27</v>
      </c>
      <c r="E41" s="68">
        <v>2</v>
      </c>
      <c r="F41" s="68" t="s">
        <v>21</v>
      </c>
      <c r="G41" s="58">
        <v>0</v>
      </c>
      <c r="H41" s="58">
        <f t="shared" ref="H41" si="8">+E41*G41</f>
        <v>0</v>
      </c>
      <c r="I41" s="55"/>
    </row>
    <row r="42" spans="1:9" s="7" customFormat="1" ht="12.75">
      <c r="A42" s="79">
        <f>1+A41</f>
        <v>2</v>
      </c>
      <c r="B42" s="68" t="s">
        <v>49</v>
      </c>
      <c r="C42" s="68"/>
      <c r="D42" s="68" t="s">
        <v>174</v>
      </c>
      <c r="E42" s="68">
        <v>1</v>
      </c>
      <c r="F42" s="68" t="s">
        <v>21</v>
      </c>
      <c r="G42" s="58">
        <v>0</v>
      </c>
      <c r="H42" s="58">
        <f t="shared" ref="H42" si="9">+E42*G42</f>
        <v>0</v>
      </c>
      <c r="I42" s="55"/>
    </row>
    <row r="43" spans="1:9" s="7" customFormat="1" ht="12.75">
      <c r="A43" s="79">
        <f t="shared" ref="A43:A46" si="10">1+A42</f>
        <v>3</v>
      </c>
      <c r="B43" s="87" t="s">
        <v>50</v>
      </c>
      <c r="C43" s="20"/>
      <c r="D43" s="20" t="s">
        <v>82</v>
      </c>
      <c r="E43" s="88">
        <v>2</v>
      </c>
      <c r="F43" s="88" t="s">
        <v>21</v>
      </c>
      <c r="G43" s="33">
        <v>0</v>
      </c>
      <c r="H43" s="86">
        <f t="shared" ref="H43:H46" si="11">G43*E43</f>
        <v>0</v>
      </c>
      <c r="I43" s="55"/>
    </row>
    <row r="44" spans="1:9" s="7" customFormat="1" ht="12.75">
      <c r="A44" s="79">
        <f t="shared" si="10"/>
        <v>4</v>
      </c>
      <c r="B44" s="87" t="s">
        <v>50</v>
      </c>
      <c r="C44" s="20"/>
      <c r="D44" s="20" t="s">
        <v>174</v>
      </c>
      <c r="E44" s="88">
        <v>1</v>
      </c>
      <c r="F44" s="88" t="s">
        <v>21</v>
      </c>
      <c r="G44" s="33">
        <v>0</v>
      </c>
      <c r="H44" s="86">
        <f t="shared" ref="H44" si="12">G44*E44</f>
        <v>0</v>
      </c>
      <c r="I44" s="55"/>
    </row>
    <row r="45" spans="1:9" s="7" customFormat="1" ht="12.75">
      <c r="A45" s="79">
        <f t="shared" si="10"/>
        <v>5</v>
      </c>
      <c r="B45" s="83" t="s">
        <v>85</v>
      </c>
      <c r="C45" s="83"/>
      <c r="D45" s="83" t="s">
        <v>36</v>
      </c>
      <c r="E45" s="83">
        <v>1</v>
      </c>
      <c r="F45" s="83" t="s">
        <v>21</v>
      </c>
      <c r="G45" s="89">
        <v>0</v>
      </c>
      <c r="H45" s="86">
        <f t="shared" si="11"/>
        <v>0</v>
      </c>
      <c r="I45" s="55"/>
    </row>
    <row r="46" spans="1:9" s="7" customFormat="1" ht="12.75">
      <c r="A46" s="79">
        <f t="shared" si="10"/>
        <v>6</v>
      </c>
      <c r="B46" s="87" t="s">
        <v>218</v>
      </c>
      <c r="C46" s="88"/>
      <c r="D46" s="88"/>
      <c r="E46" s="88">
        <v>1</v>
      </c>
      <c r="F46" s="88" t="s">
        <v>21</v>
      </c>
      <c r="G46" s="86">
        <v>0</v>
      </c>
      <c r="H46" s="86">
        <f t="shared" si="11"/>
        <v>0</v>
      </c>
      <c r="I46" s="55"/>
    </row>
    <row r="47" spans="1:9" s="7" customFormat="1" ht="12.75">
      <c r="A47" s="55"/>
      <c r="B47" s="80"/>
      <c r="C47" s="76"/>
      <c r="D47" s="76"/>
      <c r="E47" s="76"/>
      <c r="F47" s="76"/>
      <c r="G47" s="81"/>
      <c r="H47" s="81"/>
      <c r="I47" s="55"/>
    </row>
    <row r="48" spans="1:9" s="7" customFormat="1" ht="12.75">
      <c r="A48" s="55"/>
      <c r="B48" s="61" t="s">
        <v>28</v>
      </c>
      <c r="C48" s="55"/>
      <c r="D48" s="69"/>
      <c r="E48" s="57"/>
      <c r="F48" s="55"/>
      <c r="G48" s="58"/>
      <c r="H48" s="58">
        <f>SUM(H41:H47)</f>
        <v>0</v>
      </c>
      <c r="I48" s="55"/>
    </row>
    <row r="49" spans="1:9" s="7" customFormat="1" ht="12.75">
      <c r="A49" s="55"/>
      <c r="B49" s="61" t="s">
        <v>51</v>
      </c>
      <c r="C49" s="55"/>
      <c r="D49" s="69"/>
      <c r="E49" s="62">
        <v>0.2</v>
      </c>
      <c r="F49" s="55"/>
      <c r="G49" s="58"/>
      <c r="H49" s="58">
        <f>+H48*E49</f>
        <v>0</v>
      </c>
      <c r="I49" s="55"/>
    </row>
    <row r="50" spans="1:9" s="7" customFormat="1" ht="13.5" thickBot="1">
      <c r="A50" s="55"/>
      <c r="B50" s="63" t="s">
        <v>19</v>
      </c>
      <c r="C50" s="64"/>
      <c r="D50" s="70"/>
      <c r="E50" s="65"/>
      <c r="F50" s="64"/>
      <c r="G50" s="66"/>
      <c r="H50" s="66">
        <f>+H48+H49</f>
        <v>0</v>
      </c>
      <c r="I50" s="55"/>
    </row>
    <row r="51" spans="1:9" s="7" customFormat="1" ht="15.75">
      <c r="A51" s="55"/>
      <c r="B51" s="61"/>
      <c r="C51" s="55"/>
      <c r="D51" s="77"/>
      <c r="E51" s="57"/>
      <c r="F51" s="55"/>
      <c r="G51" s="58"/>
      <c r="H51" s="59"/>
      <c r="I51" s="55"/>
    </row>
    <row r="52" spans="1:9" s="7" customFormat="1" ht="15.75">
      <c r="A52" s="55"/>
      <c r="B52" s="165"/>
      <c r="C52" s="55"/>
      <c r="D52" s="77"/>
      <c r="E52" s="57"/>
      <c r="F52" s="55"/>
      <c r="G52" s="58"/>
      <c r="H52" s="59"/>
      <c r="I52" s="55"/>
    </row>
    <row r="53" spans="1:9" s="7" customFormat="1" ht="15.75">
      <c r="A53" s="55"/>
      <c r="B53" s="61"/>
      <c r="C53" s="55"/>
      <c r="D53" s="77"/>
      <c r="E53" s="57"/>
      <c r="F53" s="55"/>
      <c r="G53" s="58"/>
      <c r="H53" s="59"/>
      <c r="I53" s="55"/>
    </row>
    <row r="54" spans="1:9" s="7" customFormat="1" ht="15.75">
      <c r="A54" s="55"/>
      <c r="B54" s="61"/>
      <c r="C54" s="55"/>
      <c r="D54" s="77"/>
      <c r="E54" s="57"/>
      <c r="F54" s="55"/>
      <c r="G54" s="58"/>
      <c r="H54" s="59"/>
      <c r="I54" s="55"/>
    </row>
    <row r="55" spans="1:9" s="7" customFormat="1" ht="15.75">
      <c r="A55" s="55"/>
      <c r="B55" s="61"/>
      <c r="C55" s="55"/>
      <c r="D55" s="77"/>
      <c r="E55" s="57"/>
      <c r="F55" s="55"/>
      <c r="G55" s="58"/>
      <c r="H55" s="59"/>
      <c r="I55" s="55"/>
    </row>
    <row r="56" spans="1:9" s="7" customFormat="1" ht="15.75">
      <c r="A56" s="55"/>
      <c r="B56" s="61"/>
      <c r="C56" s="55"/>
      <c r="D56" s="77"/>
      <c r="E56" s="57"/>
      <c r="F56" s="55"/>
      <c r="G56" s="58"/>
      <c r="H56" s="59"/>
      <c r="I56" s="55"/>
    </row>
    <row r="57" spans="1:9" s="7" customFormat="1" ht="12.75">
      <c r="A57" s="55"/>
      <c r="B57" s="154" t="s">
        <v>177</v>
      </c>
      <c r="C57" s="55"/>
      <c r="D57" s="56"/>
      <c r="E57" s="57"/>
      <c r="F57" s="55"/>
      <c r="G57" s="58"/>
      <c r="H57" s="58"/>
      <c r="I57" s="55"/>
    </row>
    <row r="58" spans="1:9" s="7" customFormat="1" ht="12.75">
      <c r="A58" s="90" t="s">
        <v>32</v>
      </c>
      <c r="B58" s="39" t="s">
        <v>15</v>
      </c>
      <c r="C58" s="38"/>
      <c r="D58" s="67"/>
      <c r="E58" s="42" t="s">
        <v>16</v>
      </c>
      <c r="F58" s="39" t="s">
        <v>17</v>
      </c>
      <c r="G58" s="43" t="s">
        <v>18</v>
      </c>
      <c r="H58" s="43" t="s">
        <v>19</v>
      </c>
      <c r="I58" s="55"/>
    </row>
    <row r="59" spans="1:9" s="7" customFormat="1" ht="12.75">
      <c r="A59" s="79">
        <v>1</v>
      </c>
      <c r="B59" s="20" t="s">
        <v>151</v>
      </c>
      <c r="C59" s="84"/>
      <c r="D59" s="83" t="s">
        <v>152</v>
      </c>
      <c r="E59" s="85">
        <v>1</v>
      </c>
      <c r="F59" s="83" t="s">
        <v>21</v>
      </c>
      <c r="G59" s="105">
        <v>0</v>
      </c>
      <c r="H59" s="58">
        <f t="shared" ref="H59:H64" si="13">+E59*G59</f>
        <v>0</v>
      </c>
      <c r="I59" s="55"/>
    </row>
    <row r="60" spans="1:9" s="7" customFormat="1" ht="12.75">
      <c r="A60" s="82">
        <f>1+A59</f>
        <v>2</v>
      </c>
      <c r="B60" s="68" t="s">
        <v>49</v>
      </c>
      <c r="C60" s="68"/>
      <c r="D60" s="68" t="s">
        <v>27</v>
      </c>
      <c r="E60" s="68">
        <v>1</v>
      </c>
      <c r="F60" s="68" t="s">
        <v>21</v>
      </c>
      <c r="G60" s="58">
        <v>0</v>
      </c>
      <c r="H60" s="58">
        <f t="shared" si="13"/>
        <v>0</v>
      </c>
      <c r="I60" s="55"/>
    </row>
    <row r="61" spans="1:9" s="7" customFormat="1" ht="12.75">
      <c r="A61" s="82">
        <f t="shared" ref="A61:A64" si="14">1+A60</f>
        <v>3</v>
      </c>
      <c r="B61" s="68" t="s">
        <v>49</v>
      </c>
      <c r="C61" s="68"/>
      <c r="D61" s="68" t="s">
        <v>153</v>
      </c>
      <c r="E61" s="68">
        <v>4</v>
      </c>
      <c r="F61" s="68" t="s">
        <v>21</v>
      </c>
      <c r="G61" s="58">
        <v>0</v>
      </c>
      <c r="H61" s="58">
        <f t="shared" si="13"/>
        <v>0</v>
      </c>
      <c r="I61" s="55"/>
    </row>
    <row r="62" spans="1:9" s="7" customFormat="1" ht="12.75">
      <c r="A62" s="82">
        <f t="shared" si="14"/>
        <v>4</v>
      </c>
      <c r="B62" s="68" t="s">
        <v>50</v>
      </c>
      <c r="C62" s="68"/>
      <c r="D62" s="68" t="s">
        <v>153</v>
      </c>
      <c r="E62" s="68">
        <v>1</v>
      </c>
      <c r="F62" s="68" t="s">
        <v>21</v>
      </c>
      <c r="G62" s="58">
        <v>0</v>
      </c>
      <c r="H62" s="58">
        <f t="shared" si="13"/>
        <v>0</v>
      </c>
      <c r="I62" s="55"/>
    </row>
    <row r="63" spans="1:9" s="7" customFormat="1" ht="12.75">
      <c r="A63" s="82">
        <f t="shared" si="14"/>
        <v>5</v>
      </c>
      <c r="B63" s="68" t="s">
        <v>219</v>
      </c>
      <c r="C63" s="68"/>
      <c r="D63" s="68" t="s">
        <v>154</v>
      </c>
      <c r="E63" s="68">
        <v>1</v>
      </c>
      <c r="F63" s="68" t="s">
        <v>21</v>
      </c>
      <c r="G63" s="58">
        <v>0</v>
      </c>
      <c r="H63" s="58">
        <f t="shared" si="13"/>
        <v>0</v>
      </c>
      <c r="I63" s="55"/>
    </row>
    <row r="64" spans="1:9" s="7" customFormat="1" ht="12.75">
      <c r="A64" s="82">
        <f t="shared" si="14"/>
        <v>6</v>
      </c>
      <c r="B64" s="68" t="s">
        <v>155</v>
      </c>
      <c r="C64" s="68"/>
      <c r="D64" s="68" t="s">
        <v>156</v>
      </c>
      <c r="E64" s="68">
        <v>1</v>
      </c>
      <c r="F64" s="68" t="s">
        <v>21</v>
      </c>
      <c r="G64" s="58">
        <v>0</v>
      </c>
      <c r="H64" s="58">
        <f t="shared" si="13"/>
        <v>0</v>
      </c>
      <c r="I64" s="55"/>
    </row>
    <row r="65" spans="1:9" s="7" customFormat="1" ht="12.75">
      <c r="A65" s="55"/>
      <c r="B65" s="68"/>
      <c r="C65" s="68"/>
      <c r="D65" s="68"/>
      <c r="E65" s="68"/>
      <c r="F65" s="68"/>
      <c r="G65" s="58"/>
      <c r="H65" s="58"/>
      <c r="I65" s="55"/>
    </row>
    <row r="66" spans="1:9" s="7" customFormat="1" ht="12.75">
      <c r="A66" s="55"/>
      <c r="B66" s="61" t="s">
        <v>28</v>
      </c>
      <c r="C66" s="55"/>
      <c r="D66" s="69"/>
      <c r="E66" s="57"/>
      <c r="F66" s="55"/>
      <c r="G66" s="58"/>
      <c r="H66" s="58">
        <f>SUM(H59:H64)</f>
        <v>0</v>
      </c>
      <c r="I66" s="55"/>
    </row>
    <row r="67" spans="1:9" s="7" customFormat="1" ht="12.75">
      <c r="A67" s="55"/>
      <c r="B67" s="61" t="s">
        <v>51</v>
      </c>
      <c r="C67" s="55"/>
      <c r="D67" s="69"/>
      <c r="E67" s="62">
        <v>0.3</v>
      </c>
      <c r="F67" s="55"/>
      <c r="G67" s="58"/>
      <c r="H67" s="58">
        <f>+H66*E67</f>
        <v>0</v>
      </c>
      <c r="I67" s="55"/>
    </row>
    <row r="68" spans="1:9" s="7" customFormat="1" ht="13.5" thickBot="1">
      <c r="A68" s="55"/>
      <c r="B68" s="63" t="s">
        <v>19</v>
      </c>
      <c r="C68" s="64"/>
      <c r="D68" s="70"/>
      <c r="E68" s="65"/>
      <c r="F68" s="64"/>
      <c r="G68" s="66"/>
      <c r="H68" s="66">
        <f>+H66+H67</f>
        <v>0</v>
      </c>
      <c r="I68" s="55"/>
    </row>
    <row r="69" spans="1:9" s="7" customFormat="1" ht="12.75">
      <c r="A69" s="55"/>
      <c r="B69" s="61"/>
      <c r="C69" s="55"/>
      <c r="D69" s="69"/>
      <c r="E69" s="57"/>
      <c r="F69" s="55"/>
      <c r="G69" s="58"/>
      <c r="H69" s="58"/>
      <c r="I69" s="55"/>
    </row>
    <row r="70" spans="1:9" s="7" customFormat="1" ht="12.75">
      <c r="A70" s="55"/>
      <c r="B70" s="61"/>
      <c r="C70" s="55"/>
      <c r="D70" s="69"/>
      <c r="E70" s="57"/>
      <c r="F70" s="55"/>
      <c r="G70" s="58"/>
      <c r="H70" s="58"/>
      <c r="I70" s="55"/>
    </row>
    <row r="71" spans="1:9" s="7" customFormat="1" ht="12.75">
      <c r="A71" s="55"/>
      <c r="B71" s="61"/>
      <c r="C71" s="55"/>
      <c r="D71" s="69"/>
      <c r="E71" s="57"/>
      <c r="F71" s="55"/>
      <c r="G71" s="58"/>
      <c r="H71" s="58"/>
      <c r="I71" s="55"/>
    </row>
    <row r="72" spans="1:9" s="7" customFormat="1" ht="12.75">
      <c r="A72" s="55"/>
      <c r="B72" s="154" t="s">
        <v>178</v>
      </c>
      <c r="C72" s="55"/>
      <c r="D72" s="56"/>
      <c r="E72" s="57"/>
      <c r="F72" s="55"/>
      <c r="G72" s="58"/>
      <c r="H72" s="58"/>
      <c r="I72" s="55"/>
    </row>
    <row r="73" spans="1:9" s="7" customFormat="1" ht="12.75">
      <c r="A73" s="90" t="s">
        <v>32</v>
      </c>
      <c r="B73" s="39" t="s">
        <v>15</v>
      </c>
      <c r="C73" s="38"/>
      <c r="D73" s="67"/>
      <c r="E73" s="42" t="s">
        <v>16</v>
      </c>
      <c r="F73" s="39" t="s">
        <v>17</v>
      </c>
      <c r="G73" s="43" t="s">
        <v>18</v>
      </c>
      <c r="H73" s="43" t="s">
        <v>19</v>
      </c>
      <c r="I73" s="55"/>
    </row>
    <row r="74" spans="1:9" s="7" customFormat="1" ht="12.75">
      <c r="A74" s="79">
        <v>1</v>
      </c>
      <c r="B74" s="20" t="s">
        <v>151</v>
      </c>
      <c r="C74" s="84"/>
      <c r="D74" s="83" t="s">
        <v>152</v>
      </c>
      <c r="E74" s="85">
        <v>5</v>
      </c>
      <c r="F74" s="83" t="s">
        <v>21</v>
      </c>
      <c r="G74" s="105">
        <v>0</v>
      </c>
      <c r="H74" s="58">
        <f t="shared" ref="H74:H77" si="15">+E74*G74</f>
        <v>0</v>
      </c>
      <c r="I74" s="55"/>
    </row>
    <row r="75" spans="1:9" s="7" customFormat="1" ht="12.75">
      <c r="A75" s="82">
        <f>1+A74</f>
        <v>2</v>
      </c>
      <c r="B75" s="68" t="s">
        <v>49</v>
      </c>
      <c r="C75" s="68"/>
      <c r="D75" s="68" t="s">
        <v>27</v>
      </c>
      <c r="E75" s="68">
        <v>2</v>
      </c>
      <c r="F75" s="68" t="s">
        <v>21</v>
      </c>
      <c r="G75" s="58">
        <v>0</v>
      </c>
      <c r="H75" s="58">
        <f t="shared" si="15"/>
        <v>0</v>
      </c>
      <c r="I75" s="55"/>
    </row>
    <row r="76" spans="1:9" s="7" customFormat="1" ht="12.75">
      <c r="A76" s="82">
        <f t="shared" ref="A76:A77" si="16">1+A75</f>
        <v>3</v>
      </c>
      <c r="B76" s="87" t="s">
        <v>216</v>
      </c>
      <c r="C76" s="88"/>
      <c r="D76" s="88"/>
      <c r="E76" s="88">
        <v>1</v>
      </c>
      <c r="F76" s="88" t="s">
        <v>21</v>
      </c>
      <c r="G76" s="86">
        <v>0</v>
      </c>
      <c r="H76" s="86">
        <f t="shared" ref="H76" si="17">G76*E76</f>
        <v>0</v>
      </c>
      <c r="I76" s="55"/>
    </row>
    <row r="77" spans="1:9" s="7" customFormat="1" ht="12.75">
      <c r="A77" s="82">
        <f t="shared" si="16"/>
        <v>4</v>
      </c>
      <c r="B77" s="68" t="s">
        <v>155</v>
      </c>
      <c r="C77" s="68"/>
      <c r="D77" s="68" t="s">
        <v>156</v>
      </c>
      <c r="E77" s="68">
        <v>1</v>
      </c>
      <c r="F77" s="68" t="s">
        <v>21</v>
      </c>
      <c r="G77" s="58">
        <v>0</v>
      </c>
      <c r="H77" s="58">
        <f t="shared" si="15"/>
        <v>0</v>
      </c>
      <c r="I77" s="55"/>
    </row>
    <row r="78" spans="1:9" s="7" customFormat="1" ht="12.75">
      <c r="A78" s="55"/>
      <c r="B78" s="68"/>
      <c r="C78" s="68"/>
      <c r="D78" s="68"/>
      <c r="E78" s="68"/>
      <c r="F78" s="68"/>
      <c r="G78" s="58"/>
      <c r="H78" s="58"/>
      <c r="I78" s="55"/>
    </row>
    <row r="79" spans="1:9" s="7" customFormat="1" ht="12.75">
      <c r="A79" s="55"/>
      <c r="B79" s="61" t="s">
        <v>28</v>
      </c>
      <c r="C79" s="55"/>
      <c r="D79" s="69"/>
      <c r="E79" s="57"/>
      <c r="F79" s="55"/>
      <c r="G79" s="58"/>
      <c r="H79" s="58">
        <f>SUM(H74:H77)</f>
        <v>0</v>
      </c>
      <c r="I79" s="55"/>
    </row>
    <row r="80" spans="1:9" s="7" customFormat="1" ht="12.75">
      <c r="A80" s="55"/>
      <c r="B80" s="61" t="s">
        <v>51</v>
      </c>
      <c r="C80" s="55"/>
      <c r="D80" s="69"/>
      <c r="E80" s="62">
        <v>0.3</v>
      </c>
      <c r="F80" s="55"/>
      <c r="G80" s="58"/>
      <c r="H80" s="58">
        <f>+H79*E80</f>
        <v>0</v>
      </c>
      <c r="I80" s="55"/>
    </row>
    <row r="81" spans="1:9" s="7" customFormat="1" ht="13.5" thickBot="1">
      <c r="A81" s="55"/>
      <c r="B81" s="63" t="s">
        <v>19</v>
      </c>
      <c r="C81" s="64"/>
      <c r="D81" s="70"/>
      <c r="E81" s="65"/>
      <c r="F81" s="64"/>
      <c r="G81" s="66"/>
      <c r="H81" s="66">
        <f>+H79+H80</f>
        <v>0</v>
      </c>
      <c r="I81" s="55"/>
    </row>
    <row r="82" spans="1:9" s="7" customFormat="1" ht="12.75">
      <c r="A82" s="55"/>
      <c r="B82" s="61"/>
      <c r="C82" s="55"/>
      <c r="D82" s="69"/>
      <c r="E82" s="166"/>
      <c r="F82" s="167"/>
      <c r="G82" s="168"/>
      <c r="H82" s="168"/>
      <c r="I82" s="167"/>
    </row>
    <row r="83" spans="1:9" s="7" customFormat="1" ht="12.75">
      <c r="E83" s="169"/>
      <c r="F83" s="169"/>
      <c r="G83" s="169"/>
      <c r="H83" s="169"/>
      <c r="I83" s="167"/>
    </row>
    <row r="84" spans="1:9" s="7" customFormat="1" ht="12.75">
      <c r="A84" s="55"/>
      <c r="B84" s="55"/>
      <c r="C84" s="55"/>
      <c r="D84" s="56"/>
      <c r="E84" s="166"/>
      <c r="F84" s="167"/>
      <c r="G84" s="168"/>
      <c r="H84" s="170"/>
      <c r="I84" s="167"/>
    </row>
    <row r="85" spans="1:9" s="7" customFormat="1" ht="12.75">
      <c r="A85" s="55"/>
      <c r="B85" s="55"/>
      <c r="C85" s="55"/>
      <c r="D85" s="56"/>
      <c r="E85" s="166"/>
      <c r="F85" s="167"/>
      <c r="G85" s="168"/>
      <c r="H85" s="170"/>
      <c r="I85" s="167"/>
    </row>
    <row r="86" spans="1:9" s="7" customFormat="1" ht="12.75">
      <c r="A86" s="55"/>
      <c r="B86" s="87" t="s">
        <v>123</v>
      </c>
      <c r="C86" s="20"/>
      <c r="D86" s="20"/>
      <c r="E86" s="87">
        <v>1</v>
      </c>
      <c r="F86" s="87" t="s">
        <v>21</v>
      </c>
      <c r="G86" s="171">
        <v>0</v>
      </c>
      <c r="H86" s="172">
        <f t="shared" ref="H86:H96" si="18">G86*E86</f>
        <v>0</v>
      </c>
      <c r="I86" s="167"/>
    </row>
    <row r="87" spans="1:9" s="7" customFormat="1" ht="12.75">
      <c r="A87" s="55"/>
      <c r="B87" s="87" t="s">
        <v>179</v>
      </c>
      <c r="C87" s="20"/>
      <c r="D87" s="20" t="s">
        <v>180</v>
      </c>
      <c r="E87" s="87">
        <v>2</v>
      </c>
      <c r="F87" s="87" t="s">
        <v>21</v>
      </c>
      <c r="G87" s="171">
        <v>0</v>
      </c>
      <c r="H87" s="172">
        <f t="shared" si="18"/>
        <v>0</v>
      </c>
      <c r="I87" s="167"/>
    </row>
    <row r="88" spans="1:9" s="7" customFormat="1" ht="12.75">
      <c r="A88" s="55"/>
      <c r="B88" s="87"/>
      <c r="C88" s="20"/>
      <c r="D88" s="20"/>
      <c r="E88" s="87"/>
      <c r="F88" s="87"/>
      <c r="G88" s="171"/>
      <c r="H88" s="172"/>
      <c r="I88" s="167"/>
    </row>
    <row r="89" spans="1:9" s="7" customFormat="1" ht="12.75">
      <c r="A89" s="55"/>
      <c r="B89" s="87" t="s">
        <v>158</v>
      </c>
      <c r="C89" s="20">
        <v>105</v>
      </c>
      <c r="D89" s="20"/>
      <c r="E89" s="87">
        <v>1</v>
      </c>
      <c r="F89" s="87" t="s">
        <v>21</v>
      </c>
      <c r="G89" s="171">
        <f>+H21</f>
        <v>0</v>
      </c>
      <c r="H89" s="172">
        <f>G89*E89</f>
        <v>0</v>
      </c>
      <c r="I89" s="167"/>
    </row>
    <row r="90" spans="1:9" s="7" customFormat="1" ht="12.75">
      <c r="A90" s="55"/>
      <c r="B90" s="87" t="s">
        <v>159</v>
      </c>
      <c r="C90" s="20">
        <v>106</v>
      </c>
      <c r="D90" s="20"/>
      <c r="E90" s="87">
        <v>1</v>
      </c>
      <c r="F90" s="87" t="s">
        <v>21</v>
      </c>
      <c r="G90" s="171">
        <f>+H35</f>
        <v>0</v>
      </c>
      <c r="H90" s="172">
        <f>G90*E90</f>
        <v>0</v>
      </c>
      <c r="I90" s="167"/>
    </row>
    <row r="91" spans="1:9" s="7" customFormat="1" ht="12.75">
      <c r="A91" s="55"/>
      <c r="B91" s="87" t="s">
        <v>173</v>
      </c>
      <c r="C91" s="20">
        <v>107</v>
      </c>
      <c r="D91" s="20"/>
      <c r="E91" s="87">
        <v>1</v>
      </c>
      <c r="F91" s="87" t="s">
        <v>21</v>
      </c>
      <c r="G91" s="171">
        <f>+H50</f>
        <v>0</v>
      </c>
      <c r="H91" s="172">
        <f>G91*E91</f>
        <v>0</v>
      </c>
      <c r="I91" s="167"/>
    </row>
    <row r="92" spans="1:9" s="7" customFormat="1" ht="12.75">
      <c r="A92" s="55"/>
      <c r="B92" s="87" t="s">
        <v>157</v>
      </c>
      <c r="C92" s="20">
        <v>108</v>
      </c>
      <c r="D92" s="20"/>
      <c r="E92" s="87">
        <v>19</v>
      </c>
      <c r="F92" s="87" t="s">
        <v>21</v>
      </c>
      <c r="G92" s="171">
        <f>+H68</f>
        <v>0</v>
      </c>
      <c r="H92" s="172">
        <f>G92*E92</f>
        <v>0</v>
      </c>
      <c r="I92" s="167"/>
    </row>
    <row r="93" spans="1:9" s="7" customFormat="1" ht="12.75">
      <c r="A93" s="55"/>
      <c r="B93" s="87" t="s">
        <v>160</v>
      </c>
      <c r="C93" s="20">
        <v>109</v>
      </c>
      <c r="D93" s="20"/>
      <c r="E93" s="87">
        <v>1</v>
      </c>
      <c r="F93" s="87" t="s">
        <v>21</v>
      </c>
      <c r="G93" s="171">
        <f>+H68</f>
        <v>0</v>
      </c>
      <c r="H93" s="172">
        <f t="shared" si="18"/>
        <v>0</v>
      </c>
      <c r="I93" s="167"/>
    </row>
    <row r="94" spans="1:9" s="7" customFormat="1" ht="12.75">
      <c r="A94" s="55"/>
      <c r="B94" s="83" t="s">
        <v>161</v>
      </c>
      <c r="C94" s="20">
        <v>110</v>
      </c>
      <c r="D94" s="83"/>
      <c r="E94" s="173">
        <v>1</v>
      </c>
      <c r="F94" s="87" t="s">
        <v>21</v>
      </c>
      <c r="G94" s="171">
        <f>+H81</f>
        <v>0</v>
      </c>
      <c r="H94" s="172">
        <f t="shared" si="18"/>
        <v>0</v>
      </c>
      <c r="I94" s="167"/>
    </row>
    <row r="95" spans="1:9" s="7" customFormat="1" ht="12.75">
      <c r="A95" s="55"/>
      <c r="B95" s="55"/>
      <c r="C95" s="55"/>
      <c r="D95" s="56"/>
      <c r="E95" s="166"/>
      <c r="F95" s="167"/>
      <c r="G95" s="168"/>
      <c r="H95" s="172">
        <f t="shared" si="18"/>
        <v>0</v>
      </c>
      <c r="I95" s="167"/>
    </row>
    <row r="96" spans="1:9" s="357" customFormat="1" ht="38.25">
      <c r="A96" s="350"/>
      <c r="B96" s="351" t="s">
        <v>220</v>
      </c>
      <c r="C96" s="350"/>
      <c r="D96" s="352"/>
      <c r="E96" s="353">
        <v>2</v>
      </c>
      <c r="F96" s="354" t="s">
        <v>21</v>
      </c>
      <c r="G96" s="355">
        <v>0</v>
      </c>
      <c r="H96" s="356">
        <f t="shared" si="18"/>
        <v>0</v>
      </c>
      <c r="I96" s="354"/>
    </row>
    <row r="97" spans="1:13" s="7" customFormat="1" ht="12.75">
      <c r="A97" s="55"/>
      <c r="B97" s="61"/>
      <c r="C97" s="55"/>
      <c r="D97" s="69"/>
      <c r="E97" s="174"/>
      <c r="F97" s="167"/>
      <c r="G97" s="168"/>
      <c r="H97" s="168"/>
      <c r="I97" s="167"/>
    </row>
    <row r="98" spans="1:13" ht="13.5" thickBot="1">
      <c r="B98" s="63" t="s">
        <v>19</v>
      </c>
      <c r="C98" s="64"/>
      <c r="D98" s="70"/>
      <c r="E98" s="175"/>
      <c r="F98" s="176"/>
      <c r="G98" s="177"/>
      <c r="H98" s="177">
        <f>SUM(H84:H97)</f>
        <v>0</v>
      </c>
      <c r="I98" s="178"/>
      <c r="M98" s="155"/>
    </row>
    <row r="99" spans="1:13">
      <c r="E99" s="178"/>
      <c r="F99" s="178"/>
      <c r="G99" s="179"/>
      <c r="H99" s="180"/>
      <c r="I99" s="178"/>
    </row>
    <row r="100" spans="1:13">
      <c r="D100" s="72"/>
      <c r="E100" s="178"/>
      <c r="F100" s="178"/>
      <c r="G100" s="178"/>
      <c r="H100" s="178"/>
      <c r="I100" s="178"/>
    </row>
    <row r="101" spans="1:13">
      <c r="D101" s="72"/>
      <c r="G101" s="72"/>
      <c r="H101" s="72"/>
    </row>
  </sheetData>
  <pageMargins left="0.70866141732283472" right="0.70866141732283472" top="0.78740157480314965" bottom="0.78740157480314965" header="0.31496062992125984" footer="0.31496062992125984"/>
  <pageSetup paperSize="9" firstPageNumber="0" orientation="portrait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3:J56"/>
  <sheetViews>
    <sheetView showZeros="0" tabSelected="1" topLeftCell="A22" zoomScaleNormal="100" workbookViewId="0">
      <selection activeCell="H54" sqref="H54"/>
    </sheetView>
  </sheetViews>
  <sheetFormatPr defaultColWidth="0" defaultRowHeight="12.75"/>
  <cols>
    <col min="1" max="1" width="3.125" style="106" bestFit="1" customWidth="1"/>
    <col min="2" max="2" width="32" style="1" customWidth="1"/>
    <col min="3" max="3" width="9.375" style="8" customWidth="1"/>
    <col min="4" max="4" width="6.75" style="1" bestFit="1" customWidth="1"/>
    <col min="5" max="5" width="3.375" style="1" bestFit="1" customWidth="1"/>
    <col min="6" max="6" width="5" style="1" customWidth="1"/>
    <col min="7" max="7" width="3.625" style="1" customWidth="1"/>
    <col min="8" max="8" width="8.625" style="2" bestFit="1" customWidth="1"/>
    <col min="9" max="9" width="9.75" style="4" bestFit="1" customWidth="1"/>
    <col min="10" max="10" width="13.75" style="1" customWidth="1"/>
    <col min="11" max="241" width="9.75" style="1" customWidth="1"/>
    <col min="242" max="16384" width="0" style="1" hidden="1"/>
  </cols>
  <sheetData>
    <row r="3" spans="1:10">
      <c r="A3" s="107"/>
      <c r="B3" s="11"/>
      <c r="C3" s="10"/>
      <c r="D3" s="11"/>
      <c r="E3" s="11"/>
      <c r="F3" s="11"/>
      <c r="G3" s="11"/>
      <c r="H3" s="12"/>
      <c r="I3" s="13"/>
      <c r="J3" s="11"/>
    </row>
    <row r="4" spans="1:10">
      <c r="A4" s="107"/>
      <c r="B4" s="15" t="s">
        <v>119</v>
      </c>
      <c r="C4" s="10"/>
      <c r="D4" s="11"/>
      <c r="E4" s="11"/>
      <c r="F4" s="11"/>
      <c r="G4" s="11"/>
      <c r="H4" s="12"/>
      <c r="I4" s="13"/>
      <c r="J4" s="11"/>
    </row>
    <row r="5" spans="1:10">
      <c r="A5" s="113"/>
      <c r="B5" s="39" t="s">
        <v>15</v>
      </c>
      <c r="C5" s="38"/>
      <c r="D5" s="67"/>
      <c r="E5" s="112"/>
      <c r="F5" s="42" t="s">
        <v>16</v>
      </c>
      <c r="G5" s="39" t="s">
        <v>17</v>
      </c>
      <c r="H5" s="111" t="s">
        <v>18</v>
      </c>
      <c r="I5" s="111" t="s">
        <v>19</v>
      </c>
      <c r="J5" s="11"/>
    </row>
    <row r="6" spans="1:10">
      <c r="A6" s="107">
        <v>1</v>
      </c>
      <c r="B6" s="11" t="s">
        <v>120</v>
      </c>
      <c r="C6" s="109"/>
      <c r="D6" s="104"/>
      <c r="E6" s="109"/>
      <c r="F6" s="110">
        <v>1</v>
      </c>
      <c r="G6" s="109" t="s">
        <v>21</v>
      </c>
      <c r="H6" s="114">
        <v>0</v>
      </c>
      <c r="I6" s="13">
        <f t="shared" ref="I6:I24" si="0">+F6*H6</f>
        <v>0</v>
      </c>
      <c r="J6" s="11"/>
    </row>
    <row r="7" spans="1:10">
      <c r="A7" s="107">
        <f>1+A6</f>
        <v>2</v>
      </c>
      <c r="B7" s="11" t="s">
        <v>208</v>
      </c>
      <c r="C7" s="109"/>
      <c r="D7" s="104"/>
      <c r="E7" s="109"/>
      <c r="F7" s="110">
        <v>8</v>
      </c>
      <c r="G7" s="109" t="s">
        <v>21</v>
      </c>
      <c r="H7" s="114">
        <v>0</v>
      </c>
      <c r="I7" s="13">
        <f t="shared" ref="I7" si="1">+F7*H7</f>
        <v>0</v>
      </c>
      <c r="J7" s="11"/>
    </row>
    <row r="8" spans="1:10">
      <c r="A8" s="107"/>
      <c r="B8" s="11" t="s">
        <v>237</v>
      </c>
      <c r="C8" s="109"/>
      <c r="D8" s="104"/>
      <c r="E8" s="109"/>
      <c r="F8" s="110">
        <v>1</v>
      </c>
      <c r="G8" s="109" t="s">
        <v>21</v>
      </c>
      <c r="H8" s="114">
        <v>0</v>
      </c>
      <c r="I8" s="13">
        <f t="shared" ref="I8" si="2">+F8*H8</f>
        <v>0</v>
      </c>
      <c r="J8" s="11"/>
    </row>
    <row r="9" spans="1:10">
      <c r="A9" s="107">
        <f>1+A7</f>
        <v>3</v>
      </c>
      <c r="B9" s="109" t="s">
        <v>118</v>
      </c>
      <c r="C9" s="109" t="s">
        <v>117</v>
      </c>
      <c r="D9" s="104"/>
      <c r="E9" s="109"/>
      <c r="F9" s="110">
        <v>8</v>
      </c>
      <c r="G9" s="109" t="s">
        <v>21</v>
      </c>
      <c r="H9" s="114">
        <v>0</v>
      </c>
      <c r="I9" s="13">
        <f t="shared" si="0"/>
        <v>0</v>
      </c>
      <c r="J9" s="11"/>
    </row>
    <row r="10" spans="1:10">
      <c r="A10" s="107"/>
      <c r="B10" s="109" t="s">
        <v>238</v>
      </c>
      <c r="C10" s="109"/>
      <c r="D10" s="104"/>
      <c r="E10" s="109"/>
      <c r="F10" s="110">
        <v>4</v>
      </c>
      <c r="G10" s="109" t="s">
        <v>21</v>
      </c>
      <c r="H10" s="114">
        <v>0</v>
      </c>
      <c r="I10" s="13">
        <f t="shared" ref="I10" si="3">+F10*H10</f>
        <v>0</v>
      </c>
      <c r="J10" s="11"/>
    </row>
    <row r="11" spans="1:10">
      <c r="A11" s="107">
        <f>1+A9</f>
        <v>4</v>
      </c>
      <c r="B11" s="109" t="s">
        <v>116</v>
      </c>
      <c r="C11" s="109" t="s">
        <v>115</v>
      </c>
      <c r="D11" s="104"/>
      <c r="E11" s="109"/>
      <c r="F11" s="110">
        <v>8</v>
      </c>
      <c r="G11" s="109" t="s">
        <v>21</v>
      </c>
      <c r="H11" s="114">
        <v>0</v>
      </c>
      <c r="I11" s="13">
        <f t="shared" si="0"/>
        <v>0</v>
      </c>
      <c r="J11" s="11"/>
    </row>
    <row r="12" spans="1:10">
      <c r="A12" s="107">
        <f t="shared" ref="A12:A25" si="4">1+A11</f>
        <v>5</v>
      </c>
      <c r="B12" s="109" t="s">
        <v>110</v>
      </c>
      <c r="C12" s="109" t="s">
        <v>109</v>
      </c>
      <c r="D12" s="104"/>
      <c r="E12" s="109"/>
      <c r="F12" s="110">
        <v>39</v>
      </c>
      <c r="G12" s="109" t="s">
        <v>21</v>
      </c>
      <c r="H12" s="114">
        <v>0</v>
      </c>
      <c r="I12" s="13">
        <f t="shared" si="0"/>
        <v>0</v>
      </c>
      <c r="J12" s="11"/>
    </row>
    <row r="13" spans="1:10">
      <c r="A13" s="107">
        <f t="shared" si="4"/>
        <v>6</v>
      </c>
      <c r="B13" s="109" t="s">
        <v>108</v>
      </c>
      <c r="C13" s="109" t="s">
        <v>107</v>
      </c>
      <c r="D13" s="104"/>
      <c r="E13" s="109"/>
      <c r="F13" s="110">
        <v>4</v>
      </c>
      <c r="G13" s="109" t="s">
        <v>21</v>
      </c>
      <c r="H13" s="114">
        <v>0</v>
      </c>
      <c r="I13" s="13">
        <f t="shared" si="0"/>
        <v>0</v>
      </c>
      <c r="J13" s="11"/>
    </row>
    <row r="14" spans="1:10">
      <c r="A14" s="107">
        <f t="shared" si="4"/>
        <v>7</v>
      </c>
      <c r="B14" s="183" t="s">
        <v>197</v>
      </c>
      <c r="C14" s="20" t="s">
        <v>198</v>
      </c>
      <c r="D14" s="18"/>
      <c r="E14" s="20"/>
      <c r="F14" s="182">
        <v>10</v>
      </c>
      <c r="G14" s="20" t="s">
        <v>21</v>
      </c>
      <c r="H14" s="184">
        <v>0</v>
      </c>
      <c r="I14" s="33">
        <f t="shared" ref="I14:I15" si="5">H14*F14</f>
        <v>0</v>
      </c>
      <c r="J14" s="11"/>
    </row>
    <row r="15" spans="1:10">
      <c r="A15" s="107">
        <f t="shared" si="4"/>
        <v>8</v>
      </c>
      <c r="B15" s="183" t="s">
        <v>209</v>
      </c>
      <c r="C15" s="20"/>
      <c r="D15" s="18"/>
      <c r="E15" s="20"/>
      <c r="F15" s="182">
        <v>10</v>
      </c>
      <c r="G15" s="20" t="s">
        <v>21</v>
      </c>
      <c r="H15" s="185">
        <v>0</v>
      </c>
      <c r="I15" s="33">
        <f t="shared" si="5"/>
        <v>0</v>
      </c>
      <c r="J15" s="11"/>
    </row>
    <row r="16" spans="1:10">
      <c r="A16" s="107">
        <f t="shared" si="4"/>
        <v>9</v>
      </c>
      <c r="B16" s="109" t="s">
        <v>106</v>
      </c>
      <c r="C16" s="109" t="s">
        <v>105</v>
      </c>
      <c r="D16" s="104"/>
      <c r="E16" s="109"/>
      <c r="F16" s="110">
        <f>+F6+F7</f>
        <v>9</v>
      </c>
      <c r="G16" s="109" t="s">
        <v>21</v>
      </c>
      <c r="H16" s="114">
        <v>0</v>
      </c>
      <c r="I16" s="13">
        <f t="shared" si="0"/>
        <v>0</v>
      </c>
      <c r="J16" s="11"/>
    </row>
    <row r="17" spans="1:10">
      <c r="A17" s="107">
        <f t="shared" si="4"/>
        <v>10</v>
      </c>
      <c r="B17" s="183" t="s">
        <v>199</v>
      </c>
      <c r="C17" s="20" t="s">
        <v>210</v>
      </c>
      <c r="D17" s="18"/>
      <c r="E17" s="20"/>
      <c r="F17" s="182">
        <v>22</v>
      </c>
      <c r="G17" s="20" t="s">
        <v>21</v>
      </c>
      <c r="H17" s="184">
        <v>0</v>
      </c>
      <c r="I17" s="33">
        <f t="shared" ref="I17:I18" si="6">H17*F17</f>
        <v>0</v>
      </c>
      <c r="J17" s="11"/>
    </row>
    <row r="18" spans="1:10">
      <c r="A18" s="107">
        <f t="shared" si="4"/>
        <v>11</v>
      </c>
      <c r="B18" s="183" t="s">
        <v>211</v>
      </c>
      <c r="C18" s="20" t="s">
        <v>200</v>
      </c>
      <c r="D18" s="18"/>
      <c r="E18" s="20"/>
      <c r="F18" s="182">
        <v>28</v>
      </c>
      <c r="G18" s="20" t="s">
        <v>21</v>
      </c>
      <c r="H18" s="185">
        <v>0</v>
      </c>
      <c r="I18" s="33">
        <f t="shared" si="6"/>
        <v>0</v>
      </c>
      <c r="J18" s="11"/>
    </row>
    <row r="19" spans="1:10">
      <c r="A19" s="107">
        <f t="shared" si="4"/>
        <v>12</v>
      </c>
      <c r="B19" s="20" t="s">
        <v>114</v>
      </c>
      <c r="C19" s="20" t="s">
        <v>113</v>
      </c>
      <c r="D19" s="18"/>
      <c r="E19" s="20"/>
      <c r="F19" s="181">
        <v>200</v>
      </c>
      <c r="G19" s="20" t="s">
        <v>21</v>
      </c>
      <c r="H19" s="33">
        <v>0</v>
      </c>
      <c r="I19" s="13">
        <f t="shared" ref="I19" si="7">+F19*H19</f>
        <v>0</v>
      </c>
      <c r="J19" s="11"/>
    </row>
    <row r="20" spans="1:10">
      <c r="A20" s="107">
        <f t="shared" si="4"/>
        <v>13</v>
      </c>
      <c r="B20" s="183" t="s">
        <v>202</v>
      </c>
      <c r="C20" s="20"/>
      <c r="D20" s="18"/>
      <c r="E20" s="20"/>
      <c r="F20" s="182">
        <f>+F14+F15</f>
        <v>20</v>
      </c>
      <c r="G20" s="20" t="s">
        <v>21</v>
      </c>
      <c r="H20" s="184">
        <v>0</v>
      </c>
      <c r="I20" s="33">
        <f t="shared" ref="I20:I22" si="8">H20*F20</f>
        <v>0</v>
      </c>
      <c r="J20" s="11"/>
    </row>
    <row r="21" spans="1:10">
      <c r="A21" s="107">
        <f t="shared" si="4"/>
        <v>14</v>
      </c>
      <c r="B21" s="183" t="s">
        <v>203</v>
      </c>
      <c r="C21" s="20"/>
      <c r="D21" s="18"/>
      <c r="E21" s="20"/>
      <c r="F21" s="182">
        <v>1</v>
      </c>
      <c r="G21" s="20" t="s">
        <v>204</v>
      </c>
      <c r="H21" s="184">
        <v>0</v>
      </c>
      <c r="I21" s="33">
        <f t="shared" si="8"/>
        <v>0</v>
      </c>
      <c r="J21" s="11"/>
    </row>
    <row r="22" spans="1:10">
      <c r="A22" s="107">
        <f t="shared" si="4"/>
        <v>15</v>
      </c>
      <c r="B22" s="183" t="s">
        <v>205</v>
      </c>
      <c r="C22" s="20"/>
      <c r="D22" s="18"/>
      <c r="E22" s="20"/>
      <c r="F22" s="182">
        <v>1</v>
      </c>
      <c r="G22" s="20" t="s">
        <v>204</v>
      </c>
      <c r="H22" s="185">
        <v>0</v>
      </c>
      <c r="I22" s="33">
        <f t="shared" si="8"/>
        <v>0</v>
      </c>
      <c r="J22" s="11"/>
    </row>
    <row r="23" spans="1:10">
      <c r="A23" s="107">
        <f t="shared" si="4"/>
        <v>16</v>
      </c>
      <c r="B23" s="109" t="s">
        <v>104</v>
      </c>
      <c r="C23" s="109" t="s">
        <v>103</v>
      </c>
      <c r="D23" s="104"/>
      <c r="E23" s="109"/>
      <c r="F23" s="110">
        <v>390</v>
      </c>
      <c r="G23" s="109" t="s">
        <v>24</v>
      </c>
      <c r="H23" s="114">
        <v>0</v>
      </c>
      <c r="I23" s="13">
        <f>+F23*H23</f>
        <v>0</v>
      </c>
      <c r="J23" s="11"/>
    </row>
    <row r="24" spans="1:10">
      <c r="A24" s="107">
        <f t="shared" si="4"/>
        <v>17</v>
      </c>
      <c r="B24" s="20" t="s">
        <v>181</v>
      </c>
      <c r="C24" s="20" t="s">
        <v>182</v>
      </c>
      <c r="D24" s="18"/>
      <c r="E24" s="20"/>
      <c r="F24" s="181">
        <v>175</v>
      </c>
      <c r="G24" s="20" t="s">
        <v>24</v>
      </c>
      <c r="H24" s="33">
        <v>0</v>
      </c>
      <c r="I24" s="13">
        <f t="shared" si="0"/>
        <v>0</v>
      </c>
      <c r="J24" s="11"/>
    </row>
    <row r="25" spans="1:10">
      <c r="A25" s="107">
        <f t="shared" si="4"/>
        <v>18</v>
      </c>
      <c r="B25" s="183" t="s">
        <v>201</v>
      </c>
      <c r="C25" s="20" t="s">
        <v>103</v>
      </c>
      <c r="D25" s="18"/>
      <c r="E25" s="20"/>
      <c r="F25" s="182">
        <v>8</v>
      </c>
      <c r="G25" s="20" t="s">
        <v>24</v>
      </c>
      <c r="H25" s="33">
        <v>0</v>
      </c>
      <c r="I25" s="33">
        <f t="shared" ref="I25" si="9">H25*F25</f>
        <v>0</v>
      </c>
      <c r="J25" s="11"/>
    </row>
    <row r="26" spans="1:10">
      <c r="A26" s="107"/>
      <c r="B26" s="11"/>
      <c r="C26" s="10"/>
      <c r="D26" s="11"/>
      <c r="E26" s="11"/>
      <c r="F26" s="11"/>
      <c r="G26" s="11"/>
      <c r="H26" s="12"/>
      <c r="I26" s="13"/>
      <c r="J26" s="11"/>
    </row>
    <row r="27" spans="1:10" ht="13.5" thickBot="1">
      <c r="A27" s="108"/>
      <c r="B27" s="45" t="s">
        <v>19</v>
      </c>
      <c r="C27" s="46"/>
      <c r="D27" s="46"/>
      <c r="E27" s="46"/>
      <c r="F27" s="45"/>
      <c r="G27" s="45"/>
      <c r="H27" s="47"/>
      <c r="I27" s="48">
        <f>SUM(I6:I26)</f>
        <v>0</v>
      </c>
      <c r="J27" s="48"/>
    </row>
    <row r="28" spans="1:10" ht="13.5" thickTop="1">
      <c r="A28" s="107"/>
      <c r="B28" s="11"/>
      <c r="C28" s="10"/>
      <c r="D28" s="11"/>
      <c r="E28" s="11"/>
      <c r="F28" s="11"/>
      <c r="G28" s="11"/>
      <c r="H28" s="12"/>
      <c r="I28" s="13"/>
      <c r="J28" s="11"/>
    </row>
    <row r="29" spans="1:10">
      <c r="A29" s="107"/>
      <c r="B29" s="11"/>
      <c r="C29" s="10"/>
      <c r="D29" s="11"/>
      <c r="E29" s="11"/>
      <c r="F29" s="11"/>
      <c r="G29" s="11"/>
      <c r="H29" s="12"/>
      <c r="I29" s="13"/>
      <c r="J29" s="11"/>
    </row>
    <row r="31" spans="1:10">
      <c r="A31" s="107"/>
      <c r="B31" s="15" t="s">
        <v>112</v>
      </c>
      <c r="C31" s="10"/>
      <c r="D31" s="11"/>
      <c r="E31" s="11"/>
      <c r="F31" s="11"/>
      <c r="G31" s="11"/>
      <c r="H31" s="12"/>
      <c r="I31" s="13"/>
      <c r="J31" s="11"/>
    </row>
    <row r="32" spans="1:10">
      <c r="A32" s="113"/>
      <c r="B32" s="39" t="s">
        <v>15</v>
      </c>
      <c r="C32" s="38"/>
      <c r="D32" s="67"/>
      <c r="E32" s="112"/>
      <c r="F32" s="42" t="s">
        <v>16</v>
      </c>
      <c r="G32" s="39" t="s">
        <v>17</v>
      </c>
      <c r="H32" s="111" t="s">
        <v>18</v>
      </c>
      <c r="I32" s="111" t="s">
        <v>19</v>
      </c>
      <c r="J32" s="11"/>
    </row>
    <row r="33" spans="1:10">
      <c r="A33" s="107">
        <v>1</v>
      </c>
      <c r="B33" s="20" t="s">
        <v>111</v>
      </c>
      <c r="C33" s="20"/>
      <c r="D33" s="18"/>
      <c r="E33" s="20" t="s">
        <v>57</v>
      </c>
      <c r="F33" s="181">
        <f>+F6+F7+F8</f>
        <v>10</v>
      </c>
      <c r="G33" s="20" t="s">
        <v>21</v>
      </c>
      <c r="H33" s="52">
        <v>0</v>
      </c>
      <c r="I33" s="13">
        <f t="shared" ref="I33:I41" si="10">+F33*H33</f>
        <v>0</v>
      </c>
      <c r="J33" s="11"/>
    </row>
    <row r="34" spans="1:10">
      <c r="A34" s="107">
        <f>1+A33</f>
        <v>2</v>
      </c>
      <c r="B34" s="20" t="s">
        <v>239</v>
      </c>
      <c r="C34" s="20"/>
      <c r="D34" s="18"/>
      <c r="E34" s="20" t="s">
        <v>57</v>
      </c>
      <c r="F34" s="181">
        <f>+F10</f>
        <v>4</v>
      </c>
      <c r="G34" s="20" t="s">
        <v>21</v>
      </c>
      <c r="H34" s="52">
        <v>0</v>
      </c>
      <c r="I34" s="13">
        <f t="shared" ref="I34" si="11">+F34*H34</f>
        <v>0</v>
      </c>
      <c r="J34" s="11"/>
    </row>
    <row r="35" spans="1:10">
      <c r="A35" s="107">
        <f t="shared" ref="A35:A41" si="12">1+A34</f>
        <v>3</v>
      </c>
      <c r="B35" s="20" t="s">
        <v>110</v>
      </c>
      <c r="C35" s="20" t="s">
        <v>109</v>
      </c>
      <c r="D35" s="18"/>
      <c r="E35" s="20" t="s">
        <v>57</v>
      </c>
      <c r="F35" s="181">
        <f>+F12</f>
        <v>39</v>
      </c>
      <c r="G35" s="20" t="s">
        <v>21</v>
      </c>
      <c r="H35" s="52">
        <v>0</v>
      </c>
      <c r="I35" s="13">
        <f t="shared" si="10"/>
        <v>0</v>
      </c>
      <c r="J35" s="11"/>
    </row>
    <row r="36" spans="1:10">
      <c r="A36" s="107">
        <f t="shared" si="12"/>
        <v>4</v>
      </c>
      <c r="B36" s="20" t="s">
        <v>108</v>
      </c>
      <c r="C36" s="20" t="s">
        <v>107</v>
      </c>
      <c r="D36" s="18"/>
      <c r="E36" s="20" t="s">
        <v>57</v>
      </c>
      <c r="F36" s="181">
        <f>+F13</f>
        <v>4</v>
      </c>
      <c r="G36" s="20" t="s">
        <v>21</v>
      </c>
      <c r="H36" s="52">
        <v>0</v>
      </c>
      <c r="I36" s="13">
        <f t="shared" si="10"/>
        <v>0</v>
      </c>
      <c r="J36" s="11"/>
    </row>
    <row r="37" spans="1:10">
      <c r="A37" s="107">
        <f t="shared" si="12"/>
        <v>5</v>
      </c>
      <c r="B37" s="20" t="s">
        <v>106</v>
      </c>
      <c r="C37" s="20" t="s">
        <v>105</v>
      </c>
      <c r="D37" s="18"/>
      <c r="E37" s="20" t="s">
        <v>57</v>
      </c>
      <c r="F37" s="181">
        <f>+F6+F7</f>
        <v>9</v>
      </c>
      <c r="G37" s="20" t="s">
        <v>21</v>
      </c>
      <c r="H37" s="52">
        <v>0</v>
      </c>
      <c r="I37" s="13">
        <f t="shared" si="10"/>
        <v>0</v>
      </c>
      <c r="J37" s="11"/>
    </row>
    <row r="38" spans="1:10">
      <c r="A38" s="107">
        <f t="shared" si="12"/>
        <v>6</v>
      </c>
      <c r="B38" s="20" t="s">
        <v>212</v>
      </c>
      <c r="C38" s="20" t="s">
        <v>213</v>
      </c>
      <c r="D38" s="18" t="s">
        <v>102</v>
      </c>
      <c r="E38" s="20" t="s">
        <v>57</v>
      </c>
      <c r="F38" s="181">
        <f>+F15</f>
        <v>10</v>
      </c>
      <c r="G38" s="20" t="s">
        <v>21</v>
      </c>
      <c r="H38" s="52">
        <v>0</v>
      </c>
      <c r="I38" s="13">
        <f t="shared" si="10"/>
        <v>0</v>
      </c>
      <c r="J38" s="11"/>
    </row>
    <row r="39" spans="1:10">
      <c r="A39" s="107">
        <f t="shared" si="12"/>
        <v>7</v>
      </c>
      <c r="B39" s="20" t="s">
        <v>181</v>
      </c>
      <c r="C39" s="20" t="s">
        <v>182</v>
      </c>
      <c r="D39" s="18"/>
      <c r="E39" s="20" t="s">
        <v>57</v>
      </c>
      <c r="F39" s="181">
        <f>+F24</f>
        <v>175</v>
      </c>
      <c r="G39" s="20" t="s">
        <v>24</v>
      </c>
      <c r="H39" s="52">
        <v>0</v>
      </c>
      <c r="I39" s="13">
        <f t="shared" si="10"/>
        <v>0</v>
      </c>
      <c r="J39" s="11"/>
    </row>
    <row r="40" spans="1:10">
      <c r="A40" s="107">
        <f t="shared" si="12"/>
        <v>8</v>
      </c>
      <c r="B40" s="20" t="s">
        <v>214</v>
      </c>
      <c r="C40" s="20" t="s">
        <v>103</v>
      </c>
      <c r="D40" s="18"/>
      <c r="E40" s="20" t="s">
        <v>57</v>
      </c>
      <c r="F40" s="181">
        <f>+F23</f>
        <v>390</v>
      </c>
      <c r="G40" s="20" t="s">
        <v>24</v>
      </c>
      <c r="H40" s="52">
        <v>0</v>
      </c>
      <c r="I40" s="13">
        <f t="shared" si="10"/>
        <v>0</v>
      </c>
      <c r="J40" s="11"/>
    </row>
    <row r="41" spans="1:10">
      <c r="A41" s="107">
        <f t="shared" si="12"/>
        <v>9</v>
      </c>
      <c r="B41" s="20" t="s">
        <v>183</v>
      </c>
      <c r="C41" s="18"/>
      <c r="D41" s="18"/>
      <c r="E41" s="20" t="s">
        <v>57</v>
      </c>
      <c r="F41" s="181">
        <f>+F20</f>
        <v>20</v>
      </c>
      <c r="G41" s="20" t="s">
        <v>21</v>
      </c>
      <c r="H41" s="52">
        <v>0</v>
      </c>
      <c r="I41" s="13">
        <f t="shared" si="10"/>
        <v>0</v>
      </c>
      <c r="J41" s="11"/>
    </row>
    <row r="42" spans="1:10">
      <c r="A42" s="107"/>
      <c r="B42" s="20"/>
      <c r="C42" s="18"/>
      <c r="D42" s="18"/>
      <c r="E42" s="20"/>
      <c r="F42" s="181"/>
      <c r="G42" s="20"/>
      <c r="H42" s="52"/>
      <c r="I42" s="13"/>
      <c r="J42" s="11"/>
    </row>
    <row r="43" spans="1:10">
      <c r="A43" s="107"/>
      <c r="B43" s="20"/>
      <c r="C43" s="18"/>
      <c r="D43" s="18"/>
      <c r="E43" s="20"/>
      <c r="F43" s="181"/>
      <c r="G43" s="20"/>
      <c r="H43" s="52"/>
      <c r="I43" s="13"/>
      <c r="J43" s="11"/>
    </row>
    <row r="44" spans="1:10">
      <c r="A44" s="107"/>
      <c r="B44" s="11"/>
      <c r="C44" s="10"/>
      <c r="D44" s="11"/>
      <c r="E44" s="11"/>
      <c r="F44" s="11"/>
      <c r="G44" s="11"/>
      <c r="H44" s="12"/>
      <c r="I44" s="13"/>
      <c r="J44" s="11"/>
    </row>
    <row r="45" spans="1:10" ht="13.5" thickBot="1">
      <c r="A45" s="108"/>
      <c r="B45" s="45" t="s">
        <v>19</v>
      </c>
      <c r="C45" s="46"/>
      <c r="D45" s="46"/>
      <c r="E45" s="46"/>
      <c r="F45" s="45"/>
      <c r="G45" s="45"/>
      <c r="H45" s="47"/>
      <c r="I45" s="48">
        <f>SUM(I33:I44)</f>
        <v>0</v>
      </c>
      <c r="J45" s="48"/>
    </row>
    <row r="46" spans="1:10" ht="13.5" thickTop="1">
      <c r="A46" s="107"/>
      <c r="B46" s="11"/>
      <c r="C46" s="10"/>
      <c r="D46" s="11"/>
      <c r="E46" s="11"/>
      <c r="F46" s="11"/>
      <c r="G46" s="11"/>
      <c r="H46" s="12"/>
      <c r="I46" s="13"/>
      <c r="J46" s="11"/>
    </row>
    <row r="47" spans="1:10">
      <c r="A47" s="107"/>
      <c r="B47" s="11"/>
      <c r="C47" s="10"/>
      <c r="D47" s="11"/>
      <c r="E47" s="11"/>
      <c r="F47" s="11"/>
      <c r="G47" s="11"/>
      <c r="H47" s="12"/>
      <c r="I47" s="13"/>
      <c r="J47" s="11"/>
    </row>
    <row r="48" spans="1:10">
      <c r="A48" s="107"/>
      <c r="B48" s="15" t="s">
        <v>184</v>
      </c>
      <c r="C48" s="10"/>
      <c r="D48" s="11"/>
      <c r="E48" s="11"/>
      <c r="F48" s="11"/>
      <c r="G48" s="11"/>
      <c r="H48" s="12"/>
      <c r="I48" s="13"/>
      <c r="J48" s="11"/>
    </row>
    <row r="49" spans="1:10">
      <c r="A49" s="113"/>
      <c r="B49" s="39" t="s">
        <v>15</v>
      </c>
      <c r="C49" s="38"/>
      <c r="D49" s="67"/>
      <c r="E49" s="112"/>
      <c r="F49" s="42" t="s">
        <v>16</v>
      </c>
      <c r="G49" s="39" t="s">
        <v>17</v>
      </c>
      <c r="H49" s="111" t="s">
        <v>18</v>
      </c>
      <c r="I49" s="111" t="s">
        <v>19</v>
      </c>
      <c r="J49" s="11"/>
    </row>
    <row r="50" spans="1:10">
      <c r="A50" s="107">
        <v>1</v>
      </c>
      <c r="B50" s="20" t="s">
        <v>185</v>
      </c>
      <c r="C50" s="20" t="s">
        <v>186</v>
      </c>
      <c r="D50" s="20" t="s">
        <v>187</v>
      </c>
      <c r="E50" s="20" t="s">
        <v>188</v>
      </c>
      <c r="F50" s="181">
        <v>160</v>
      </c>
      <c r="G50" s="20" t="s">
        <v>24</v>
      </c>
      <c r="H50" s="33">
        <v>0</v>
      </c>
      <c r="I50" s="13">
        <f t="shared" ref="I50:I53" si="13">+F50*H50</f>
        <v>0</v>
      </c>
      <c r="J50" s="11"/>
    </row>
    <row r="51" spans="1:10">
      <c r="A51" s="107">
        <f>1+A50</f>
        <v>2</v>
      </c>
      <c r="B51" s="20" t="s">
        <v>189</v>
      </c>
      <c r="C51" s="20" t="s">
        <v>190</v>
      </c>
      <c r="D51" s="20" t="s">
        <v>191</v>
      </c>
      <c r="E51" s="18"/>
      <c r="F51" s="181">
        <f>+F50</f>
        <v>160</v>
      </c>
      <c r="G51" s="20" t="s">
        <v>24</v>
      </c>
      <c r="H51" s="33">
        <v>0</v>
      </c>
      <c r="I51" s="13">
        <f t="shared" si="13"/>
        <v>0</v>
      </c>
      <c r="J51" s="11"/>
    </row>
    <row r="52" spans="1:10">
      <c r="A52" s="107">
        <f t="shared" ref="A52:A53" si="14">1+A51</f>
        <v>3</v>
      </c>
      <c r="B52" s="20" t="s">
        <v>192</v>
      </c>
      <c r="C52" s="18"/>
      <c r="D52" s="20" t="s">
        <v>193</v>
      </c>
      <c r="E52" s="18"/>
      <c r="F52" s="181">
        <f>+F51</f>
        <v>160</v>
      </c>
      <c r="G52" s="20" t="s">
        <v>24</v>
      </c>
      <c r="H52" s="52">
        <v>0</v>
      </c>
      <c r="I52" s="13">
        <f t="shared" si="13"/>
        <v>0</v>
      </c>
      <c r="J52" s="11"/>
    </row>
    <row r="53" spans="1:10">
      <c r="A53" s="107">
        <f t="shared" si="14"/>
        <v>4</v>
      </c>
      <c r="B53" s="20" t="s">
        <v>194</v>
      </c>
      <c r="C53" s="20" t="s">
        <v>186</v>
      </c>
      <c r="D53" s="20" t="s">
        <v>187</v>
      </c>
      <c r="E53" s="20" t="s">
        <v>188</v>
      </c>
      <c r="F53" s="181">
        <f>+F52</f>
        <v>160</v>
      </c>
      <c r="G53" s="20" t="s">
        <v>24</v>
      </c>
      <c r="H53" s="33">
        <v>0</v>
      </c>
      <c r="I53" s="13">
        <f t="shared" si="13"/>
        <v>0</v>
      </c>
      <c r="J53" s="11"/>
    </row>
    <row r="54" spans="1:10">
      <c r="A54" s="107"/>
      <c r="B54" s="11"/>
      <c r="C54" s="10"/>
      <c r="D54" s="11"/>
      <c r="E54" s="11"/>
      <c r="F54" s="11"/>
      <c r="G54" s="11"/>
      <c r="H54" s="12"/>
      <c r="I54" s="13"/>
      <c r="J54" s="11"/>
    </row>
    <row r="55" spans="1:10" ht="13.5" thickBot="1">
      <c r="A55" s="108"/>
      <c r="B55" s="45" t="s">
        <v>19</v>
      </c>
      <c r="C55" s="46"/>
      <c r="D55" s="46"/>
      <c r="E55" s="46"/>
      <c r="F55" s="45"/>
      <c r="G55" s="45"/>
      <c r="H55" s="47"/>
      <c r="I55" s="48">
        <f>SUM(I50:I54)</f>
        <v>0</v>
      </c>
      <c r="J55" s="48"/>
    </row>
    <row r="56" spans="1:10" ht="13.5" thickTop="1">
      <c r="A56" s="107"/>
      <c r="B56" s="11"/>
      <c r="C56" s="10"/>
      <c r="D56" s="11"/>
      <c r="E56" s="11"/>
      <c r="F56" s="11"/>
      <c r="G56" s="11"/>
      <c r="H56" s="12"/>
      <c r="I56" s="13"/>
      <c r="J56" s="11"/>
    </row>
  </sheetData>
  <pageMargins left="0.70866141732283472" right="0.70866141732283472" top="0.78740157480314965" bottom="0.78740157480314965" header="0.31496062992125984" footer="0.31496062992125984"/>
  <pageSetup paperSize="9" firstPageNumber="0" orientation="portrait" horizontalDpi="300" verticalDpi="300" r:id="rId1"/>
  <headerFooter>
    <oddHeader>&amp;L&amp;"-,Obyčejné"&amp;8Zdravotní středisko s komunitním domem 
seniorů Strážnice - Bytová část
Elektro</oddHeader>
    <oddFooter>&amp;C&amp;"-,Obyčejné"&amp;9&amp;P/&amp;N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Krycí list RTS</vt:lpstr>
      <vt:lpstr>TIT</vt:lpstr>
      <vt:lpstr>materiál</vt:lpstr>
      <vt:lpstr>Svítidla</vt:lpstr>
      <vt:lpstr>SPEC</vt:lpstr>
      <vt:lpstr>Hrom</vt:lpstr>
      <vt:lpstr>materiál!Excel_BuiltIn_Print_Area_2</vt:lpstr>
      <vt:lpstr>Hrom!Oblast_tisku</vt:lpstr>
      <vt:lpstr>'Krycí list RTS'!Oblast_tisku</vt:lpstr>
      <vt:lpstr>materiál!Oblast_tisku</vt:lpstr>
      <vt:lpstr>SPEC!Oblast_tisku</vt:lpstr>
      <vt:lpstr>Svítidla!Oblast_tisku</vt:lpstr>
      <vt:lpstr>TIT!Oblast_tisku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revision>1</cp:revision>
  <cp:lastPrinted>2016-12-15T08:42:37Z</cp:lastPrinted>
  <dcterms:created xsi:type="dcterms:W3CDTF">2004-04-12T13:48:36Z</dcterms:created>
  <dcterms:modified xsi:type="dcterms:W3CDTF">2016-12-15T08:43:29Z</dcterms:modified>
</cp:coreProperties>
</file>