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1 - MŠ Věkoše - výměna čá..." sheetId="2" r:id="rId2"/>
    <sheet name="Seznam figur" sheetId="3" r:id="rId3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'1 - MŠ Věkoše - výměna čá...'!$C$127:$K$226</definedName>
    <definedName name="_xlnm.Print_Area" localSheetId="1">'1 - MŠ Věkoše - výměna čá...'!$C$4:$J$76,'1 - MŠ Věkoše - výměna čá...'!$C$82:$J$109,'1 - MŠ Věkoše - výměna čá...'!$C$115:$K$226</definedName>
    <definedName name="_xlnm.Print_Titles" localSheetId="1">'1 - MŠ Věkoše - výměna čá...'!$127:$127</definedName>
    <definedName name="_xlnm.Print_Area" localSheetId="2">'Seznam figur'!$C$4:$G$25</definedName>
    <definedName name="_xlnm.Print_Titles" localSheetId="2">'Seznam figur'!$9:$9</definedName>
  </definedNames>
  <calcPr/>
</workbook>
</file>

<file path=xl/calcChain.xml><?xml version="1.0" encoding="utf-8"?>
<calcChain xmlns="http://schemas.openxmlformats.org/spreadsheetml/2006/main">
  <c i="3" l="1" r="D7"/>
  <c i="2" r="J37"/>
  <c r="J36"/>
  <c i="1" r="AY95"/>
  <c i="2" r="J35"/>
  <c i="1" r="AX95"/>
  <c i="2" r="BI225"/>
  <c r="BH225"/>
  <c r="BG225"/>
  <c r="BF225"/>
  <c r="T225"/>
  <c r="T224"/>
  <c r="R225"/>
  <c r="R224"/>
  <c r="P225"/>
  <c r="P224"/>
  <c r="BI223"/>
  <c r="BH223"/>
  <c r="BG223"/>
  <c r="BF223"/>
  <c r="T223"/>
  <c r="R223"/>
  <c r="P223"/>
  <c r="BI221"/>
  <c r="BH221"/>
  <c r="BG221"/>
  <c r="BF221"/>
  <c r="T221"/>
  <c r="R221"/>
  <c r="P221"/>
  <c r="BI220"/>
  <c r="BH220"/>
  <c r="BG220"/>
  <c r="BF220"/>
  <c r="T220"/>
  <c r="R220"/>
  <c r="P220"/>
  <c r="BI216"/>
  <c r="BH216"/>
  <c r="BG216"/>
  <c r="BF216"/>
  <c r="T216"/>
  <c r="R216"/>
  <c r="P216"/>
  <c r="BI214"/>
  <c r="BH214"/>
  <c r="BG214"/>
  <c r="BF214"/>
  <c r="T214"/>
  <c r="R214"/>
  <c r="P214"/>
  <c r="BI213"/>
  <c r="BH213"/>
  <c r="BG213"/>
  <c r="BF213"/>
  <c r="T213"/>
  <c r="R213"/>
  <c r="P213"/>
  <c r="BI211"/>
  <c r="BH211"/>
  <c r="BG211"/>
  <c r="BF211"/>
  <c r="T211"/>
  <c r="R211"/>
  <c r="P211"/>
  <c r="BI209"/>
  <c r="BH209"/>
  <c r="BG209"/>
  <c r="BF209"/>
  <c r="T209"/>
  <c r="R209"/>
  <c r="P209"/>
  <c r="BI207"/>
  <c r="BH207"/>
  <c r="BG207"/>
  <c r="BF207"/>
  <c r="T207"/>
  <c r="R207"/>
  <c r="P207"/>
  <c r="BI205"/>
  <c r="BH205"/>
  <c r="BG205"/>
  <c r="BF205"/>
  <c r="T205"/>
  <c r="R205"/>
  <c r="P205"/>
  <c r="BI202"/>
  <c r="BH202"/>
  <c r="BG202"/>
  <c r="BF202"/>
  <c r="T202"/>
  <c r="T201"/>
  <c r="R202"/>
  <c r="R201"/>
  <c r="P202"/>
  <c r="P201"/>
  <c r="BI199"/>
  <c r="BH199"/>
  <c r="BG199"/>
  <c r="BF199"/>
  <c r="T199"/>
  <c r="R199"/>
  <c r="P199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5"/>
  <c r="BH185"/>
  <c r="BG185"/>
  <c r="BF185"/>
  <c r="T185"/>
  <c r="R185"/>
  <c r="P185"/>
  <c r="BI182"/>
  <c r="BH182"/>
  <c r="BG182"/>
  <c r="BF182"/>
  <c r="T182"/>
  <c r="R182"/>
  <c r="P182"/>
  <c r="BI179"/>
  <c r="BH179"/>
  <c r="BG179"/>
  <c r="BF179"/>
  <c r="T179"/>
  <c r="R179"/>
  <c r="P179"/>
  <c r="BI177"/>
  <c r="BH177"/>
  <c r="BG177"/>
  <c r="BF177"/>
  <c r="T177"/>
  <c r="R177"/>
  <c r="P177"/>
  <c r="BI176"/>
  <c r="BH176"/>
  <c r="BG176"/>
  <c r="BF176"/>
  <c r="T176"/>
  <c r="R176"/>
  <c r="P176"/>
  <c r="BI173"/>
  <c r="BH173"/>
  <c r="BG173"/>
  <c r="BF173"/>
  <c r="T173"/>
  <c r="R173"/>
  <c r="P173"/>
  <c r="BI170"/>
  <c r="BH170"/>
  <c r="BG170"/>
  <c r="BF170"/>
  <c r="T170"/>
  <c r="R170"/>
  <c r="P170"/>
  <c r="BI169"/>
  <c r="BH169"/>
  <c r="BG169"/>
  <c r="BF169"/>
  <c r="T169"/>
  <c r="R169"/>
  <c r="P169"/>
  <c r="BI165"/>
  <c r="BH165"/>
  <c r="BG165"/>
  <c r="BF165"/>
  <c r="T165"/>
  <c r="R165"/>
  <c r="P165"/>
  <c r="BI162"/>
  <c r="BH162"/>
  <c r="BG162"/>
  <c r="BF162"/>
  <c r="T162"/>
  <c r="R162"/>
  <c r="P162"/>
  <c r="BI159"/>
  <c r="BH159"/>
  <c r="BG159"/>
  <c r="BF159"/>
  <c r="T159"/>
  <c r="R159"/>
  <c r="P159"/>
  <c r="BI156"/>
  <c r="BH156"/>
  <c r="BG156"/>
  <c r="BF156"/>
  <c r="T156"/>
  <c r="R156"/>
  <c r="P156"/>
  <c r="BI153"/>
  <c r="BH153"/>
  <c r="BG153"/>
  <c r="BF153"/>
  <c r="T153"/>
  <c r="R153"/>
  <c r="P153"/>
  <c r="BI150"/>
  <c r="BH150"/>
  <c r="BG150"/>
  <c r="BF150"/>
  <c r="T150"/>
  <c r="R150"/>
  <c r="P150"/>
  <c r="BI147"/>
  <c r="BH147"/>
  <c r="BG147"/>
  <c r="BF147"/>
  <c r="T147"/>
  <c r="R147"/>
  <c r="P147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1"/>
  <c r="BH131"/>
  <c r="BG131"/>
  <c r="BF131"/>
  <c r="T131"/>
  <c r="R131"/>
  <c r="P131"/>
  <c r="F122"/>
  <c r="E120"/>
  <c r="F89"/>
  <c r="E87"/>
  <c r="J24"/>
  <c r="E24"/>
  <c r="J125"/>
  <c r="J23"/>
  <c r="J21"/>
  <c r="E21"/>
  <c r="J124"/>
  <c r="J20"/>
  <c r="J18"/>
  <c r="E18"/>
  <c r="F92"/>
  <c r="J17"/>
  <c r="J15"/>
  <c r="E15"/>
  <c r="F124"/>
  <c r="J14"/>
  <c r="J12"/>
  <c r="J122"/>
  <c r="E7"/>
  <c r="E85"/>
  <c i="1" r="L90"/>
  <c r="AM90"/>
  <c r="AM89"/>
  <c r="L89"/>
  <c r="AM87"/>
  <c r="L87"/>
  <c r="L85"/>
  <c r="L84"/>
  <c i="2" r="J221"/>
  <c r="BK213"/>
  <c r="J182"/>
  <c r="BK162"/>
  <c r="BK220"/>
  <c r="J207"/>
  <c r="J195"/>
  <c r="J165"/>
  <c r="BK142"/>
  <c r="J185"/>
  <c r="BK188"/>
  <c r="BK169"/>
  <c r="J199"/>
  <c r="BK156"/>
  <c r="BK138"/>
  <c r="J220"/>
  <c r="J209"/>
  <c r="BK177"/>
  <c r="BK147"/>
  <c r="BK225"/>
  <c r="BK211"/>
  <c r="BK196"/>
  <c r="BK176"/>
  <c r="BK136"/>
  <c r="BK179"/>
  <c r="BK185"/>
  <c r="J140"/>
  <c r="BK131"/>
  <c r="BK214"/>
  <c r="BK202"/>
  <c r="BK165"/>
  <c r="BK223"/>
  <c r="J213"/>
  <c r="BK199"/>
  <c r="BK190"/>
  <c r="J150"/>
  <c r="J194"/>
  <c r="BK153"/>
  <c r="J176"/>
  <c r="BK182"/>
  <c r="BK150"/>
  <c r="J136"/>
  <c r="J223"/>
  <c r="BK205"/>
  <c r="BK140"/>
  <c r="BK221"/>
  <c r="J205"/>
  <c r="J192"/>
  <c r="J159"/>
  <c r="BK195"/>
  <c r="J142"/>
  <c r="J153"/>
  <c r="BK192"/>
  <c r="J169"/>
  <c i="1" r="AS94"/>
  <c i="2" r="J225"/>
  <c r="J211"/>
  <c r="J196"/>
  <c r="J156"/>
  <c r="J134"/>
  <c r="BK216"/>
  <c r="BK209"/>
  <c r="BK194"/>
  <c r="J162"/>
  <c r="BK159"/>
  <c r="J173"/>
  <c r="J131"/>
  <c r="BK173"/>
  <c r="J216"/>
  <c r="BK207"/>
  <c r="J188"/>
  <c r="BK170"/>
  <c r="J138"/>
  <c r="J214"/>
  <c r="J202"/>
  <c r="J170"/>
  <c r="J144"/>
  <c r="J190"/>
  <c r="J177"/>
  <c r="J147"/>
  <c r="J179"/>
  <c r="BK144"/>
  <c r="BK134"/>
  <c l="1" r="BK168"/>
  <c r="J168"/>
  <c r="J100"/>
  <c r="BK146"/>
  <c r="J146"/>
  <c r="J99"/>
  <c r="P168"/>
  <c r="T181"/>
  <c r="BK204"/>
  <c r="J204"/>
  <c r="J105"/>
  <c r="P130"/>
  <c r="T146"/>
  <c r="P181"/>
  <c r="P193"/>
  <c r="P204"/>
  <c r="P203"/>
  <c r="P219"/>
  <c r="P218"/>
  <c r="R146"/>
  <c r="T168"/>
  <c r="BK193"/>
  <c r="J193"/>
  <c r="J102"/>
  <c r="T204"/>
  <c r="T203"/>
  <c r="R130"/>
  <c r="P146"/>
  <c r="BK181"/>
  <c r="J181"/>
  <c r="J101"/>
  <c r="R193"/>
  <c r="R219"/>
  <c r="R218"/>
  <c r="BK130"/>
  <c r="J130"/>
  <c r="J98"/>
  <c r="T130"/>
  <c r="R168"/>
  <c r="R181"/>
  <c r="T193"/>
  <c r="R204"/>
  <c r="R203"/>
  <c r="BK219"/>
  <c r="BK218"/>
  <c r="J218"/>
  <c r="J106"/>
  <c r="T219"/>
  <c r="T218"/>
  <c r="BK224"/>
  <c r="J224"/>
  <c r="J108"/>
  <c r="BK201"/>
  <c r="J201"/>
  <c r="J103"/>
  <c r="J91"/>
  <c r="BE131"/>
  <c r="J92"/>
  <c r="BE136"/>
  <c r="BE140"/>
  <c r="BE142"/>
  <c r="BE165"/>
  <c r="BE170"/>
  <c r="BE177"/>
  <c r="BE179"/>
  <c r="BE188"/>
  <c r="BE190"/>
  <c r="BE194"/>
  <c r="F91"/>
  <c r="BE144"/>
  <c r="BE150"/>
  <c r="BE159"/>
  <c r="BE176"/>
  <c r="F125"/>
  <c r="BE156"/>
  <c r="BE162"/>
  <c r="BE173"/>
  <c r="BE182"/>
  <c r="BE199"/>
  <c r="J89"/>
  <c r="E118"/>
  <c r="BE134"/>
  <c r="BE138"/>
  <c r="BE147"/>
  <c r="BE169"/>
  <c r="BE185"/>
  <c r="BE195"/>
  <c r="BE202"/>
  <c r="BE207"/>
  <c r="BE209"/>
  <c r="BE220"/>
  <c r="BE221"/>
  <c r="BE225"/>
  <c r="BE153"/>
  <c r="BE192"/>
  <c r="BE196"/>
  <c r="BE205"/>
  <c r="BE211"/>
  <c r="BE213"/>
  <c r="BE214"/>
  <c r="BE216"/>
  <c r="BE223"/>
  <c r="J34"/>
  <c i="1" r="AW95"/>
  <c i="2" r="F35"/>
  <c i="1" r="BB95"/>
  <c r="BB94"/>
  <c r="W31"/>
  <c i="2" r="F37"/>
  <c i="1" r="BD95"/>
  <c r="BD94"/>
  <c r="W33"/>
  <c i="2" r="F36"/>
  <c i="1" r="BC95"/>
  <c r="BC94"/>
  <c r="W32"/>
  <c i="2" r="F34"/>
  <c i="1" r="BA95"/>
  <c r="BA94"/>
  <c r="AW94"/>
  <c r="AK30"/>
  <c i="2" l="1" r="P129"/>
  <c r="P128"/>
  <c i="1" r="AU95"/>
  <c i="2" r="T129"/>
  <c r="T128"/>
  <c r="R129"/>
  <c r="R128"/>
  <c r="BK129"/>
  <c r="J129"/>
  <c r="J97"/>
  <c r="J219"/>
  <c r="J107"/>
  <c r="BK203"/>
  <c r="J203"/>
  <c r="J104"/>
  <c i="1" r="AU94"/>
  <c r="AY94"/>
  <c r="W30"/>
  <c i="2" r="F33"/>
  <c i="1" r="AZ95"/>
  <c r="AZ94"/>
  <c r="W29"/>
  <c r="AX94"/>
  <c i="2" r="J33"/>
  <c i="1" r="AV95"/>
  <c r="AT95"/>
  <c i="2" l="1" r="BK128"/>
  <c r="J128"/>
  <c r="J96"/>
  <c i="1" r="AV94"/>
  <c r="AK29"/>
  <c i="2" l="1" r="J30"/>
  <c i="1" r="AG95"/>
  <c r="AG94"/>
  <c r="AK26"/>
  <c r="AT94"/>
  <c r="AN94"/>
  <c i="2" l="1" r="J39"/>
  <c i="1" r="AN95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<sst xmlns="http://schemas.openxmlformats.org/spreadsheetml/2006/main">
  <si>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</si>
  <si>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</si>
  <si>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</si>
  <si>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</si>
  <si>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</si>
  <si>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{1f2a7582-8613-4a0e-9661-de98d4c8fc57}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</si>
  <si>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</si>
  <si>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</si>
  <si>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</si>
  <si>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</si>
  <si>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</si>
  <si>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</si>
  <si>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</si>
  <si>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</si>
  <si>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20250730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</si>
  <si>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</si>
  <si>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</si>
  <si>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MŠ Věkoše - výměna části oplocení</t>
  </si>
  <si>
    <t>KSO:</t>
  </si>
  <si>
    <t>CC-CZ:</t>
  </si>
  <si>
    <t>Místo:</t>
  </si>
  <si>
    <t xml:space="preserve"> </t>
  </si>
  <si>
    <t>Datum:</t>
  </si>
  <si>
    <t>23. 9. 2025</t>
  </si>
  <si>
    <t>Zadavatel:</t>
  </si>
  <si>
    <t>IČ:</t>
  </si>
  <si>
    <t>TECHNICKÉ SLUŽBY HRADEC KRÁLOVÉ</t>
  </si>
  <si>
    <t>DIČ:</t>
  </si>
  <si>
    <t>Uchazeč:</t>
  </si>
  <si>
    <t>Vyplň údaj</t>
  </si>
  <si>
    <t>Projektant:</t>
  </si>
  <si>
    <t>True</t>
  </si>
  <si>
    <t>1</t>
  </si>
  <si>
    <t>Zpracovatel:</t>
  </si>
  <si>
    <t xml:space="preserve">Bc. Petr Macák, MBA 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</si>
  <si>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</si>
  <si>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</si>
  <si>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</si>
  <si>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</si>
  <si>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</si>
  <si>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</si>
  <si>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</si>
  <si>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</si>
  <si>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</si>
  <si>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</si>
  <si>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</si>
  <si>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</si>
  <si>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</si>
  <si>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</si>
  <si>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</si>
  <si>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</si>
  <si>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</si>
  <si>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</si>
  <si>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</si>
  <si>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</si>
  <si>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</si>
  <si>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</si>
  <si>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</si>
  <si>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</si>
  <si>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</si>
  <si>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</si>
  <si>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</si>
  <si>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</si>
  <si>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</si>
  <si>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</si>
  <si>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</si>
  <si>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</si>
  <si>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</si>
  <si>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</si>
  <si>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</si>
  <si>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</si>
  <si>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</si>
  <si>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</si>
  <si>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</si>
  <si>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</si>
  <si>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</si>
  <si>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</si>
  <si>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</si>
  <si>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</si>
  <si>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</si>
  <si>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</si>
  <si>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STA</t>
  </si>
  <si>
    <t>{62bf25e6-a9c9-4ca1-af76-c926a9ddeb4b}</t>
  </si>
  <si>
    <t>2</t>
  </si>
  <si>
    <t>délka_gabionu</t>
  </si>
  <si>
    <t>Celková délka gabionového plotu</t>
  </si>
  <si>
    <t>26</t>
  </si>
  <si>
    <t>délka_zídky</t>
  </si>
  <si>
    <t>celková délka stávající podezdívky</t>
  </si>
  <si>
    <t>18</t>
  </si>
  <si>
    <t>KRYCÍ LIST SOUPISU PRACÍ</t>
  </si>
  <si>
    <t>Objekt:</t>
  </si>
  <si>
    <t>1 - MŠ Věkoše - výměna části oplocení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</si>
  <si>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</si>
  <si>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</si>
  <si>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</si>
  <si>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</si>
  <si>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</si>
  <si>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</si>
  <si>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</si>
  <si>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</si>
  <si>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</si>
  <si>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</si>
  <si>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</si>
  <si>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</si>
  <si>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</si>
  <si>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767 - Konstrukce zámečnické</t>
  </si>
  <si>
    <t>VRN - Vedlejší rozpočtové náklady</t>
  </si>
  <si>
    <t xml:space="preserve">    VRN3 - Zařízení staveniště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</si>
  <si>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</si>
  <si>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</si>
  <si>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</si>
  <si>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</si>
  <si>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</si>
  <si>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</si>
  <si>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</si>
  <si>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</si>
  <si>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</si>
  <si>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</si>
  <si>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</si>
  <si>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</si>
  <si>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</si>
  <si>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</si>
  <si>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</si>
  <si>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</si>
  <si>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</si>
  <si>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</si>
  <si>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</si>
  <si>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132212131</t>
  </si>
  <si>
    <t>Hloubení nezapažených rýh šířky do 800 mm ručně s urovnáním dna do předepsaného profilu a spádu v hornině třídy těžitelnosti I skupiny 3 soudržných</t>
  </si>
  <si>
    <t>m3</t>
  </si>
  <si>
    <t>CS ÚRS 2025 02</t>
  </si>
  <si>
    <t>4</t>
  </si>
  <si>
    <t>-1631221294</t>
  </si>
  <si>
    <t>P</t>
  </si>
  <si>
    <t>Poznámka k položce:_x000d_
rýha pro základový práh branky</t>
  </si>
  <si>
    <t>VV</t>
  </si>
  <si>
    <t>1,5*0,4*0,6</t>
  </si>
  <si>
    <t>162211311</t>
  </si>
  <si>
    <t>Vodorovné přemístění výkopku nebo sypaniny stavebním kolečkem s vyprázdněním kolečka na hromady nebo do dopravního prostředku na vzdálenost do 10 m z horniny třídy těžitelnosti I, skupiny 1 až 3</t>
  </si>
  <si>
    <t>-576595749</t>
  </si>
  <si>
    <t>20*0,2</t>
  </si>
  <si>
    <t>3</t>
  </si>
  <si>
    <t>181111131</t>
  </si>
  <si>
    <t>Plošná úprava terénu do 500 m2 zemina tř 1 až 4 nerovnosti do 200 mm v rovinně a svahu do 1:5</t>
  </si>
  <si>
    <t>m2</t>
  </si>
  <si>
    <t>1299839148</t>
  </si>
  <si>
    <t>20</t>
  </si>
  <si>
    <t>181411131</t>
  </si>
  <si>
    <t>Založení parkového trávníku výsevem plochy do 1000 m2 v rovině a ve svahu do 1:5</t>
  </si>
  <si>
    <t>1144655719</t>
  </si>
  <si>
    <t>5</t>
  </si>
  <si>
    <t>M</t>
  </si>
  <si>
    <t>00572410</t>
  </si>
  <si>
    <t>osivo směs travní parková</t>
  </si>
  <si>
    <t>kg</t>
  </si>
  <si>
    <t>8</t>
  </si>
  <si>
    <t>797002182</t>
  </si>
  <si>
    <t>6</t>
  </si>
  <si>
    <t>182303111</t>
  </si>
  <si>
    <t>Doplnění zeminy nebo substrátu na travnatých plochách tloušťky do 50 mm v rovině nebo na svahu do 1:5</t>
  </si>
  <si>
    <t>267889961</t>
  </si>
  <si>
    <t>20*4</t>
  </si>
  <si>
    <t>7</t>
  </si>
  <si>
    <t>10371500</t>
  </si>
  <si>
    <t>substrát pro trávníky VL</t>
  </si>
  <si>
    <t>159785769</t>
  </si>
  <si>
    <t>80*0,051 'Přepočtené koeficientem množství</t>
  </si>
  <si>
    <t>Zakládání</t>
  </si>
  <si>
    <t>274321411</t>
  </si>
  <si>
    <t>Základy z betonu železového (bez výztuže) pasy z betonu bez zvláštních nároků na prostředí tř. C 20/25</t>
  </si>
  <si>
    <t>-1034594409</t>
  </si>
  <si>
    <t>Poznámka k položce:_x000d_
Betonová deska pod gabion.</t>
  </si>
  <si>
    <t>délka_zídky *0,25*0,12</t>
  </si>
  <si>
    <t>9</t>
  </si>
  <si>
    <t>274351121</t>
  </si>
  <si>
    <t>Bednění základů pasů rovné zřízení</t>
  </si>
  <si>
    <t>610333353</t>
  </si>
  <si>
    <t xml:space="preserve">Poznámka k položce:_x000d_
Betonová deska pod gabion._x000d_
</t>
  </si>
  <si>
    <t>délka_zídky*0,2*2</t>
  </si>
  <si>
    <t>10</t>
  </si>
  <si>
    <t>274351122</t>
  </si>
  <si>
    <t>Bednění základů pasů rovné odstranění</t>
  </si>
  <si>
    <t>1160617876</t>
  </si>
  <si>
    <t>11</t>
  </si>
  <si>
    <t>274361821</t>
  </si>
  <si>
    <t>Výztuž základů pasů z betonářské oceli 10 505 (R) nebo BSt 500</t>
  </si>
  <si>
    <t>t</t>
  </si>
  <si>
    <t>-752499666</t>
  </si>
  <si>
    <t>(délka_zídky*4*0,65)/1000</t>
  </si>
  <si>
    <t>275313811</t>
  </si>
  <si>
    <t>Základy z betonu prostého patky a bloky z betonu kamenem neprokládaného tř. C 25/30</t>
  </si>
  <si>
    <t>-1725436657</t>
  </si>
  <si>
    <t>Poznámka k položce:_x000d_
základový práh branky</t>
  </si>
  <si>
    <t>13</t>
  </si>
  <si>
    <t>275351121</t>
  </si>
  <si>
    <t>Bednění základů patek zřízení</t>
  </si>
  <si>
    <t>1690304809</t>
  </si>
  <si>
    <t>2*(1,5+0,4)*0,3</t>
  </si>
  <si>
    <t>14</t>
  </si>
  <si>
    <t>275351122</t>
  </si>
  <si>
    <t>Bednění základů patek odstranění</t>
  </si>
  <si>
    <t>-1045374803</t>
  </si>
  <si>
    <t>Svislé a kompletní konstrukce</t>
  </si>
  <si>
    <t>15</t>
  </si>
  <si>
    <t>338171115</t>
  </si>
  <si>
    <t>Montáž sloupků a vzpěr plotových ocelových trubkových nebo profilovaných výšky do 2 m ukotvením k pevnému podkladu</t>
  </si>
  <si>
    <t>kus</t>
  </si>
  <si>
    <t>-1379047688</t>
  </si>
  <si>
    <t>16</t>
  </si>
  <si>
    <t>553R1</t>
  </si>
  <si>
    <t>plotový sloupek dělený v 1800 mm z profilovaného plechu tloušťky min. 2 mm povrchová úprava Pz ukotvený přes systémovou ocelovou patku do betonového základu pomocí chemických kotev</t>
  </si>
  <si>
    <t>253618508</t>
  </si>
  <si>
    <t>Poznámka k položce:_x000d_
Počet sloupků celkem dle počtu plotových polí. Tedy bez ohledu, zda se jedná o sloupek průběžný, koncový nebo rohový. Při oceňování je nutné zohlednit případné zdvojování sloupků.</t>
  </si>
  <si>
    <t>17</t>
  </si>
  <si>
    <t>348215212</t>
  </si>
  <si>
    <t>Sestavení plotu z drátokamenných košů (gabionů) montáž svařovaných košů z ocelových sítí (materiál ve specifikaci) šířky do 0,5 m výšky přes 1,5 m</t>
  </si>
  <si>
    <t>-959265078</t>
  </si>
  <si>
    <t>13+2,5+4+2,5+2,5+1,5</t>
  </si>
  <si>
    <t>délka_gabionu*1,8*0,2</t>
  </si>
  <si>
    <t>31319016</t>
  </si>
  <si>
    <t>koš gabionový z panelů svařovaných z ocelových sítí s povrchovou úpravou galfan pro plot přes v 1,5m</t>
  </si>
  <si>
    <t>-1151548963</t>
  </si>
  <si>
    <t>19</t>
  </si>
  <si>
    <t>348215311</t>
  </si>
  <si>
    <t>Sestavení plotu z drátokamenných košů (gabionů) vyplnění košů lomovým kamenem neupraveným (materiál ve specifikaci) na sucho</t>
  </si>
  <si>
    <t>2144673064</t>
  </si>
  <si>
    <t>583R2</t>
  </si>
  <si>
    <t>kámen lomový šedý přírodní frakce 63/125</t>
  </si>
  <si>
    <t>-100525875</t>
  </si>
  <si>
    <t>9,36*1,5 'Přepočtené koeficientem množství</t>
  </si>
  <si>
    <t>Ostatní konstrukce a práce, bourání</t>
  </si>
  <si>
    <t>962052211</t>
  </si>
  <si>
    <t>Bourání zdiva železobetonového nadzákladového, objemu přes 1 m3</t>
  </si>
  <si>
    <t>1728808607</t>
  </si>
  <si>
    <t>délka_zídky *0,4*0,15</t>
  </si>
  <si>
    <t>22</t>
  </si>
  <si>
    <t>966071711</t>
  </si>
  <si>
    <t>Bourání plotových sloupků a vzpěr ocelových trubkových nebo profilovaných výšky do 2,50 m zabetonovaných</t>
  </si>
  <si>
    <t>749977582</t>
  </si>
  <si>
    <t>Poznámka k položce:_x000d_
vč. betonový patek branky</t>
  </si>
  <si>
    <t>23</t>
  </si>
  <si>
    <t>966071721</t>
  </si>
  <si>
    <t>Bourání plotových sloupků a vzpěr ocelových trubkových nebo profilovaných výšky do 2,50 m odřezáním</t>
  </si>
  <si>
    <t>-88887740</t>
  </si>
  <si>
    <t>24</t>
  </si>
  <si>
    <t>966072811</t>
  </si>
  <si>
    <t>Rozebrání oplocení z dílců rámových na ocelové sloupky, výšky přes 1 do 2 m</t>
  </si>
  <si>
    <t>m</t>
  </si>
  <si>
    <t>1636265752</t>
  </si>
  <si>
    <t>25</t>
  </si>
  <si>
    <t>966073810</t>
  </si>
  <si>
    <t>Rozebrání vrat a vrátek k oplocení plochy jednotlivě do 2 m2</t>
  </si>
  <si>
    <t>361685136</t>
  </si>
  <si>
    <t>997</t>
  </si>
  <si>
    <t>Doprava suti a vybouraných hmot</t>
  </si>
  <si>
    <t>997013111</t>
  </si>
  <si>
    <t>Vnitrostaveništní doprava suti a vybouraných hmot vodorovně do 50 m s naložením základní pro budovy a haly výšky do 6 m</t>
  </si>
  <si>
    <t>493386114</t>
  </si>
  <si>
    <t>27</t>
  </si>
  <si>
    <t>997013501</t>
  </si>
  <si>
    <t>Odvoz suti a vybouraných hmot na skládku nebo meziskládku se složením, na vzdálenost do 1 km</t>
  </si>
  <si>
    <t>-1841359537</t>
  </si>
  <si>
    <t>28</t>
  </si>
  <si>
    <t>997013509</t>
  </si>
  <si>
    <t>Odvoz suti a vybouraných hmot na skládku nebo meziskládku se složením, na vzdálenost Příplatek k ceně za každý další započatý 1 km přes 1 km</t>
  </si>
  <si>
    <t>-583289104</t>
  </si>
  <si>
    <t>Poznámka k položce:_x000d_
20km</t>
  </si>
  <si>
    <t>3,369*20 'Přepočtené koeficientem množství</t>
  </si>
  <si>
    <t>29</t>
  </si>
  <si>
    <t>997013862</t>
  </si>
  <si>
    <t>Poplatek za uložení stavebního odpadu na recyklační skládce (skládkovné) z armovaného betonu zatříděného do Katalogu odpadů pod kódem 17 01 01</t>
  </si>
  <si>
    <t>-1064798291</t>
  </si>
  <si>
    <t>Poznámka k položce:_x000d_
Separovaný čistý kovový odpad bude odvezen do sběrny druhotných surovin. Příjemce výnosu z prodeje kovového odpadu budou TSHK.</t>
  </si>
  <si>
    <t>998</t>
  </si>
  <si>
    <t>Přesun hmot</t>
  </si>
  <si>
    <t>30</t>
  </si>
  <si>
    <t>998232110</t>
  </si>
  <si>
    <t>Přesun hmot pro oplocení se svislou nosnou konstrukcí zděnou z cihel, tvárnic, bloků, popř. kovovou nebo dřevěnou vodorovná dopravní vzdálenost do 50 m, pro oplocení výšky do 3 m</t>
  </si>
  <si>
    <t>-684258150</t>
  </si>
  <si>
    <t>PSV</t>
  </si>
  <si>
    <t>Práce a dodávky PSV</t>
  </si>
  <si>
    <t>767</t>
  </si>
  <si>
    <t>Konstrukce zámečnické</t>
  </si>
  <si>
    <t>31</t>
  </si>
  <si>
    <t>R3</t>
  </si>
  <si>
    <t>Montáž a dodávka branky a bočních pevných dílců dle specifikace v PD</t>
  </si>
  <si>
    <t>kpl</t>
  </si>
  <si>
    <t>975013691</t>
  </si>
  <si>
    <t>Poznámka k položce:_x000d_
Dle výkresu č. 3</t>
  </si>
  <si>
    <t>32</t>
  </si>
  <si>
    <t>R4</t>
  </si>
  <si>
    <t>Montáž a dodávka plotových dílců dle specifikace v PD</t>
  </si>
  <si>
    <t>-548999061</t>
  </si>
  <si>
    <t>33</t>
  </si>
  <si>
    <t>767995112</t>
  </si>
  <si>
    <t>Montáž ostatních atypických zámečnických konstrukcí hmotnosti přes 5 do 10 kg</t>
  </si>
  <si>
    <t>841904510</t>
  </si>
  <si>
    <t>Poznámka k položce:_x000d_
Ocelová výztuha - spojení sloupků branky v základovém prahu</t>
  </si>
  <si>
    <t>34</t>
  </si>
  <si>
    <t>13010820</t>
  </si>
  <si>
    <t>ocel profilová jakost S235JR (11 375) průřez U (UPN) 140</t>
  </si>
  <si>
    <t>2103352007</t>
  </si>
  <si>
    <t>15*0,001</t>
  </si>
  <si>
    <t>35</t>
  </si>
  <si>
    <t>R5</t>
  </si>
  <si>
    <t>Vypracování výrobní dokumentace branky pro schválení před výrobou</t>
  </si>
  <si>
    <t>775971059</t>
  </si>
  <si>
    <t>36</t>
  </si>
  <si>
    <t>998767101</t>
  </si>
  <si>
    <t>Přesun hmot pro zámečnické konstrukce stanovený z hmotnosti přesunovaného materiálu vodorovná dopravní vzdálenost do 50 m základní v objektech výšky do 6 m</t>
  </si>
  <si>
    <t>-2143136842</t>
  </si>
  <si>
    <t>0,100</t>
  </si>
  <si>
    <t>37</t>
  </si>
  <si>
    <t>R6</t>
  </si>
  <si>
    <t>Montáž a dodávka systému kódove klávesnice vč. elektrického zámku</t>
  </si>
  <si>
    <t>983653596</t>
  </si>
  <si>
    <t>Poznámka k položce:_x000d_
Montáž na přilehlý sloupek branky. _x000d_
Výměna za stávající zařízení._x000d_
Stávající napájecí přívod zachovat._x000d_
Napojení na stávající elektroinstalaci.</t>
  </si>
  <si>
    <t>VRN</t>
  </si>
  <si>
    <t>Vedlejší rozpočtové náklady</t>
  </si>
  <si>
    <t>VRN3</t>
  </si>
  <si>
    <t>Zařízení staveniště</t>
  </si>
  <si>
    <t>38</t>
  </si>
  <si>
    <t>030001000</t>
  </si>
  <si>
    <t>1665237580</t>
  </si>
  <si>
    <t>39</t>
  </si>
  <si>
    <t>034002000</t>
  </si>
  <si>
    <t>Zabezpečení staveniště</t>
  </si>
  <si>
    <t>1024</t>
  </si>
  <si>
    <t>1593027886</t>
  </si>
  <si>
    <t>Poznámka k položce:_x000d_
Oplocení staveniště, částečný zábor chodníku vč. zajištění příslušného povolení zvláštního užívání veřejného prostoru - v případě potřeby.</t>
  </si>
  <si>
    <t>40</t>
  </si>
  <si>
    <t>034503000</t>
  </si>
  <si>
    <t>Informační tabule na staveništi</t>
  </si>
  <si>
    <t>1611435541</t>
  </si>
  <si>
    <t>VRN9</t>
  </si>
  <si>
    <t>Ostatní náklady</t>
  </si>
  <si>
    <t>41</t>
  </si>
  <si>
    <t>090001000</t>
  </si>
  <si>
    <t>CS ÚRS 2025 01</t>
  </si>
  <si>
    <t>1781067259</t>
  </si>
  <si>
    <t>Poznámka k položce:_x000d_
Ostatní náklady pro provedení díla jinde neuvedené.</t>
  </si>
  <si>
    <t>SEZNAM FIGUR</t>
  </si>
  <si>
    <t>Výměra</t>
  </si>
  <si>
    <t>délka</t>
  </si>
  <si>
    <t>délka plotu</t>
  </si>
  <si>
    <t>Použití figury:</t>
  </si>
  <si>
    <t>Montáž svařovaných košů z ocelových sítí pro plot šířky do 0,5 m výšky přes 1,5 m</t>
  </si>
  <si>
    <t>Vyplnění košů z ocelových sítí pro plot lomovým kamenem na sucho</t>
  </si>
  <si>
    <t>délka_plotu</t>
  </si>
  <si>
    <t>celková délka gabionového plotu</t>
  </si>
  <si>
    <t>Bourání zdiva nadzákladového ze ŽB přes 1 m3</t>
  </si>
  <si>
    <t>Základové pasy ze ŽB bez zvýšených nároků na prostředí tř. C 20/25</t>
  </si>
  <si>
    <t>Zřízení bednění základových pasů rovného</t>
  </si>
  <si>
    <t>Odstranění bednění základových pasů rovného</t>
  </si>
  <si>
    <t>Výztuž základových pasů betonářskou ocelí 10 505 (R)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</si>
</sst>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7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5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5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6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7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5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9" fillId="0" borderId="14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0" fillId="4" borderId="6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right" vertical="center"/>
    </xf>
    <xf numFmtId="0" fontId="20" fillId="4" borderId="8" xfId="0" applyFont="1" applyFill="1" applyBorder="1" applyAlignment="1" applyProtection="1">
      <alignment horizontal="left" vertical="center"/>
    </xf>
    <xf numFmtId="0" fontId="20" fillId="4" borderId="0" xfId="0" applyFont="1" applyFill="1" applyAlignment="1" applyProtection="1">
      <alignment horizontal="center" vertical="center"/>
    </xf>
    <xf numFmtId="0" fontId="21" fillId="0" borderId="16" xfId="0" applyFont="1" applyBorder="1" applyAlignment="1" applyProtection="1">
      <alignment horizontal="center" vertical="center" wrapText="1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8" fillId="0" borderId="14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7" fillId="0" borderId="19" xfId="0" applyNumberFormat="1" applyFont="1" applyBorder="1" applyAlignment="1" applyProtection="1">
      <alignment vertical="center"/>
    </xf>
    <xf numFmtId="4" fontId="27" fillId="0" borderId="20" xfId="0" applyNumberFormat="1" applyFont="1" applyBorder="1" applyAlignment="1" applyProtection="1">
      <alignment vertical="center"/>
    </xf>
    <xf numFmtId="166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1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0" fillId="4" borderId="16" xfId="0" applyFont="1" applyFill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2" xfId="0" applyFont="1" applyBorder="1" applyAlignment="1" applyProtection="1">
      <alignment horizontal="center" vertical="center"/>
    </xf>
    <xf numFmtId="49" fontId="20" fillId="0" borderId="22" xfId="0" applyNumberFormat="1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center" vertical="center" wrapText="1"/>
    </xf>
    <xf numFmtId="167" fontId="20" fillId="0" borderId="22" xfId="0" applyNumberFormat="1" applyFont="1" applyBorder="1" applyAlignment="1" applyProtection="1">
      <alignment vertical="center"/>
    </xf>
    <xf numFmtId="4" fontId="20" fillId="2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Border="1" applyAlignment="1" applyProtection="1">
      <alignment vertical="center"/>
    </xf>
    <xf numFmtId="0" fontId="21" fillId="2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5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3" xfId="0" applyFont="1" applyBorder="1" applyAlignment="1">
      <alignment horizontal="center" vertical="center" wrapText="1"/>
    </xf>
    <xf numFmtId="0" fontId="20" fillId="4" borderId="16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7" fillId="0" borderId="16" xfId="0" applyFont="1" applyBorder="1" applyAlignment="1">
      <alignment horizontal="left" vertical="center" wrapText="1"/>
    </xf>
    <xf numFmtId="0" fontId="37" fillId="0" borderId="22" xfId="0" applyFont="1" applyBorder="1" applyAlignment="1">
      <alignment horizontal="left" vertical="center" wrapText="1"/>
    </xf>
    <xf numFmtId="0" fontId="37" fillId="0" borderId="22" xfId="0" applyFont="1" applyBorder="1" applyAlignment="1">
      <alignment horizontal="left" vertical="center"/>
    </xf>
    <xf numFmtId="167" fontId="37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2" fillId="0" borderId="0" xfId="0" applyFont="1" applyAlignment="1">
      <alignment horizontal="left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5" t="s">
        <v>6</v>
      </c>
      <c r="BT2" s="15" t="s">
        <v>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="1" customFormat="1" ht="24.96" customHeight="1">
      <c r="B4" s="19"/>
      <c r="C4" s="20"/>
      <c r="D4" s="21" t="s">
        <v>9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18"/>
      <c r="AS4" s="22" t="s">
        <v>10</v>
      </c>
      <c r="BE4" s="23" t="s">
        <v>11</v>
      </c>
      <c r="BS4" s="15" t="s">
        <v>12</v>
      </c>
    </row>
    <row r="5" s="1" customFormat="1" ht="12" customHeight="1">
      <c r="B5" s="19"/>
      <c r="C5" s="20"/>
      <c r="D5" s="24" t="s">
        <v>13</v>
      </c>
      <c r="E5" s="20"/>
      <c r="F5" s="20"/>
      <c r="G5" s="20"/>
      <c r="H5" s="20"/>
      <c r="I5" s="20"/>
      <c r="J5" s="20"/>
      <c r="K5" s="25" t="s">
        <v>14</v>
      </c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18"/>
      <c r="BE5" s="26" t="s">
        <v>15</v>
      </c>
      <c r="BS5" s="15" t="s">
        <v>6</v>
      </c>
    </row>
    <row r="6" s="1" customFormat="1" ht="36.96" customHeight="1">
      <c r="B6" s="19"/>
      <c r="C6" s="20"/>
      <c r="D6" s="27" t="s">
        <v>16</v>
      </c>
      <c r="E6" s="20"/>
      <c r="F6" s="20"/>
      <c r="G6" s="20"/>
      <c r="H6" s="20"/>
      <c r="I6" s="20"/>
      <c r="J6" s="20"/>
      <c r="K6" s="28" t="s">
        <v>17</v>
      </c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18"/>
      <c r="BE6" s="29"/>
      <c r="BS6" s="15" t="s">
        <v>6</v>
      </c>
    </row>
    <row r="7" s="1" customFormat="1" ht="12" customHeight="1">
      <c r="B7" s="19"/>
      <c r="C7" s="20"/>
      <c r="D7" s="30" t="s">
        <v>18</v>
      </c>
      <c r="E7" s="20"/>
      <c r="F7" s="20"/>
      <c r="G7" s="20"/>
      <c r="H7" s="20"/>
      <c r="I7" s="20"/>
      <c r="J7" s="20"/>
      <c r="K7" s="25" t="s">
        <v>1</v>
      </c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30" t="s">
        <v>19</v>
      </c>
      <c r="AL7" s="20"/>
      <c r="AM7" s="20"/>
      <c r="AN7" s="25" t="s">
        <v>1</v>
      </c>
      <c r="AO7" s="20"/>
      <c r="AP7" s="20"/>
      <c r="AQ7" s="20"/>
      <c r="AR7" s="18"/>
      <c r="BE7" s="29"/>
      <c r="BS7" s="15" t="s">
        <v>6</v>
      </c>
    </row>
    <row r="8" s="1" customFormat="1" ht="12" customHeight="1">
      <c r="B8" s="19"/>
      <c r="C8" s="20"/>
      <c r="D8" s="30" t="s">
        <v>20</v>
      </c>
      <c r="E8" s="20"/>
      <c r="F8" s="20"/>
      <c r="G8" s="20"/>
      <c r="H8" s="20"/>
      <c r="I8" s="20"/>
      <c r="J8" s="20"/>
      <c r="K8" s="25" t="s">
        <v>21</v>
      </c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30" t="s">
        <v>22</v>
      </c>
      <c r="AL8" s="20"/>
      <c r="AM8" s="20"/>
      <c r="AN8" s="31" t="s">
        <v>23</v>
      </c>
      <c r="AO8" s="20"/>
      <c r="AP8" s="20"/>
      <c r="AQ8" s="20"/>
      <c r="AR8" s="18"/>
      <c r="BE8" s="29"/>
      <c r="BS8" s="15" t="s">
        <v>6</v>
      </c>
    </row>
    <row r="9" s="1" customFormat="1" ht="14.4" customHeight="1">
      <c r="B9" s="19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18"/>
      <c r="BE9" s="29"/>
      <c r="BS9" s="15" t="s">
        <v>6</v>
      </c>
    </row>
    <row r="10" s="1" customFormat="1" ht="12" customHeight="1">
      <c r="B10" s="19"/>
      <c r="C10" s="20"/>
      <c r="D10" s="30" t="s">
        <v>24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30" t="s">
        <v>25</v>
      </c>
      <c r="AL10" s="20"/>
      <c r="AM10" s="20"/>
      <c r="AN10" s="25" t="s">
        <v>1</v>
      </c>
      <c r="AO10" s="20"/>
      <c r="AP10" s="20"/>
      <c r="AQ10" s="20"/>
      <c r="AR10" s="18"/>
      <c r="BE10" s="29"/>
      <c r="BS10" s="15" t="s">
        <v>6</v>
      </c>
    </row>
    <row r="11" s="1" customFormat="1" ht="18.48" customHeight="1">
      <c r="B11" s="19"/>
      <c r="C11" s="20"/>
      <c r="D11" s="20"/>
      <c r="E11" s="25" t="s">
        <v>26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30" t="s">
        <v>27</v>
      </c>
      <c r="AL11" s="20"/>
      <c r="AM11" s="20"/>
      <c r="AN11" s="25" t="s">
        <v>1</v>
      </c>
      <c r="AO11" s="20"/>
      <c r="AP11" s="20"/>
      <c r="AQ11" s="20"/>
      <c r="AR11" s="18"/>
      <c r="BE11" s="29"/>
      <c r="BS11" s="15" t="s">
        <v>6</v>
      </c>
    </row>
    <row r="12" s="1" customFormat="1" ht="6.96" customHeight="1"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18"/>
      <c r="BE12" s="29"/>
      <c r="BS12" s="15" t="s">
        <v>6</v>
      </c>
    </row>
    <row r="13" s="1" customFormat="1" ht="12" customHeight="1">
      <c r="B13" s="19"/>
      <c r="C13" s="20"/>
      <c r="D13" s="30" t="s">
        <v>28</v>
      </c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30" t="s">
        <v>25</v>
      </c>
      <c r="AL13" s="20"/>
      <c r="AM13" s="20"/>
      <c r="AN13" s="32" t="s">
        <v>29</v>
      </c>
      <c r="AO13" s="20"/>
      <c r="AP13" s="20"/>
      <c r="AQ13" s="20"/>
      <c r="AR13" s="18"/>
      <c r="BE13" s="29"/>
      <c r="BS13" s="15" t="s">
        <v>6</v>
      </c>
    </row>
    <row r="14">
      <c r="B14" s="19"/>
      <c r="C14" s="20"/>
      <c r="D14" s="20"/>
      <c r="E14" s="32" t="s">
        <v>29</v>
      </c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0" t="s">
        <v>27</v>
      </c>
      <c r="AL14" s="20"/>
      <c r="AM14" s="20"/>
      <c r="AN14" s="32" t="s">
        <v>29</v>
      </c>
      <c r="AO14" s="20"/>
      <c r="AP14" s="20"/>
      <c r="AQ14" s="20"/>
      <c r="AR14" s="18"/>
      <c r="BE14" s="29"/>
      <c r="BS14" s="15" t="s">
        <v>6</v>
      </c>
    </row>
    <row r="15" s="1" customFormat="1" ht="6.96" customHeight="1"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18"/>
      <c r="BE15" s="29"/>
      <c r="BS15" s="15" t="s">
        <v>4</v>
      </c>
    </row>
    <row r="16" s="1" customFormat="1" ht="12" customHeight="1">
      <c r="B16" s="19"/>
      <c r="C16" s="20"/>
      <c r="D16" s="30" t="s">
        <v>30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30" t="s">
        <v>25</v>
      </c>
      <c r="AL16" s="20"/>
      <c r="AM16" s="20"/>
      <c r="AN16" s="25" t="s">
        <v>1</v>
      </c>
      <c r="AO16" s="20"/>
      <c r="AP16" s="20"/>
      <c r="AQ16" s="20"/>
      <c r="AR16" s="18"/>
      <c r="BE16" s="29"/>
      <c r="BS16" s="15" t="s">
        <v>4</v>
      </c>
    </row>
    <row r="17" s="1" customFormat="1" ht="18.48" customHeight="1">
      <c r="B17" s="19"/>
      <c r="C17" s="20"/>
      <c r="D17" s="20"/>
      <c r="E17" s="25" t="s">
        <v>21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30" t="s">
        <v>27</v>
      </c>
      <c r="AL17" s="20"/>
      <c r="AM17" s="20"/>
      <c r="AN17" s="25" t="s">
        <v>1</v>
      </c>
      <c r="AO17" s="20"/>
      <c r="AP17" s="20"/>
      <c r="AQ17" s="20"/>
      <c r="AR17" s="18"/>
      <c r="BE17" s="29"/>
      <c r="BS17" s="15" t="s">
        <v>31</v>
      </c>
    </row>
    <row r="18" s="1" customFormat="1" ht="6.96" customHeight="1"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18"/>
      <c r="BE18" s="29"/>
      <c r="BS18" s="15" t="s">
        <v>32</v>
      </c>
    </row>
    <row r="19" s="1" customFormat="1" ht="12" customHeight="1">
      <c r="B19" s="19"/>
      <c r="C19" s="20"/>
      <c r="D19" s="30" t="s">
        <v>33</v>
      </c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30" t="s">
        <v>25</v>
      </c>
      <c r="AL19" s="20"/>
      <c r="AM19" s="20"/>
      <c r="AN19" s="25" t="s">
        <v>1</v>
      </c>
      <c r="AO19" s="20"/>
      <c r="AP19" s="20"/>
      <c r="AQ19" s="20"/>
      <c r="AR19" s="18"/>
      <c r="BE19" s="29"/>
      <c r="BS19" s="15" t="s">
        <v>32</v>
      </c>
    </row>
    <row r="20" s="1" customFormat="1" ht="18.48" customHeight="1">
      <c r="B20" s="19"/>
      <c r="C20" s="20"/>
      <c r="D20" s="20"/>
      <c r="E20" s="25" t="s">
        <v>34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30" t="s">
        <v>27</v>
      </c>
      <c r="AL20" s="20"/>
      <c r="AM20" s="20"/>
      <c r="AN20" s="25" t="s">
        <v>1</v>
      </c>
      <c r="AO20" s="20"/>
      <c r="AP20" s="20"/>
      <c r="AQ20" s="20"/>
      <c r="AR20" s="18"/>
      <c r="BE20" s="29"/>
      <c r="BS20" s="15" t="s">
        <v>4</v>
      </c>
    </row>
    <row r="21" s="1" customFormat="1" ht="6.96" customHeight="1">
      <c r="B21" s="19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18"/>
      <c r="BE21" s="29"/>
    </row>
    <row r="22" s="1" customFormat="1" ht="12" customHeight="1">
      <c r="B22" s="19"/>
      <c r="C22" s="20"/>
      <c r="D22" s="30" t="s">
        <v>35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18"/>
      <c r="BE22" s="29"/>
    </row>
    <row r="23" s="1" customFormat="1" ht="16.5" customHeight="1">
      <c r="B23" s="19"/>
      <c r="C23" s="20"/>
      <c r="D23" s="20"/>
      <c r="E23" s="34" t="s">
        <v>1</v>
      </c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20"/>
      <c r="AP23" s="20"/>
      <c r="AQ23" s="20"/>
      <c r="AR23" s="18"/>
      <c r="BE23" s="29"/>
    </row>
    <row r="24" s="1" customFormat="1" ht="6.96" customHeight="1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18"/>
      <c r="BE24" s="29"/>
    </row>
    <row r="25" s="1" customFormat="1" ht="6.96" customHeight="1">
      <c r="B25" s="19"/>
      <c r="C25" s="20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20"/>
      <c r="AQ25" s="20"/>
      <c r="AR25" s="18"/>
      <c r="BE25" s="29"/>
    </row>
    <row r="26" s="2" customFormat="1" ht="25.92" customHeight="1">
      <c r="A26" s="36"/>
      <c r="B26" s="37"/>
      <c r="C26" s="38"/>
      <c r="D26" s="39" t="s">
        <v>36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1">
        <f>ROUND(AG94,0)</f>
        <v>0</v>
      </c>
      <c r="AL26" s="40"/>
      <c r="AM26" s="40"/>
      <c r="AN26" s="40"/>
      <c r="AO26" s="40"/>
      <c r="AP26" s="38"/>
      <c r="AQ26" s="38"/>
      <c r="AR26" s="42"/>
      <c r="BE26" s="29"/>
    </row>
    <row r="27" s="2" customFormat="1" ht="6.96" customHeight="1">
      <c r="A27" s="36"/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42"/>
      <c r="BE27" s="29"/>
    </row>
    <row r="28" s="2" customFormat="1">
      <c r="A28" s="36"/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43" t="s">
        <v>37</v>
      </c>
      <c r="M28" s="43"/>
      <c r="N28" s="43"/>
      <c r="O28" s="43"/>
      <c r="P28" s="43"/>
      <c r="Q28" s="38"/>
      <c r="R28" s="38"/>
      <c r="S28" s="38"/>
      <c r="T28" s="38"/>
      <c r="U28" s="38"/>
      <c r="V28" s="38"/>
      <c r="W28" s="43" t="s">
        <v>38</v>
      </c>
      <c r="X28" s="43"/>
      <c r="Y28" s="43"/>
      <c r="Z28" s="43"/>
      <c r="AA28" s="43"/>
      <c r="AB28" s="43"/>
      <c r="AC28" s="43"/>
      <c r="AD28" s="43"/>
      <c r="AE28" s="43"/>
      <c r="AF28" s="38"/>
      <c r="AG28" s="38"/>
      <c r="AH28" s="38"/>
      <c r="AI28" s="38"/>
      <c r="AJ28" s="38"/>
      <c r="AK28" s="43" t="s">
        <v>39</v>
      </c>
      <c r="AL28" s="43"/>
      <c r="AM28" s="43"/>
      <c r="AN28" s="43"/>
      <c r="AO28" s="43"/>
      <c r="AP28" s="38"/>
      <c r="AQ28" s="38"/>
      <c r="AR28" s="42"/>
      <c r="BE28" s="29"/>
    </row>
    <row r="29" s="3" customFormat="1" ht="14.4" customHeight="1">
      <c r="A29" s="3"/>
      <c r="B29" s="44"/>
      <c r="C29" s="45"/>
      <c r="D29" s="30" t="s">
        <v>40</v>
      </c>
      <c r="E29" s="45"/>
      <c r="F29" s="30" t="s">
        <v>41</v>
      </c>
      <c r="G29" s="45"/>
      <c r="H29" s="45"/>
      <c r="I29" s="45"/>
      <c r="J29" s="45"/>
      <c r="K29" s="45"/>
      <c r="L29" s="46">
        <v>0.20999999999999999</v>
      </c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7">
        <f>ROUND(AZ94, 0)</f>
        <v>0</v>
      </c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7">
        <f>ROUND(AV94, 0)</f>
        <v>0</v>
      </c>
      <c r="AL29" s="45"/>
      <c r="AM29" s="45"/>
      <c r="AN29" s="45"/>
      <c r="AO29" s="45"/>
      <c r="AP29" s="45"/>
      <c r="AQ29" s="45"/>
      <c r="AR29" s="48"/>
      <c r="BE29" s="49"/>
    </row>
    <row r="30" s="3" customFormat="1" ht="14.4" customHeight="1">
      <c r="A30" s="3"/>
      <c r="B30" s="44"/>
      <c r="C30" s="45"/>
      <c r="D30" s="45"/>
      <c r="E30" s="45"/>
      <c r="F30" s="30" t="s">
        <v>42</v>
      </c>
      <c r="G30" s="45"/>
      <c r="H30" s="45"/>
      <c r="I30" s="45"/>
      <c r="J30" s="45"/>
      <c r="K30" s="45"/>
      <c r="L30" s="46">
        <v>0.12</v>
      </c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7">
        <f>ROUND(BA94, 0)</f>
        <v>0</v>
      </c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7">
        <f>ROUND(AW94, 0)</f>
        <v>0</v>
      </c>
      <c r="AL30" s="45"/>
      <c r="AM30" s="45"/>
      <c r="AN30" s="45"/>
      <c r="AO30" s="45"/>
      <c r="AP30" s="45"/>
      <c r="AQ30" s="45"/>
      <c r="AR30" s="48"/>
      <c r="BE30" s="49"/>
    </row>
    <row r="31" hidden="1" s="3" customFormat="1" ht="14.4" customHeight="1">
      <c r="A31" s="3"/>
      <c r="B31" s="44"/>
      <c r="C31" s="45"/>
      <c r="D31" s="45"/>
      <c r="E31" s="45"/>
      <c r="F31" s="30" t="s">
        <v>43</v>
      </c>
      <c r="G31" s="45"/>
      <c r="H31" s="45"/>
      <c r="I31" s="45"/>
      <c r="J31" s="45"/>
      <c r="K31" s="45"/>
      <c r="L31" s="46">
        <v>0.20999999999999999</v>
      </c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7">
        <f>ROUND(BB94, 0)</f>
        <v>0</v>
      </c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7">
        <v>0</v>
      </c>
      <c r="AL31" s="45"/>
      <c r="AM31" s="45"/>
      <c r="AN31" s="45"/>
      <c r="AO31" s="45"/>
      <c r="AP31" s="45"/>
      <c r="AQ31" s="45"/>
      <c r="AR31" s="48"/>
      <c r="BE31" s="49"/>
    </row>
    <row r="32" hidden="1" s="3" customFormat="1" ht="14.4" customHeight="1">
      <c r="A32" s="3"/>
      <c r="B32" s="44"/>
      <c r="C32" s="45"/>
      <c r="D32" s="45"/>
      <c r="E32" s="45"/>
      <c r="F32" s="30" t="s">
        <v>44</v>
      </c>
      <c r="G32" s="45"/>
      <c r="H32" s="45"/>
      <c r="I32" s="45"/>
      <c r="J32" s="45"/>
      <c r="K32" s="45"/>
      <c r="L32" s="46">
        <v>0.12</v>
      </c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7">
        <f>ROUND(BC94, 0)</f>
        <v>0</v>
      </c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7">
        <v>0</v>
      </c>
      <c r="AL32" s="45"/>
      <c r="AM32" s="45"/>
      <c r="AN32" s="45"/>
      <c r="AO32" s="45"/>
      <c r="AP32" s="45"/>
      <c r="AQ32" s="45"/>
      <c r="AR32" s="48"/>
      <c r="BE32" s="49"/>
    </row>
    <row r="33" hidden="1" s="3" customFormat="1" ht="14.4" customHeight="1">
      <c r="A33" s="3"/>
      <c r="B33" s="44"/>
      <c r="C33" s="45"/>
      <c r="D33" s="45"/>
      <c r="E33" s="45"/>
      <c r="F33" s="30" t="s">
        <v>45</v>
      </c>
      <c r="G33" s="45"/>
      <c r="H33" s="45"/>
      <c r="I33" s="45"/>
      <c r="J33" s="45"/>
      <c r="K33" s="45"/>
      <c r="L33" s="46">
        <v>0</v>
      </c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7">
        <f>ROUND(BD94, 0)</f>
        <v>0</v>
      </c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7">
        <v>0</v>
      </c>
      <c r="AL33" s="45"/>
      <c r="AM33" s="45"/>
      <c r="AN33" s="45"/>
      <c r="AO33" s="45"/>
      <c r="AP33" s="45"/>
      <c r="AQ33" s="45"/>
      <c r="AR33" s="48"/>
      <c r="BE33" s="49"/>
    </row>
    <row r="34" s="2" customFormat="1" ht="6.96" customHeight="1">
      <c r="A34" s="36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42"/>
      <c r="BE34" s="29"/>
    </row>
    <row r="35" s="2" customFormat="1" ht="25.92" customHeight="1">
      <c r="A35" s="36"/>
      <c r="B35" s="37"/>
      <c r="C35" s="50"/>
      <c r="D35" s="51" t="s">
        <v>46</v>
      </c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3" t="s">
        <v>47</v>
      </c>
      <c r="U35" s="52"/>
      <c r="V35" s="52"/>
      <c r="W35" s="52"/>
      <c r="X35" s="54" t="s">
        <v>48</v>
      </c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5">
        <f>SUM(AK26:AK33)</f>
        <v>0</v>
      </c>
      <c r="AL35" s="52"/>
      <c r="AM35" s="52"/>
      <c r="AN35" s="52"/>
      <c r="AO35" s="56"/>
      <c r="AP35" s="50"/>
      <c r="AQ35" s="50"/>
      <c r="AR35" s="42"/>
      <c r="BE35" s="36"/>
    </row>
    <row r="36" s="2" customFormat="1" ht="6.96" customHeight="1">
      <c r="A36" s="36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42"/>
      <c r="BE36" s="36"/>
    </row>
    <row r="37" s="2" customFormat="1" ht="14.4" customHeight="1">
      <c r="A37" s="36"/>
      <c r="B37" s="37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42"/>
      <c r="BE37" s="36"/>
    </row>
    <row r="38" s="1" customFormat="1" ht="14.4" customHeight="1">
      <c r="B38" s="19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18"/>
    </row>
    <row r="39" s="1" customFormat="1" ht="14.4" customHeight="1">
      <c r="B39" s="19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18"/>
    </row>
    <row r="40" s="1" customFormat="1" ht="14.4" customHeight="1"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18"/>
    </row>
    <row r="41" s="1" customFormat="1" ht="14.4" customHeight="1">
      <c r="B41" s="19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18"/>
    </row>
    <row r="42" s="1" customFormat="1" ht="14.4" customHeight="1">
      <c r="B42" s="19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18"/>
    </row>
    <row r="43" s="1" customFormat="1" ht="14.4" customHeight="1">
      <c r="B43" s="19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18"/>
    </row>
    <row r="44" s="1" customFormat="1" ht="14.4" customHeight="1">
      <c r="B44" s="19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18"/>
    </row>
    <row r="45" s="1" customFormat="1" ht="14.4" customHeight="1">
      <c r="B45" s="19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18"/>
    </row>
    <row r="46" s="1" customFormat="1" ht="14.4" customHeight="1">
      <c r="B46" s="19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18"/>
    </row>
    <row r="47" s="1" customFormat="1" ht="14.4" customHeight="1">
      <c r="B47" s="19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18"/>
    </row>
    <row r="48" s="1" customFormat="1" ht="14.4" customHeight="1">
      <c r="B48" s="19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18"/>
    </row>
    <row r="49" s="2" customFormat="1" ht="14.4" customHeight="1">
      <c r="B49" s="57"/>
      <c r="C49" s="58"/>
      <c r="D49" s="59" t="s">
        <v>49</v>
      </c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59" t="s">
        <v>50</v>
      </c>
      <c r="AI49" s="60"/>
      <c r="AJ49" s="60"/>
      <c r="AK49" s="60"/>
      <c r="AL49" s="60"/>
      <c r="AM49" s="60"/>
      <c r="AN49" s="60"/>
      <c r="AO49" s="60"/>
      <c r="AP49" s="58"/>
      <c r="AQ49" s="58"/>
      <c r="AR49" s="61"/>
    </row>
    <row r="50">
      <c r="B50" s="19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18"/>
    </row>
    <row r="51">
      <c r="B51" s="19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18"/>
    </row>
    <row r="52">
      <c r="B52" s="19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18"/>
    </row>
    <row r="53">
      <c r="B53" s="19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18"/>
    </row>
    <row r="54">
      <c r="B54" s="1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18"/>
    </row>
    <row r="55">
      <c r="B55" s="19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18"/>
    </row>
    <row r="56">
      <c r="B56" s="19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18"/>
    </row>
    <row r="57">
      <c r="B57" s="19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18"/>
    </row>
    <row r="58">
      <c r="B58" s="19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18"/>
    </row>
    <row r="59">
      <c r="B59" s="19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18"/>
    </row>
    <row r="60" s="2" customFormat="1">
      <c r="A60" s="36"/>
      <c r="B60" s="37"/>
      <c r="C60" s="38"/>
      <c r="D60" s="62" t="s">
        <v>51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62" t="s">
        <v>52</v>
      </c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62" t="s">
        <v>51</v>
      </c>
      <c r="AI60" s="40"/>
      <c r="AJ60" s="40"/>
      <c r="AK60" s="40"/>
      <c r="AL60" s="40"/>
      <c r="AM60" s="62" t="s">
        <v>52</v>
      </c>
      <c r="AN60" s="40"/>
      <c r="AO60" s="40"/>
      <c r="AP60" s="38"/>
      <c r="AQ60" s="38"/>
      <c r="AR60" s="42"/>
      <c r="BE60" s="36"/>
    </row>
    <row r="61">
      <c r="B61" s="19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18"/>
    </row>
    <row r="62">
      <c r="B62" s="19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18"/>
    </row>
    <row r="63">
      <c r="B63" s="19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18"/>
    </row>
    <row r="64" s="2" customFormat="1">
      <c r="A64" s="36"/>
      <c r="B64" s="37"/>
      <c r="C64" s="38"/>
      <c r="D64" s="59" t="s">
        <v>53</v>
      </c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59" t="s">
        <v>54</v>
      </c>
      <c r="AI64" s="63"/>
      <c r="AJ64" s="63"/>
      <c r="AK64" s="63"/>
      <c r="AL64" s="63"/>
      <c r="AM64" s="63"/>
      <c r="AN64" s="63"/>
      <c r="AO64" s="63"/>
      <c r="AP64" s="38"/>
      <c r="AQ64" s="38"/>
      <c r="AR64" s="42"/>
      <c r="BE64" s="36"/>
    </row>
    <row r="65">
      <c r="B65" s="19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18"/>
    </row>
    <row r="66">
      <c r="B66" s="19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18"/>
    </row>
    <row r="67">
      <c r="B67" s="19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18"/>
    </row>
    <row r="68">
      <c r="B68" s="19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18"/>
    </row>
    <row r="69">
      <c r="B69" s="19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18"/>
    </row>
    <row r="70">
      <c r="B70" s="19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18"/>
    </row>
    <row r="71">
      <c r="B71" s="19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18"/>
    </row>
    <row r="72">
      <c r="B72" s="19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18"/>
    </row>
    <row r="73">
      <c r="B73" s="19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18"/>
    </row>
    <row r="74">
      <c r="B74" s="19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18"/>
    </row>
    <row r="75" s="2" customFormat="1">
      <c r="A75" s="36"/>
      <c r="B75" s="37"/>
      <c r="C75" s="38"/>
      <c r="D75" s="62" t="s">
        <v>51</v>
      </c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62" t="s">
        <v>52</v>
      </c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62" t="s">
        <v>51</v>
      </c>
      <c r="AI75" s="40"/>
      <c r="AJ75" s="40"/>
      <c r="AK75" s="40"/>
      <c r="AL75" s="40"/>
      <c r="AM75" s="62" t="s">
        <v>52</v>
      </c>
      <c r="AN75" s="40"/>
      <c r="AO75" s="40"/>
      <c r="AP75" s="38"/>
      <c r="AQ75" s="38"/>
      <c r="AR75" s="42"/>
      <c r="BE75" s="36"/>
    </row>
    <row r="76" s="2" customFormat="1">
      <c r="A76" s="36"/>
      <c r="B76" s="37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42"/>
      <c r="BE76" s="36"/>
    </row>
    <row r="77" s="2" customFormat="1" ht="6.96" customHeight="1">
      <c r="A77" s="36"/>
      <c r="B77" s="64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65"/>
      <c r="AN77" s="65"/>
      <c r="AO77" s="65"/>
      <c r="AP77" s="65"/>
      <c r="AQ77" s="65"/>
      <c r="AR77" s="42"/>
      <c r="BE77" s="36"/>
    </row>
    <row r="81" s="2" customFormat="1" ht="6.96" customHeight="1">
      <c r="A81" s="36"/>
      <c r="B81" s="66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42"/>
      <c r="BE81" s="36"/>
    </row>
    <row r="82" s="2" customFormat="1" ht="24.96" customHeight="1">
      <c r="A82" s="36"/>
      <c r="B82" s="37"/>
      <c r="C82" s="21" t="s">
        <v>55</v>
      </c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42"/>
      <c r="BE82" s="36"/>
    </row>
    <row r="83" s="2" customFormat="1" ht="6.96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42"/>
      <c r="BE83" s="36"/>
    </row>
    <row r="84" s="4" customFormat="1" ht="12" customHeight="1">
      <c r="A84" s="4"/>
      <c r="B84" s="68"/>
      <c r="C84" s="30" t="s">
        <v>13</v>
      </c>
      <c r="D84" s="69"/>
      <c r="E84" s="69"/>
      <c r="F84" s="69"/>
      <c r="G84" s="69"/>
      <c r="H84" s="69"/>
      <c r="I84" s="69"/>
      <c r="J84" s="69"/>
      <c r="K84" s="69"/>
      <c r="L84" s="69" t="str">
        <f>K5</f>
        <v>20250730</v>
      </c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  <c r="AM84" s="69"/>
      <c r="AN84" s="69"/>
      <c r="AO84" s="69"/>
      <c r="AP84" s="69"/>
      <c r="AQ84" s="69"/>
      <c r="AR84" s="70"/>
      <c r="BE84" s="4"/>
    </row>
    <row r="85" s="5" customFormat="1" ht="36.96" customHeight="1">
      <c r="A85" s="5"/>
      <c r="B85" s="71"/>
      <c r="C85" s="72" t="s">
        <v>16</v>
      </c>
      <c r="D85" s="73"/>
      <c r="E85" s="73"/>
      <c r="F85" s="73"/>
      <c r="G85" s="73"/>
      <c r="H85" s="73"/>
      <c r="I85" s="73"/>
      <c r="J85" s="73"/>
      <c r="K85" s="73"/>
      <c r="L85" s="74" t="str">
        <f>K6</f>
        <v>MŠ Věkoše - výměna části oplocení</v>
      </c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73"/>
      <c r="AL85" s="73"/>
      <c r="AM85" s="73"/>
      <c r="AN85" s="73"/>
      <c r="AO85" s="73"/>
      <c r="AP85" s="73"/>
      <c r="AQ85" s="73"/>
      <c r="AR85" s="75"/>
      <c r="BE85" s="5"/>
    </row>
    <row r="86" s="2" customFormat="1" ht="6.96" customHeight="1">
      <c r="A86" s="36"/>
      <c r="B86" s="37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42"/>
      <c r="BE86" s="36"/>
    </row>
    <row r="87" s="2" customFormat="1" ht="12" customHeight="1">
      <c r="A87" s="36"/>
      <c r="B87" s="37"/>
      <c r="C87" s="30" t="s">
        <v>20</v>
      </c>
      <c r="D87" s="38"/>
      <c r="E87" s="38"/>
      <c r="F87" s="38"/>
      <c r="G87" s="38"/>
      <c r="H87" s="38"/>
      <c r="I87" s="38"/>
      <c r="J87" s="38"/>
      <c r="K87" s="38"/>
      <c r="L87" s="76" t="str">
        <f>IF(K8="","",K8)</f>
        <v xml:space="preserve"> </v>
      </c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0" t="s">
        <v>22</v>
      </c>
      <c r="AJ87" s="38"/>
      <c r="AK87" s="38"/>
      <c r="AL87" s="38"/>
      <c r="AM87" s="77" t="str">
        <f>IF(AN8= "","",AN8)</f>
        <v>23. 9. 2025</v>
      </c>
      <c r="AN87" s="77"/>
      <c r="AO87" s="38"/>
      <c r="AP87" s="38"/>
      <c r="AQ87" s="38"/>
      <c r="AR87" s="42"/>
      <c r="BE87" s="36"/>
    </row>
    <row r="88" s="2" customFormat="1" ht="6.96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42"/>
      <c r="BE88" s="36"/>
    </row>
    <row r="89" s="2" customFormat="1" ht="15.15" customHeight="1">
      <c r="A89" s="36"/>
      <c r="B89" s="37"/>
      <c r="C89" s="30" t="s">
        <v>24</v>
      </c>
      <c r="D89" s="38"/>
      <c r="E89" s="38"/>
      <c r="F89" s="38"/>
      <c r="G89" s="38"/>
      <c r="H89" s="38"/>
      <c r="I89" s="38"/>
      <c r="J89" s="38"/>
      <c r="K89" s="38"/>
      <c r="L89" s="69" t="str">
        <f>IF(E11= "","",E11)</f>
        <v>TECHNICKÉ SLUŽBY HRADEC KRÁLOVÉ</v>
      </c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0" t="s">
        <v>30</v>
      </c>
      <c r="AJ89" s="38"/>
      <c r="AK89" s="38"/>
      <c r="AL89" s="38"/>
      <c r="AM89" s="78" t="str">
        <f>IF(E17="","",E17)</f>
        <v xml:space="preserve"> </v>
      </c>
      <c r="AN89" s="69"/>
      <c r="AO89" s="69"/>
      <c r="AP89" s="69"/>
      <c r="AQ89" s="38"/>
      <c r="AR89" s="42"/>
      <c r="AS89" s="79" t="s">
        <v>56</v>
      </c>
      <c r="AT89" s="80"/>
      <c r="AU89" s="81"/>
      <c r="AV89" s="81"/>
      <c r="AW89" s="81"/>
      <c r="AX89" s="81"/>
      <c r="AY89" s="81"/>
      <c r="AZ89" s="81"/>
      <c r="BA89" s="81"/>
      <c r="BB89" s="81"/>
      <c r="BC89" s="81"/>
      <c r="BD89" s="82"/>
      <c r="BE89" s="36"/>
    </row>
    <row r="90" s="2" customFormat="1" ht="15.15" customHeight="1">
      <c r="A90" s="36"/>
      <c r="B90" s="37"/>
      <c r="C90" s="30" t="s">
        <v>28</v>
      </c>
      <c r="D90" s="38"/>
      <c r="E90" s="38"/>
      <c r="F90" s="38"/>
      <c r="G90" s="38"/>
      <c r="H90" s="38"/>
      <c r="I90" s="38"/>
      <c r="J90" s="38"/>
      <c r="K90" s="38"/>
      <c r="L90" s="69" t="str">
        <f>IF(E14= "Vyplň údaj","",E14)</f>
        <v/>
      </c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0" t="s">
        <v>33</v>
      </c>
      <c r="AJ90" s="38"/>
      <c r="AK90" s="38"/>
      <c r="AL90" s="38"/>
      <c r="AM90" s="78" t="str">
        <f>IF(E20="","",E20)</f>
        <v xml:space="preserve">Bc. Petr Macák, MBA </v>
      </c>
      <c r="AN90" s="69"/>
      <c r="AO90" s="69"/>
      <c r="AP90" s="69"/>
      <c r="AQ90" s="38"/>
      <c r="AR90" s="42"/>
      <c r="AS90" s="83"/>
      <c r="AT90" s="84"/>
      <c r="AU90" s="85"/>
      <c r="AV90" s="85"/>
      <c r="AW90" s="85"/>
      <c r="AX90" s="85"/>
      <c r="AY90" s="85"/>
      <c r="AZ90" s="85"/>
      <c r="BA90" s="85"/>
      <c r="BB90" s="85"/>
      <c r="BC90" s="85"/>
      <c r="BD90" s="86"/>
      <c r="BE90" s="36"/>
    </row>
    <row r="91" s="2" customFormat="1" ht="10.8" customHeight="1">
      <c r="A91" s="36"/>
      <c r="B91" s="37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42"/>
      <c r="AS91" s="87"/>
      <c r="AT91" s="88"/>
      <c r="AU91" s="89"/>
      <c r="AV91" s="89"/>
      <c r="AW91" s="89"/>
      <c r="AX91" s="89"/>
      <c r="AY91" s="89"/>
      <c r="AZ91" s="89"/>
      <c r="BA91" s="89"/>
      <c r="BB91" s="89"/>
      <c r="BC91" s="89"/>
      <c r="BD91" s="90"/>
      <c r="BE91" s="36"/>
    </row>
    <row r="92" s="2" customFormat="1" ht="29.28" customHeight="1">
      <c r="A92" s="36"/>
      <c r="B92" s="37"/>
      <c r="C92" s="91" t="s">
        <v>57</v>
      </c>
      <c r="D92" s="92"/>
      <c r="E92" s="92"/>
      <c r="F92" s="92"/>
      <c r="G92" s="92"/>
      <c r="H92" s="93"/>
      <c r="I92" s="94" t="s">
        <v>58</v>
      </c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  <c r="AF92" s="92"/>
      <c r="AG92" s="95" t="s">
        <v>59</v>
      </c>
      <c r="AH92" s="92"/>
      <c r="AI92" s="92"/>
      <c r="AJ92" s="92"/>
      <c r="AK92" s="92"/>
      <c r="AL92" s="92"/>
      <c r="AM92" s="92"/>
      <c r="AN92" s="94" t="s">
        <v>60</v>
      </c>
      <c r="AO92" s="92"/>
      <c r="AP92" s="96"/>
      <c r="AQ92" s="97" t="s">
        <v>61</v>
      </c>
      <c r="AR92" s="42"/>
      <c r="AS92" s="98" t="s">
        <v>62</v>
      </c>
      <c r="AT92" s="99" t="s">
        <v>63</v>
      </c>
      <c r="AU92" s="99" t="s">
        <v>64</v>
      </c>
      <c r="AV92" s="99" t="s">
        <v>65</v>
      </c>
      <c r="AW92" s="99" t="s">
        <v>66</v>
      </c>
      <c r="AX92" s="99" t="s">
        <v>67</v>
      </c>
      <c r="AY92" s="99" t="s">
        <v>68</v>
      </c>
      <c r="AZ92" s="99" t="s">
        <v>69</v>
      </c>
      <c r="BA92" s="99" t="s">
        <v>70</v>
      </c>
      <c r="BB92" s="99" t="s">
        <v>71</v>
      </c>
      <c r="BC92" s="99" t="s">
        <v>72</v>
      </c>
      <c r="BD92" s="100" t="s">
        <v>73</v>
      </c>
      <c r="BE92" s="36"/>
    </row>
    <row r="93" s="2" customFormat="1" ht="10.8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42"/>
      <c r="AS93" s="101"/>
      <c r="AT93" s="102"/>
      <c r="AU93" s="102"/>
      <c r="AV93" s="102"/>
      <c r="AW93" s="102"/>
      <c r="AX93" s="102"/>
      <c r="AY93" s="102"/>
      <c r="AZ93" s="102"/>
      <c r="BA93" s="102"/>
      <c r="BB93" s="102"/>
      <c r="BC93" s="102"/>
      <c r="BD93" s="103"/>
      <c r="BE93" s="36"/>
    </row>
    <row r="94" s="6" customFormat="1" ht="32.4" customHeight="1">
      <c r="A94" s="6"/>
      <c r="B94" s="104"/>
      <c r="C94" s="105" t="s">
        <v>74</v>
      </c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6"/>
      <c r="Z94" s="106"/>
      <c r="AA94" s="106"/>
      <c r="AB94" s="106"/>
      <c r="AC94" s="106"/>
      <c r="AD94" s="106"/>
      <c r="AE94" s="106"/>
      <c r="AF94" s="106"/>
      <c r="AG94" s="107">
        <f>ROUND(AG95,0)</f>
        <v>0</v>
      </c>
      <c r="AH94" s="107"/>
      <c r="AI94" s="107"/>
      <c r="AJ94" s="107"/>
      <c r="AK94" s="107"/>
      <c r="AL94" s="107"/>
      <c r="AM94" s="107"/>
      <c r="AN94" s="108">
        <f>SUM(AG94,AT94)</f>
        <v>0</v>
      </c>
      <c r="AO94" s="108"/>
      <c r="AP94" s="108"/>
      <c r="AQ94" s="109" t="s">
        <v>1</v>
      </c>
      <c r="AR94" s="110"/>
      <c r="AS94" s="111">
        <f>ROUND(AS95,0)</f>
        <v>0</v>
      </c>
      <c r="AT94" s="112">
        <f>ROUND(SUM(AV94:AW94),0)</f>
        <v>0</v>
      </c>
      <c r="AU94" s="113">
        <f>ROUND(AU95,5)</f>
        <v>0</v>
      </c>
      <c r="AV94" s="112">
        <f>ROUND(AZ94*L29,0)</f>
        <v>0</v>
      </c>
      <c r="AW94" s="112">
        <f>ROUND(BA94*L30,0)</f>
        <v>0</v>
      </c>
      <c r="AX94" s="112">
        <f>ROUND(BB94*L29,0)</f>
        <v>0</v>
      </c>
      <c r="AY94" s="112">
        <f>ROUND(BC94*L30,0)</f>
        <v>0</v>
      </c>
      <c r="AZ94" s="112">
        <f>ROUND(AZ95,0)</f>
        <v>0</v>
      </c>
      <c r="BA94" s="112">
        <f>ROUND(BA95,0)</f>
        <v>0</v>
      </c>
      <c r="BB94" s="112">
        <f>ROUND(BB95,0)</f>
        <v>0</v>
      </c>
      <c r="BC94" s="112">
        <f>ROUND(BC95,0)</f>
        <v>0</v>
      </c>
      <c r="BD94" s="114">
        <f>ROUND(BD95,0)</f>
        <v>0</v>
      </c>
      <c r="BE94" s="6"/>
      <c r="BS94" s="115" t="s">
        <v>75</v>
      </c>
      <c r="BT94" s="115" t="s">
        <v>76</v>
      </c>
      <c r="BU94" s="116" t="s">
        <v>77</v>
      </c>
      <c r="BV94" s="115" t="s">
        <v>78</v>
      </c>
      <c r="BW94" s="115" t="s">
        <v>5</v>
      </c>
      <c r="BX94" s="115" t="s">
        <v>79</v>
      </c>
      <c r="CL94" s="115" t="s">
        <v>1</v>
      </c>
    </row>
    <row r="95" s="7" customFormat="1" ht="16.5" customHeight="1">
      <c r="A95" s="117" t="s">
        <v>80</v>
      </c>
      <c r="B95" s="118"/>
      <c r="C95" s="119"/>
      <c r="D95" s="120" t="s">
        <v>32</v>
      </c>
      <c r="E95" s="120"/>
      <c r="F95" s="120"/>
      <c r="G95" s="120"/>
      <c r="H95" s="120"/>
      <c r="I95" s="121"/>
      <c r="J95" s="120" t="s">
        <v>17</v>
      </c>
      <c r="K95" s="120"/>
      <c r="L95" s="120"/>
      <c r="M95" s="120"/>
      <c r="N95" s="120"/>
      <c r="O95" s="120"/>
      <c r="P95" s="120"/>
      <c r="Q95" s="120"/>
      <c r="R95" s="120"/>
      <c r="S95" s="120"/>
      <c r="T95" s="120"/>
      <c r="U95" s="120"/>
      <c r="V95" s="120"/>
      <c r="W95" s="120"/>
      <c r="X95" s="120"/>
      <c r="Y95" s="120"/>
      <c r="Z95" s="120"/>
      <c r="AA95" s="120"/>
      <c r="AB95" s="120"/>
      <c r="AC95" s="120"/>
      <c r="AD95" s="120"/>
      <c r="AE95" s="120"/>
      <c r="AF95" s="120"/>
      <c r="AG95" s="122">
        <f>'1 - MŠ Věkoše - výměna čá...'!J30</f>
        <v>0</v>
      </c>
      <c r="AH95" s="121"/>
      <c r="AI95" s="121"/>
      <c r="AJ95" s="121"/>
      <c r="AK95" s="121"/>
      <c r="AL95" s="121"/>
      <c r="AM95" s="121"/>
      <c r="AN95" s="122">
        <f>SUM(AG95,AT95)</f>
        <v>0</v>
      </c>
      <c r="AO95" s="121"/>
      <c r="AP95" s="121"/>
      <c r="AQ95" s="123" t="s">
        <v>81</v>
      </c>
      <c r="AR95" s="124"/>
      <c r="AS95" s="125">
        <v>0</v>
      </c>
      <c r="AT95" s="126">
        <f>ROUND(SUM(AV95:AW95),0)</f>
        <v>0</v>
      </c>
      <c r="AU95" s="127">
        <f>'1 - MŠ Věkoše - výměna čá...'!P128</f>
        <v>0</v>
      </c>
      <c r="AV95" s="126">
        <f>'1 - MŠ Věkoše - výměna čá...'!J33</f>
        <v>0</v>
      </c>
      <c r="AW95" s="126">
        <f>'1 - MŠ Věkoše - výměna čá...'!J34</f>
        <v>0</v>
      </c>
      <c r="AX95" s="126">
        <f>'1 - MŠ Věkoše - výměna čá...'!J35</f>
        <v>0</v>
      </c>
      <c r="AY95" s="126">
        <f>'1 - MŠ Věkoše - výměna čá...'!J36</f>
        <v>0</v>
      </c>
      <c r="AZ95" s="126">
        <f>'1 - MŠ Věkoše - výměna čá...'!F33</f>
        <v>0</v>
      </c>
      <c r="BA95" s="126">
        <f>'1 - MŠ Věkoše - výměna čá...'!F34</f>
        <v>0</v>
      </c>
      <c r="BB95" s="126">
        <f>'1 - MŠ Věkoše - výměna čá...'!F35</f>
        <v>0</v>
      </c>
      <c r="BC95" s="126">
        <f>'1 - MŠ Věkoše - výměna čá...'!F36</f>
        <v>0</v>
      </c>
      <c r="BD95" s="128">
        <f>'1 - MŠ Věkoše - výměna čá...'!F37</f>
        <v>0</v>
      </c>
      <c r="BE95" s="7"/>
      <c r="BT95" s="129" t="s">
        <v>32</v>
      </c>
      <c r="BV95" s="129" t="s">
        <v>78</v>
      </c>
      <c r="BW95" s="129" t="s">
        <v>82</v>
      </c>
      <c r="BX95" s="129" t="s">
        <v>5</v>
      </c>
      <c r="CL95" s="129" t="s">
        <v>1</v>
      </c>
      <c r="CM95" s="129" t="s">
        <v>83</v>
      </c>
    </row>
    <row r="96" s="2" customFormat="1" ht="30" customHeight="1">
      <c r="A96" s="36"/>
      <c r="B96" s="37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42"/>
      <c r="AS96" s="36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="2" customFormat="1" ht="6.96" customHeight="1">
      <c r="A97" s="36"/>
      <c r="B97" s="64"/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65"/>
      <c r="AK97" s="65"/>
      <c r="AL97" s="65"/>
      <c r="AM97" s="65"/>
      <c r="AN97" s="65"/>
      <c r="AO97" s="65"/>
      <c r="AP97" s="65"/>
      <c r="AQ97" s="65"/>
      <c r="AR97" s="42"/>
      <c r="AS97" s="36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</sheetData>
  <sheetProtection sheet="1" formatColumns="0" formatRows="0" objects="1" scenarios="1" spinCount="100000" saltValue="uCbkFXMOcOfZw5KvIjUUmVQOJOnelopKOHh6oV3T2iHa6qAFApB1VZSYMW1urAQj1A5cpioMnriMsYtYDzhtZQ==" hashValue="iGQlEOtuJDiUAIjhgexnba/Fhys/4Twyx+dMRk4dyBvlRke2Ts1ZXzH9eOfegc2v9RCts+OCdYd6PesFlCV9cA==" algorithmName="SHA-512" password="CC6F"/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1 - MŠ Věkoše - výměna čá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82</v>
      </c>
      <c r="AZ2" s="130" t="s">
        <v>84</v>
      </c>
      <c r="BA2" s="130" t="s">
        <v>85</v>
      </c>
      <c r="BB2" s="130" t="s">
        <v>1</v>
      </c>
      <c r="BC2" s="130" t="s">
        <v>86</v>
      </c>
      <c r="BD2" s="130" t="s">
        <v>83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18"/>
      <c r="AT3" s="15" t="s">
        <v>83</v>
      </c>
      <c r="AZ3" s="130" t="s">
        <v>87</v>
      </c>
      <c r="BA3" s="130" t="s">
        <v>88</v>
      </c>
      <c r="BB3" s="130" t="s">
        <v>1</v>
      </c>
      <c r="BC3" s="130" t="s">
        <v>89</v>
      </c>
      <c r="BD3" s="130" t="s">
        <v>83</v>
      </c>
    </row>
    <row r="4" s="1" customFormat="1" ht="24.96" customHeight="1">
      <c r="B4" s="18"/>
      <c r="D4" s="133" t="s">
        <v>90</v>
      </c>
      <c r="L4" s="18"/>
      <c r="M4" s="134" t="s">
        <v>10</v>
      </c>
      <c r="AT4" s="15" t="s">
        <v>4</v>
      </c>
    </row>
    <row r="5" s="1" customFormat="1" ht="6.96" customHeight="1">
      <c r="B5" s="18"/>
      <c r="L5" s="18"/>
    </row>
    <row r="6" s="1" customFormat="1" ht="12" customHeight="1">
      <c r="B6" s="18"/>
      <c r="D6" s="135" t="s">
        <v>16</v>
      </c>
      <c r="L6" s="18"/>
    </row>
    <row r="7" s="1" customFormat="1" ht="16.5" customHeight="1">
      <c r="B7" s="18"/>
      <c r="E7" s="136" t="str">
        <f>'Rekapitulace stavby'!K6</f>
        <v>MŠ Věkoše - výměna části oplocení</v>
      </c>
      <c r="F7" s="135"/>
      <c r="G7" s="135"/>
      <c r="H7" s="135"/>
      <c r="L7" s="18"/>
    </row>
    <row r="8" s="2" customFormat="1" ht="12" customHeight="1">
      <c r="A8" s="36"/>
      <c r="B8" s="42"/>
      <c r="C8" s="36"/>
      <c r="D8" s="135" t="s">
        <v>91</v>
      </c>
      <c r="E8" s="36"/>
      <c r="F8" s="36"/>
      <c r="G8" s="36"/>
      <c r="H8" s="36"/>
      <c r="I8" s="36"/>
      <c r="J8" s="36"/>
      <c r="K8" s="36"/>
      <c r="L8" s="61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6.5" customHeight="1">
      <c r="A9" s="36"/>
      <c r="B9" s="42"/>
      <c r="C9" s="36"/>
      <c r="D9" s="36"/>
      <c r="E9" s="137" t="s">
        <v>92</v>
      </c>
      <c r="F9" s="36"/>
      <c r="G9" s="36"/>
      <c r="H9" s="36"/>
      <c r="I9" s="36"/>
      <c r="J9" s="36"/>
      <c r="K9" s="36"/>
      <c r="L9" s="61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42"/>
      <c r="C10" s="36"/>
      <c r="D10" s="36"/>
      <c r="E10" s="36"/>
      <c r="F10" s="36"/>
      <c r="G10" s="36"/>
      <c r="H10" s="36"/>
      <c r="I10" s="36"/>
      <c r="J10" s="36"/>
      <c r="K10" s="36"/>
      <c r="L10" s="61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42"/>
      <c r="C11" s="36"/>
      <c r="D11" s="135" t="s">
        <v>18</v>
      </c>
      <c r="E11" s="36"/>
      <c r="F11" s="138" t="s">
        <v>1</v>
      </c>
      <c r="G11" s="36"/>
      <c r="H11" s="36"/>
      <c r="I11" s="135" t="s">
        <v>19</v>
      </c>
      <c r="J11" s="138" t="s">
        <v>1</v>
      </c>
      <c r="K11" s="36"/>
      <c r="L11" s="61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42"/>
      <c r="C12" s="36"/>
      <c r="D12" s="135" t="s">
        <v>20</v>
      </c>
      <c r="E12" s="36"/>
      <c r="F12" s="138" t="s">
        <v>21</v>
      </c>
      <c r="G12" s="36"/>
      <c r="H12" s="36"/>
      <c r="I12" s="135" t="s">
        <v>22</v>
      </c>
      <c r="J12" s="139" t="str">
        <f>'Rekapitulace stavby'!AN8</f>
        <v>23. 9. 2025</v>
      </c>
      <c r="K12" s="36"/>
      <c r="L12" s="61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0.8" customHeight="1">
      <c r="A13" s="36"/>
      <c r="B13" s="42"/>
      <c r="C13" s="36"/>
      <c r="D13" s="36"/>
      <c r="E13" s="36"/>
      <c r="F13" s="36"/>
      <c r="G13" s="36"/>
      <c r="H13" s="36"/>
      <c r="I13" s="36"/>
      <c r="J13" s="36"/>
      <c r="K13" s="36"/>
      <c r="L13" s="61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42"/>
      <c r="C14" s="36"/>
      <c r="D14" s="135" t="s">
        <v>24</v>
      </c>
      <c r="E14" s="36"/>
      <c r="F14" s="36"/>
      <c r="G14" s="36"/>
      <c r="H14" s="36"/>
      <c r="I14" s="135" t="s">
        <v>25</v>
      </c>
      <c r="J14" s="138" t="str">
        <f>IF('Rekapitulace stavby'!AN10="","",'Rekapitulace stavby'!AN10)</f>
        <v/>
      </c>
      <c r="K14" s="36"/>
      <c r="L14" s="61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42"/>
      <c r="C15" s="36"/>
      <c r="D15" s="36"/>
      <c r="E15" s="138" t="str">
        <f>IF('Rekapitulace stavby'!E11="","",'Rekapitulace stavby'!E11)</f>
        <v>TECHNICKÉ SLUŽBY HRADEC KRÁLOVÉ</v>
      </c>
      <c r="F15" s="36"/>
      <c r="G15" s="36"/>
      <c r="H15" s="36"/>
      <c r="I15" s="135" t="s">
        <v>27</v>
      </c>
      <c r="J15" s="138" t="str">
        <f>IF('Rekapitulace stavby'!AN11="","",'Rekapitulace stavby'!AN11)</f>
        <v/>
      </c>
      <c r="K15" s="36"/>
      <c r="L15" s="61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42"/>
      <c r="C16" s="36"/>
      <c r="D16" s="36"/>
      <c r="E16" s="36"/>
      <c r="F16" s="36"/>
      <c r="G16" s="36"/>
      <c r="H16" s="36"/>
      <c r="I16" s="36"/>
      <c r="J16" s="36"/>
      <c r="K16" s="36"/>
      <c r="L16" s="61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42"/>
      <c r="C17" s="36"/>
      <c r="D17" s="135" t="s">
        <v>28</v>
      </c>
      <c r="E17" s="36"/>
      <c r="F17" s="36"/>
      <c r="G17" s="36"/>
      <c r="H17" s="36"/>
      <c r="I17" s="135" t="s">
        <v>25</v>
      </c>
      <c r="J17" s="31" t="str">
        <f>'Rekapitulace stavby'!AN13</f>
        <v>Vyplň údaj</v>
      </c>
      <c r="K17" s="36"/>
      <c r="L17" s="61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42"/>
      <c r="C18" s="36"/>
      <c r="D18" s="36"/>
      <c r="E18" s="31" t="str">
        <f>'Rekapitulace stavby'!E14</f>
        <v>Vyplň údaj</v>
      </c>
      <c r="F18" s="138"/>
      <c r="G18" s="138"/>
      <c r="H18" s="138"/>
      <c r="I18" s="135" t="s">
        <v>27</v>
      </c>
      <c r="J18" s="31" t="str">
        <f>'Rekapitulace stavby'!AN14</f>
        <v>Vyplň údaj</v>
      </c>
      <c r="K18" s="36"/>
      <c r="L18" s="61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42"/>
      <c r="C19" s="36"/>
      <c r="D19" s="36"/>
      <c r="E19" s="36"/>
      <c r="F19" s="36"/>
      <c r="G19" s="36"/>
      <c r="H19" s="36"/>
      <c r="I19" s="36"/>
      <c r="J19" s="36"/>
      <c r="K19" s="36"/>
      <c r="L19" s="61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42"/>
      <c r="C20" s="36"/>
      <c r="D20" s="135" t="s">
        <v>30</v>
      </c>
      <c r="E20" s="36"/>
      <c r="F20" s="36"/>
      <c r="G20" s="36"/>
      <c r="H20" s="36"/>
      <c r="I20" s="135" t="s">
        <v>25</v>
      </c>
      <c r="J20" s="138" t="str">
        <f>IF('Rekapitulace stavby'!AN16="","",'Rekapitulace stavby'!AN16)</f>
        <v/>
      </c>
      <c r="K20" s="36"/>
      <c r="L20" s="61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42"/>
      <c r="C21" s="36"/>
      <c r="D21" s="36"/>
      <c r="E21" s="138" t="str">
        <f>IF('Rekapitulace stavby'!E17="","",'Rekapitulace stavby'!E17)</f>
        <v xml:space="preserve"> </v>
      </c>
      <c r="F21" s="36"/>
      <c r="G21" s="36"/>
      <c r="H21" s="36"/>
      <c r="I21" s="135" t="s">
        <v>27</v>
      </c>
      <c r="J21" s="138" t="str">
        <f>IF('Rekapitulace stavby'!AN17="","",'Rekapitulace stavby'!AN17)</f>
        <v/>
      </c>
      <c r="K21" s="36"/>
      <c r="L21" s="61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42"/>
      <c r="C22" s="36"/>
      <c r="D22" s="36"/>
      <c r="E22" s="36"/>
      <c r="F22" s="36"/>
      <c r="G22" s="36"/>
      <c r="H22" s="36"/>
      <c r="I22" s="36"/>
      <c r="J22" s="36"/>
      <c r="K22" s="36"/>
      <c r="L22" s="61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42"/>
      <c r="C23" s="36"/>
      <c r="D23" s="135" t="s">
        <v>33</v>
      </c>
      <c r="E23" s="36"/>
      <c r="F23" s="36"/>
      <c r="G23" s="36"/>
      <c r="H23" s="36"/>
      <c r="I23" s="135" t="s">
        <v>25</v>
      </c>
      <c r="J23" s="138" t="str">
        <f>IF('Rekapitulace stavby'!AN19="","",'Rekapitulace stavby'!AN19)</f>
        <v/>
      </c>
      <c r="K23" s="36"/>
      <c r="L23" s="61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42"/>
      <c r="C24" s="36"/>
      <c r="D24" s="36"/>
      <c r="E24" s="138" t="str">
        <f>IF('Rekapitulace stavby'!E20="","",'Rekapitulace stavby'!E20)</f>
        <v xml:space="preserve">Bc. Petr Macák, MBA </v>
      </c>
      <c r="F24" s="36"/>
      <c r="G24" s="36"/>
      <c r="H24" s="36"/>
      <c r="I24" s="135" t="s">
        <v>27</v>
      </c>
      <c r="J24" s="138" t="str">
        <f>IF('Rekapitulace stavby'!AN20="","",'Rekapitulace stavby'!AN20)</f>
        <v/>
      </c>
      <c r="K24" s="36"/>
      <c r="L24" s="61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42"/>
      <c r="C25" s="36"/>
      <c r="D25" s="36"/>
      <c r="E25" s="36"/>
      <c r="F25" s="36"/>
      <c r="G25" s="36"/>
      <c r="H25" s="36"/>
      <c r="I25" s="36"/>
      <c r="J25" s="36"/>
      <c r="K25" s="36"/>
      <c r="L25" s="61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42"/>
      <c r="C26" s="36"/>
      <c r="D26" s="135" t="s">
        <v>35</v>
      </c>
      <c r="E26" s="36"/>
      <c r="F26" s="36"/>
      <c r="G26" s="36"/>
      <c r="H26" s="36"/>
      <c r="I26" s="36"/>
      <c r="J26" s="36"/>
      <c r="K26" s="36"/>
      <c r="L26" s="61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16.5" customHeight="1">
      <c r="A27" s="140"/>
      <c r="B27" s="141"/>
      <c r="C27" s="140"/>
      <c r="D27" s="140"/>
      <c r="E27" s="142" t="s">
        <v>1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36"/>
      <c r="B28" s="42"/>
      <c r="C28" s="36"/>
      <c r="D28" s="36"/>
      <c r="E28" s="36"/>
      <c r="F28" s="36"/>
      <c r="G28" s="36"/>
      <c r="H28" s="36"/>
      <c r="I28" s="36"/>
      <c r="J28" s="36"/>
      <c r="K28" s="36"/>
      <c r="L28" s="61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42"/>
      <c r="C29" s="36"/>
      <c r="D29" s="144"/>
      <c r="E29" s="144"/>
      <c r="F29" s="144"/>
      <c r="G29" s="144"/>
      <c r="H29" s="144"/>
      <c r="I29" s="144"/>
      <c r="J29" s="144"/>
      <c r="K29" s="144"/>
      <c r="L29" s="61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25.44" customHeight="1">
      <c r="A30" s="36"/>
      <c r="B30" s="42"/>
      <c r="C30" s="36"/>
      <c r="D30" s="145" t="s">
        <v>36</v>
      </c>
      <c r="E30" s="36"/>
      <c r="F30" s="36"/>
      <c r="G30" s="36"/>
      <c r="H30" s="36"/>
      <c r="I30" s="36"/>
      <c r="J30" s="146">
        <f>ROUND(J128, 0)</f>
        <v>0</v>
      </c>
      <c r="K30" s="36"/>
      <c r="L30" s="61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6.96" customHeight="1">
      <c r="A31" s="36"/>
      <c r="B31" s="42"/>
      <c r="C31" s="36"/>
      <c r="D31" s="144"/>
      <c r="E31" s="144"/>
      <c r="F31" s="144"/>
      <c r="G31" s="144"/>
      <c r="H31" s="144"/>
      <c r="I31" s="144"/>
      <c r="J31" s="144"/>
      <c r="K31" s="144"/>
      <c r="L31" s="61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14.4" customHeight="1">
      <c r="A32" s="36"/>
      <c r="B32" s="42"/>
      <c r="C32" s="36"/>
      <c r="D32" s="36"/>
      <c r="E32" s="36"/>
      <c r="F32" s="147" t="s">
        <v>38</v>
      </c>
      <c r="G32" s="36"/>
      <c r="H32" s="36"/>
      <c r="I32" s="147" t="s">
        <v>37</v>
      </c>
      <c r="J32" s="147" t="s">
        <v>39</v>
      </c>
      <c r="K32" s="36"/>
      <c r="L32" s="61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14.4" customHeight="1">
      <c r="A33" s="36"/>
      <c r="B33" s="42"/>
      <c r="C33" s="36"/>
      <c r="D33" s="148" t="s">
        <v>40</v>
      </c>
      <c r="E33" s="135" t="s">
        <v>41</v>
      </c>
      <c r="F33" s="149">
        <f>ROUND((SUM(BE128:BE226)),  0)</f>
        <v>0</v>
      </c>
      <c r="G33" s="36"/>
      <c r="H33" s="36"/>
      <c r="I33" s="150">
        <v>0.20999999999999999</v>
      </c>
      <c r="J33" s="149">
        <f>ROUND(((SUM(BE128:BE226))*I33),  0)</f>
        <v>0</v>
      </c>
      <c r="K33" s="36"/>
      <c r="L33" s="61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42"/>
      <c r="C34" s="36"/>
      <c r="D34" s="36"/>
      <c r="E34" s="135" t="s">
        <v>42</v>
      </c>
      <c r="F34" s="149">
        <f>ROUND((SUM(BF128:BF226)),  0)</f>
        <v>0</v>
      </c>
      <c r="G34" s="36"/>
      <c r="H34" s="36"/>
      <c r="I34" s="150">
        <v>0.12</v>
      </c>
      <c r="J34" s="149">
        <f>ROUND(((SUM(BF128:BF226))*I34),  0)</f>
        <v>0</v>
      </c>
      <c r="K34" s="36"/>
      <c r="L34" s="61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42"/>
      <c r="C35" s="36"/>
      <c r="D35" s="36"/>
      <c r="E35" s="135" t="s">
        <v>43</v>
      </c>
      <c r="F35" s="149">
        <f>ROUND((SUM(BG128:BG226)),  0)</f>
        <v>0</v>
      </c>
      <c r="G35" s="36"/>
      <c r="H35" s="36"/>
      <c r="I35" s="150">
        <v>0.20999999999999999</v>
      </c>
      <c r="J35" s="149">
        <f>0</f>
        <v>0</v>
      </c>
      <c r="K35" s="36"/>
      <c r="L35" s="61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hidden="1" s="2" customFormat="1" ht="14.4" customHeight="1">
      <c r="A36" s="36"/>
      <c r="B36" s="42"/>
      <c r="C36" s="36"/>
      <c r="D36" s="36"/>
      <c r="E36" s="135" t="s">
        <v>44</v>
      </c>
      <c r="F36" s="149">
        <f>ROUND((SUM(BH128:BH226)),  0)</f>
        <v>0</v>
      </c>
      <c r="G36" s="36"/>
      <c r="H36" s="36"/>
      <c r="I36" s="150">
        <v>0.12</v>
      </c>
      <c r="J36" s="149">
        <f>0</f>
        <v>0</v>
      </c>
      <c r="K36" s="36"/>
      <c r="L36" s="61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42"/>
      <c r="C37" s="36"/>
      <c r="D37" s="36"/>
      <c r="E37" s="135" t="s">
        <v>45</v>
      </c>
      <c r="F37" s="149">
        <f>ROUND((SUM(BI128:BI226)),  0)</f>
        <v>0</v>
      </c>
      <c r="G37" s="36"/>
      <c r="H37" s="36"/>
      <c r="I37" s="150">
        <v>0</v>
      </c>
      <c r="J37" s="149">
        <f>0</f>
        <v>0</v>
      </c>
      <c r="K37" s="36"/>
      <c r="L37" s="61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="2" customFormat="1" ht="6.96" customHeight="1">
      <c r="A38" s="36"/>
      <c r="B38" s="42"/>
      <c r="C38" s="36"/>
      <c r="D38" s="36"/>
      <c r="E38" s="36"/>
      <c r="F38" s="36"/>
      <c r="G38" s="36"/>
      <c r="H38" s="36"/>
      <c r="I38" s="36"/>
      <c r="J38" s="36"/>
      <c r="K38" s="36"/>
      <c r="L38" s="61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="2" customFormat="1" ht="25.44" customHeight="1">
      <c r="A39" s="36"/>
      <c r="B39" s="42"/>
      <c r="C39" s="151"/>
      <c r="D39" s="152" t="s">
        <v>46</v>
      </c>
      <c r="E39" s="153"/>
      <c r="F39" s="153"/>
      <c r="G39" s="154" t="s">
        <v>47</v>
      </c>
      <c r="H39" s="155" t="s">
        <v>48</v>
      </c>
      <c r="I39" s="153"/>
      <c r="J39" s="156">
        <f>SUM(J30:J37)</f>
        <v>0</v>
      </c>
      <c r="K39" s="157"/>
      <c r="L39" s="61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14.4" customHeight="1">
      <c r="A40" s="36"/>
      <c r="B40" s="42"/>
      <c r="C40" s="36"/>
      <c r="D40" s="36"/>
      <c r="E40" s="36"/>
      <c r="F40" s="36"/>
      <c r="G40" s="36"/>
      <c r="H40" s="36"/>
      <c r="I40" s="36"/>
      <c r="J40" s="36"/>
      <c r="K40" s="36"/>
      <c r="L40" s="61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61"/>
      <c r="D50" s="158" t="s">
        <v>49</v>
      </c>
      <c r="E50" s="159"/>
      <c r="F50" s="159"/>
      <c r="G50" s="158" t="s">
        <v>50</v>
      </c>
      <c r="H50" s="159"/>
      <c r="I50" s="159"/>
      <c r="J50" s="159"/>
      <c r="K50" s="159"/>
      <c r="L50" s="61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6"/>
      <c r="B61" s="42"/>
      <c r="C61" s="36"/>
      <c r="D61" s="160" t="s">
        <v>51</v>
      </c>
      <c r="E61" s="161"/>
      <c r="F61" s="162" t="s">
        <v>52</v>
      </c>
      <c r="G61" s="160" t="s">
        <v>51</v>
      </c>
      <c r="H61" s="161"/>
      <c r="I61" s="161"/>
      <c r="J61" s="163" t="s">
        <v>52</v>
      </c>
      <c r="K61" s="161"/>
      <c r="L61" s="61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6"/>
      <c r="B65" s="42"/>
      <c r="C65" s="36"/>
      <c r="D65" s="158" t="s">
        <v>53</v>
      </c>
      <c r="E65" s="164"/>
      <c r="F65" s="164"/>
      <c r="G65" s="158" t="s">
        <v>54</v>
      </c>
      <c r="H65" s="164"/>
      <c r="I65" s="164"/>
      <c r="J65" s="164"/>
      <c r="K65" s="164"/>
      <c r="L65" s="61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6"/>
      <c r="B76" s="42"/>
      <c r="C76" s="36"/>
      <c r="D76" s="160" t="s">
        <v>51</v>
      </c>
      <c r="E76" s="161"/>
      <c r="F76" s="162" t="s">
        <v>52</v>
      </c>
      <c r="G76" s="160" t="s">
        <v>51</v>
      </c>
      <c r="H76" s="161"/>
      <c r="I76" s="161"/>
      <c r="J76" s="163" t="s">
        <v>52</v>
      </c>
      <c r="K76" s="161"/>
      <c r="L76" s="61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165"/>
      <c r="C77" s="166"/>
      <c r="D77" s="166"/>
      <c r="E77" s="166"/>
      <c r="F77" s="166"/>
      <c r="G77" s="166"/>
      <c r="H77" s="166"/>
      <c r="I77" s="166"/>
      <c r="J77" s="166"/>
      <c r="K77" s="166"/>
      <c r="L77" s="61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167"/>
      <c r="C81" s="168"/>
      <c r="D81" s="168"/>
      <c r="E81" s="168"/>
      <c r="F81" s="168"/>
      <c r="G81" s="168"/>
      <c r="H81" s="168"/>
      <c r="I81" s="168"/>
      <c r="J81" s="168"/>
      <c r="K81" s="168"/>
      <c r="L81" s="61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21" t="s">
        <v>93</v>
      </c>
      <c r="D82" s="38"/>
      <c r="E82" s="38"/>
      <c r="F82" s="38"/>
      <c r="G82" s="38"/>
      <c r="H82" s="38"/>
      <c r="I82" s="38"/>
      <c r="J82" s="38"/>
      <c r="K82" s="38"/>
      <c r="L82" s="61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61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30" t="s">
        <v>16</v>
      </c>
      <c r="D84" s="38"/>
      <c r="E84" s="38"/>
      <c r="F84" s="38"/>
      <c r="G84" s="38"/>
      <c r="H84" s="38"/>
      <c r="I84" s="38"/>
      <c r="J84" s="38"/>
      <c r="K84" s="38"/>
      <c r="L84" s="61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16.5" customHeight="1">
      <c r="A85" s="36"/>
      <c r="B85" s="37"/>
      <c r="C85" s="38"/>
      <c r="D85" s="38"/>
      <c r="E85" s="169" t="str">
        <f>E7</f>
        <v>MŠ Věkoše - výměna části oplocení</v>
      </c>
      <c r="F85" s="30"/>
      <c r="G85" s="30"/>
      <c r="H85" s="30"/>
      <c r="I85" s="38"/>
      <c r="J85" s="38"/>
      <c r="K85" s="38"/>
      <c r="L85" s="61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12" customHeight="1">
      <c r="A86" s="36"/>
      <c r="B86" s="37"/>
      <c r="C86" s="30" t="s">
        <v>91</v>
      </c>
      <c r="D86" s="38"/>
      <c r="E86" s="38"/>
      <c r="F86" s="38"/>
      <c r="G86" s="38"/>
      <c r="H86" s="38"/>
      <c r="I86" s="38"/>
      <c r="J86" s="38"/>
      <c r="K86" s="38"/>
      <c r="L86" s="61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6.5" customHeight="1">
      <c r="A87" s="36"/>
      <c r="B87" s="37"/>
      <c r="C87" s="38"/>
      <c r="D87" s="38"/>
      <c r="E87" s="74" t="str">
        <f>E9</f>
        <v>1 - MŠ Věkoše - výměna části oplocení</v>
      </c>
      <c r="F87" s="38"/>
      <c r="G87" s="38"/>
      <c r="H87" s="38"/>
      <c r="I87" s="38"/>
      <c r="J87" s="38"/>
      <c r="K87" s="38"/>
      <c r="L87" s="61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61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2" customHeight="1">
      <c r="A89" s="36"/>
      <c r="B89" s="37"/>
      <c r="C89" s="30" t="s">
        <v>20</v>
      </c>
      <c r="D89" s="38"/>
      <c r="E89" s="38"/>
      <c r="F89" s="25" t="str">
        <f>F12</f>
        <v xml:space="preserve"> </v>
      </c>
      <c r="G89" s="38"/>
      <c r="H89" s="38"/>
      <c r="I89" s="30" t="s">
        <v>22</v>
      </c>
      <c r="J89" s="77" t="str">
        <f>IF(J12="","",J12)</f>
        <v>23. 9. 2025</v>
      </c>
      <c r="K89" s="38"/>
      <c r="L89" s="61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61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15.15" customHeight="1">
      <c r="A91" s="36"/>
      <c r="B91" s="37"/>
      <c r="C91" s="30" t="s">
        <v>24</v>
      </c>
      <c r="D91" s="38"/>
      <c r="E91" s="38"/>
      <c r="F91" s="25" t="str">
        <f>E15</f>
        <v>TECHNICKÉ SLUŽBY HRADEC KRÁLOVÉ</v>
      </c>
      <c r="G91" s="38"/>
      <c r="H91" s="38"/>
      <c r="I91" s="30" t="s">
        <v>30</v>
      </c>
      <c r="J91" s="34" t="str">
        <f>E21</f>
        <v xml:space="preserve"> </v>
      </c>
      <c r="K91" s="38"/>
      <c r="L91" s="61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25.65" customHeight="1">
      <c r="A92" s="36"/>
      <c r="B92" s="37"/>
      <c r="C92" s="30" t="s">
        <v>28</v>
      </c>
      <c r="D92" s="38"/>
      <c r="E92" s="38"/>
      <c r="F92" s="25" t="str">
        <f>IF(E18="","",E18)</f>
        <v>Vyplň údaj</v>
      </c>
      <c r="G92" s="38"/>
      <c r="H92" s="38"/>
      <c r="I92" s="30" t="s">
        <v>33</v>
      </c>
      <c r="J92" s="34" t="str">
        <f>E24</f>
        <v xml:space="preserve">Bc. Petr Macák, MBA </v>
      </c>
      <c r="K92" s="38"/>
      <c r="L92" s="61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61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9.28" customHeight="1">
      <c r="A94" s="36"/>
      <c r="B94" s="37"/>
      <c r="C94" s="170" t="s">
        <v>94</v>
      </c>
      <c r="D94" s="171"/>
      <c r="E94" s="171"/>
      <c r="F94" s="171"/>
      <c r="G94" s="171"/>
      <c r="H94" s="171"/>
      <c r="I94" s="171"/>
      <c r="J94" s="172" t="s">
        <v>95</v>
      </c>
      <c r="K94" s="171"/>
      <c r="L94" s="61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8"/>
      <c r="D95" s="38"/>
      <c r="E95" s="38"/>
      <c r="F95" s="38"/>
      <c r="G95" s="38"/>
      <c r="H95" s="38"/>
      <c r="I95" s="38"/>
      <c r="J95" s="38"/>
      <c r="K95" s="38"/>
      <c r="L95" s="61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2.8" customHeight="1">
      <c r="A96" s="36"/>
      <c r="B96" s="37"/>
      <c r="C96" s="173" t="s">
        <v>96</v>
      </c>
      <c r="D96" s="38"/>
      <c r="E96" s="38"/>
      <c r="F96" s="38"/>
      <c r="G96" s="38"/>
      <c r="H96" s="38"/>
      <c r="I96" s="38"/>
      <c r="J96" s="108">
        <f>J128</f>
        <v>0</v>
      </c>
      <c r="K96" s="38"/>
      <c r="L96" s="61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5" t="s">
        <v>97</v>
      </c>
    </row>
    <row r="97" s="9" customFormat="1" ht="24.96" customHeight="1">
      <c r="A97" s="9"/>
      <c r="B97" s="174"/>
      <c r="C97" s="175"/>
      <c r="D97" s="176" t="s">
        <v>98</v>
      </c>
      <c r="E97" s="177"/>
      <c r="F97" s="177"/>
      <c r="G97" s="177"/>
      <c r="H97" s="177"/>
      <c r="I97" s="177"/>
      <c r="J97" s="178">
        <f>J129</f>
        <v>0</v>
      </c>
      <c r="K97" s="175"/>
      <c r="L97" s="17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0"/>
      <c r="C98" s="181"/>
      <c r="D98" s="182" t="s">
        <v>99</v>
      </c>
      <c r="E98" s="183"/>
      <c r="F98" s="183"/>
      <c r="G98" s="183"/>
      <c r="H98" s="183"/>
      <c r="I98" s="183"/>
      <c r="J98" s="184">
        <f>J130</f>
        <v>0</v>
      </c>
      <c r="K98" s="181"/>
      <c r="L98" s="185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0"/>
      <c r="C99" s="181"/>
      <c r="D99" s="182" t="s">
        <v>100</v>
      </c>
      <c r="E99" s="183"/>
      <c r="F99" s="183"/>
      <c r="G99" s="183"/>
      <c r="H99" s="183"/>
      <c r="I99" s="183"/>
      <c r="J99" s="184">
        <f>J146</f>
        <v>0</v>
      </c>
      <c r="K99" s="181"/>
      <c r="L99" s="185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0"/>
      <c r="C100" s="181"/>
      <c r="D100" s="182" t="s">
        <v>101</v>
      </c>
      <c r="E100" s="183"/>
      <c r="F100" s="183"/>
      <c r="G100" s="183"/>
      <c r="H100" s="183"/>
      <c r="I100" s="183"/>
      <c r="J100" s="184">
        <f>J168</f>
        <v>0</v>
      </c>
      <c r="K100" s="181"/>
      <c r="L100" s="185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0"/>
      <c r="C101" s="181"/>
      <c r="D101" s="182" t="s">
        <v>102</v>
      </c>
      <c r="E101" s="183"/>
      <c r="F101" s="183"/>
      <c r="G101" s="183"/>
      <c r="H101" s="183"/>
      <c r="I101" s="183"/>
      <c r="J101" s="184">
        <f>J181</f>
        <v>0</v>
      </c>
      <c r="K101" s="181"/>
      <c r="L101" s="185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0"/>
      <c r="C102" s="181"/>
      <c r="D102" s="182" t="s">
        <v>103</v>
      </c>
      <c r="E102" s="183"/>
      <c r="F102" s="183"/>
      <c r="G102" s="183"/>
      <c r="H102" s="183"/>
      <c r="I102" s="183"/>
      <c r="J102" s="184">
        <f>J193</f>
        <v>0</v>
      </c>
      <c r="K102" s="181"/>
      <c r="L102" s="185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0"/>
      <c r="C103" s="181"/>
      <c r="D103" s="182" t="s">
        <v>104</v>
      </c>
      <c r="E103" s="183"/>
      <c r="F103" s="183"/>
      <c r="G103" s="183"/>
      <c r="H103" s="183"/>
      <c r="I103" s="183"/>
      <c r="J103" s="184">
        <f>J201</f>
        <v>0</v>
      </c>
      <c r="K103" s="181"/>
      <c r="L103" s="185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74"/>
      <c r="C104" s="175"/>
      <c r="D104" s="176" t="s">
        <v>105</v>
      </c>
      <c r="E104" s="177"/>
      <c r="F104" s="177"/>
      <c r="G104" s="177"/>
      <c r="H104" s="177"/>
      <c r="I104" s="177"/>
      <c r="J104" s="178">
        <f>J203</f>
        <v>0</v>
      </c>
      <c r="K104" s="175"/>
      <c r="L104" s="17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80"/>
      <c r="C105" s="181"/>
      <c r="D105" s="182" t="s">
        <v>106</v>
      </c>
      <c r="E105" s="183"/>
      <c r="F105" s="183"/>
      <c r="G105" s="183"/>
      <c r="H105" s="183"/>
      <c r="I105" s="183"/>
      <c r="J105" s="184">
        <f>J204</f>
        <v>0</v>
      </c>
      <c r="K105" s="181"/>
      <c r="L105" s="185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74"/>
      <c r="C106" s="175"/>
      <c r="D106" s="176" t="s">
        <v>107</v>
      </c>
      <c r="E106" s="177"/>
      <c r="F106" s="177"/>
      <c r="G106" s="177"/>
      <c r="H106" s="177"/>
      <c r="I106" s="177"/>
      <c r="J106" s="178">
        <f>J218</f>
        <v>0</v>
      </c>
      <c r="K106" s="175"/>
      <c r="L106" s="17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80"/>
      <c r="C107" s="181"/>
      <c r="D107" s="182" t="s">
        <v>108</v>
      </c>
      <c r="E107" s="183"/>
      <c r="F107" s="183"/>
      <c r="G107" s="183"/>
      <c r="H107" s="183"/>
      <c r="I107" s="183"/>
      <c r="J107" s="184">
        <f>J219</f>
        <v>0</v>
      </c>
      <c r="K107" s="181"/>
      <c r="L107" s="185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0"/>
      <c r="C108" s="181"/>
      <c r="D108" s="182" t="s">
        <v>109</v>
      </c>
      <c r="E108" s="183"/>
      <c r="F108" s="183"/>
      <c r="G108" s="183"/>
      <c r="H108" s="183"/>
      <c r="I108" s="183"/>
      <c r="J108" s="184">
        <f>J224</f>
        <v>0</v>
      </c>
      <c r="K108" s="181"/>
      <c r="L108" s="185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2" customFormat="1" ht="21.84" customHeight="1">
      <c r="A109" s="36"/>
      <c r="B109" s="37"/>
      <c r="C109" s="38"/>
      <c r="D109" s="38"/>
      <c r="E109" s="38"/>
      <c r="F109" s="38"/>
      <c r="G109" s="38"/>
      <c r="H109" s="38"/>
      <c r="I109" s="38"/>
      <c r="J109" s="38"/>
      <c r="K109" s="38"/>
      <c r="L109" s="61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</row>
    <row r="110" s="2" customFormat="1" ht="6.96" customHeight="1">
      <c r="A110" s="36"/>
      <c r="B110" s="64"/>
      <c r="C110" s="65"/>
      <c r="D110" s="65"/>
      <c r="E110" s="65"/>
      <c r="F110" s="65"/>
      <c r="G110" s="65"/>
      <c r="H110" s="65"/>
      <c r="I110" s="65"/>
      <c r="J110" s="65"/>
      <c r="K110" s="65"/>
      <c r="L110" s="61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</row>
    <row r="114" s="2" customFormat="1" ht="6.96" customHeight="1">
      <c r="A114" s="36"/>
      <c r="B114" s="66"/>
      <c r="C114" s="67"/>
      <c r="D114" s="67"/>
      <c r="E114" s="67"/>
      <c r="F114" s="67"/>
      <c r="G114" s="67"/>
      <c r="H114" s="67"/>
      <c r="I114" s="67"/>
      <c r="J114" s="67"/>
      <c r="K114" s="67"/>
      <c r="L114" s="61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="2" customFormat="1" ht="24.96" customHeight="1">
      <c r="A115" s="36"/>
      <c r="B115" s="37"/>
      <c r="C115" s="21" t="s">
        <v>110</v>
      </c>
      <c r="D115" s="38"/>
      <c r="E115" s="38"/>
      <c r="F115" s="38"/>
      <c r="G115" s="38"/>
      <c r="H115" s="38"/>
      <c r="I115" s="38"/>
      <c r="J115" s="38"/>
      <c r="K115" s="38"/>
      <c r="L115" s="61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="2" customFormat="1" ht="6.96" customHeight="1">
      <c r="A116" s="36"/>
      <c r="B116" s="37"/>
      <c r="C116" s="38"/>
      <c r="D116" s="38"/>
      <c r="E116" s="38"/>
      <c r="F116" s="38"/>
      <c r="G116" s="38"/>
      <c r="H116" s="38"/>
      <c r="I116" s="38"/>
      <c r="J116" s="38"/>
      <c r="K116" s="38"/>
      <c r="L116" s="61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2" customFormat="1" ht="12" customHeight="1">
      <c r="A117" s="36"/>
      <c r="B117" s="37"/>
      <c r="C117" s="30" t="s">
        <v>16</v>
      </c>
      <c r="D117" s="38"/>
      <c r="E117" s="38"/>
      <c r="F117" s="38"/>
      <c r="G117" s="38"/>
      <c r="H117" s="38"/>
      <c r="I117" s="38"/>
      <c r="J117" s="38"/>
      <c r="K117" s="38"/>
      <c r="L117" s="61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2" customFormat="1" ht="16.5" customHeight="1">
      <c r="A118" s="36"/>
      <c r="B118" s="37"/>
      <c r="C118" s="38"/>
      <c r="D118" s="38"/>
      <c r="E118" s="169" t="str">
        <f>E7</f>
        <v>MŠ Věkoše - výměna části oplocení</v>
      </c>
      <c r="F118" s="30"/>
      <c r="G118" s="30"/>
      <c r="H118" s="30"/>
      <c r="I118" s="38"/>
      <c r="J118" s="38"/>
      <c r="K118" s="38"/>
      <c r="L118" s="61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="2" customFormat="1" ht="12" customHeight="1">
      <c r="A119" s="36"/>
      <c r="B119" s="37"/>
      <c r="C119" s="30" t="s">
        <v>91</v>
      </c>
      <c r="D119" s="38"/>
      <c r="E119" s="38"/>
      <c r="F119" s="38"/>
      <c r="G119" s="38"/>
      <c r="H119" s="38"/>
      <c r="I119" s="38"/>
      <c r="J119" s="38"/>
      <c r="K119" s="38"/>
      <c r="L119" s="61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="2" customFormat="1" ht="16.5" customHeight="1">
      <c r="A120" s="36"/>
      <c r="B120" s="37"/>
      <c r="C120" s="38"/>
      <c r="D120" s="38"/>
      <c r="E120" s="74" t="str">
        <f>E9</f>
        <v>1 - MŠ Věkoše - výměna části oplocení</v>
      </c>
      <c r="F120" s="38"/>
      <c r="G120" s="38"/>
      <c r="H120" s="38"/>
      <c r="I120" s="38"/>
      <c r="J120" s="38"/>
      <c r="K120" s="38"/>
      <c r="L120" s="61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="2" customFormat="1" ht="6.96" customHeight="1">
      <c r="A121" s="36"/>
      <c r="B121" s="37"/>
      <c r="C121" s="38"/>
      <c r="D121" s="38"/>
      <c r="E121" s="38"/>
      <c r="F121" s="38"/>
      <c r="G121" s="38"/>
      <c r="H121" s="38"/>
      <c r="I121" s="38"/>
      <c r="J121" s="38"/>
      <c r="K121" s="38"/>
      <c r="L121" s="61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="2" customFormat="1" ht="12" customHeight="1">
      <c r="A122" s="36"/>
      <c r="B122" s="37"/>
      <c r="C122" s="30" t="s">
        <v>20</v>
      </c>
      <c r="D122" s="38"/>
      <c r="E122" s="38"/>
      <c r="F122" s="25" t="str">
        <f>F12</f>
        <v xml:space="preserve"> </v>
      </c>
      <c r="G122" s="38"/>
      <c r="H122" s="38"/>
      <c r="I122" s="30" t="s">
        <v>22</v>
      </c>
      <c r="J122" s="77" t="str">
        <f>IF(J12="","",J12)</f>
        <v>23. 9. 2025</v>
      </c>
      <c r="K122" s="38"/>
      <c r="L122" s="61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</row>
    <row r="123" s="2" customFormat="1" ht="6.96" customHeight="1">
      <c r="A123" s="36"/>
      <c r="B123" s="37"/>
      <c r="C123" s="38"/>
      <c r="D123" s="38"/>
      <c r="E123" s="38"/>
      <c r="F123" s="38"/>
      <c r="G123" s="38"/>
      <c r="H123" s="38"/>
      <c r="I123" s="38"/>
      <c r="J123" s="38"/>
      <c r="K123" s="38"/>
      <c r="L123" s="61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</row>
    <row r="124" s="2" customFormat="1" ht="15.15" customHeight="1">
      <c r="A124" s="36"/>
      <c r="B124" s="37"/>
      <c r="C124" s="30" t="s">
        <v>24</v>
      </c>
      <c r="D124" s="38"/>
      <c r="E124" s="38"/>
      <c r="F124" s="25" t="str">
        <f>E15</f>
        <v>TECHNICKÉ SLUŽBY HRADEC KRÁLOVÉ</v>
      </c>
      <c r="G124" s="38"/>
      <c r="H124" s="38"/>
      <c r="I124" s="30" t="s">
        <v>30</v>
      </c>
      <c r="J124" s="34" t="str">
        <f>E21</f>
        <v xml:space="preserve"> </v>
      </c>
      <c r="K124" s="38"/>
      <c r="L124" s="61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</row>
    <row r="125" s="2" customFormat="1" ht="25.65" customHeight="1">
      <c r="A125" s="36"/>
      <c r="B125" s="37"/>
      <c r="C125" s="30" t="s">
        <v>28</v>
      </c>
      <c r="D125" s="38"/>
      <c r="E125" s="38"/>
      <c r="F125" s="25" t="str">
        <f>IF(E18="","",E18)</f>
        <v>Vyplň údaj</v>
      </c>
      <c r="G125" s="38"/>
      <c r="H125" s="38"/>
      <c r="I125" s="30" t="s">
        <v>33</v>
      </c>
      <c r="J125" s="34" t="str">
        <f>E24</f>
        <v xml:space="preserve">Bc. Petr Macák, MBA </v>
      </c>
      <c r="K125" s="38"/>
      <c r="L125" s="61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</row>
    <row r="126" s="2" customFormat="1" ht="10.32" customHeight="1">
      <c r="A126" s="36"/>
      <c r="B126" s="37"/>
      <c r="C126" s="38"/>
      <c r="D126" s="38"/>
      <c r="E126" s="38"/>
      <c r="F126" s="38"/>
      <c r="G126" s="38"/>
      <c r="H126" s="38"/>
      <c r="I126" s="38"/>
      <c r="J126" s="38"/>
      <c r="K126" s="38"/>
      <c r="L126" s="61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</row>
    <row r="127" s="11" customFormat="1" ht="29.28" customHeight="1">
      <c r="A127" s="186"/>
      <c r="B127" s="187"/>
      <c r="C127" s="188" t="s">
        <v>111</v>
      </c>
      <c r="D127" s="189" t="s">
        <v>61</v>
      </c>
      <c r="E127" s="189" t="s">
        <v>57</v>
      </c>
      <c r="F127" s="189" t="s">
        <v>58</v>
      </c>
      <c r="G127" s="189" t="s">
        <v>112</v>
      </c>
      <c r="H127" s="189" t="s">
        <v>113</v>
      </c>
      <c r="I127" s="189" t="s">
        <v>114</v>
      </c>
      <c r="J127" s="189" t="s">
        <v>95</v>
      </c>
      <c r="K127" s="190" t="s">
        <v>115</v>
      </c>
      <c r="L127" s="191"/>
      <c r="M127" s="98" t="s">
        <v>1</v>
      </c>
      <c r="N127" s="99" t="s">
        <v>40</v>
      </c>
      <c r="O127" s="99" t="s">
        <v>116</v>
      </c>
      <c r="P127" s="99" t="s">
        <v>117</v>
      </c>
      <c r="Q127" s="99" t="s">
        <v>118</v>
      </c>
      <c r="R127" s="99" t="s">
        <v>119</v>
      </c>
      <c r="S127" s="99" t="s">
        <v>120</v>
      </c>
      <c r="T127" s="100" t="s">
        <v>121</v>
      </c>
      <c r="U127" s="186"/>
      <c r="V127" s="186"/>
      <c r="W127" s="186"/>
      <c r="X127" s="186"/>
      <c r="Y127" s="186"/>
      <c r="Z127" s="186"/>
      <c r="AA127" s="186"/>
      <c r="AB127" s="186"/>
      <c r="AC127" s="186"/>
      <c r="AD127" s="186"/>
      <c r="AE127" s="186"/>
    </row>
    <row r="128" s="2" customFormat="1" ht="22.8" customHeight="1">
      <c r="A128" s="36"/>
      <c r="B128" s="37"/>
      <c r="C128" s="105" t="s">
        <v>122</v>
      </c>
      <c r="D128" s="38"/>
      <c r="E128" s="38"/>
      <c r="F128" s="38"/>
      <c r="G128" s="38"/>
      <c r="H128" s="38"/>
      <c r="I128" s="38"/>
      <c r="J128" s="192">
        <f>BK128</f>
        <v>0</v>
      </c>
      <c r="K128" s="38"/>
      <c r="L128" s="42"/>
      <c r="M128" s="101"/>
      <c r="N128" s="193"/>
      <c r="O128" s="102"/>
      <c r="P128" s="194">
        <f>P129+P203+P218</f>
        <v>0</v>
      </c>
      <c r="Q128" s="102"/>
      <c r="R128" s="194">
        <f>R129+R203+R218</f>
        <v>17.591252539999999</v>
      </c>
      <c r="S128" s="102"/>
      <c r="T128" s="195">
        <f>T129+T203+T218</f>
        <v>3.3685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T128" s="15" t="s">
        <v>75</v>
      </c>
      <c r="AU128" s="15" t="s">
        <v>97</v>
      </c>
      <c r="BK128" s="196">
        <f>BK129+BK203+BK218</f>
        <v>0</v>
      </c>
    </row>
    <row r="129" s="12" customFormat="1" ht="25.92" customHeight="1">
      <c r="A129" s="12"/>
      <c r="B129" s="197"/>
      <c r="C129" s="198"/>
      <c r="D129" s="199" t="s">
        <v>75</v>
      </c>
      <c r="E129" s="200" t="s">
        <v>123</v>
      </c>
      <c r="F129" s="200" t="s">
        <v>124</v>
      </c>
      <c r="G129" s="198"/>
      <c r="H129" s="198"/>
      <c r="I129" s="201"/>
      <c r="J129" s="202">
        <f>BK129</f>
        <v>0</v>
      </c>
      <c r="K129" s="198"/>
      <c r="L129" s="203"/>
      <c r="M129" s="204"/>
      <c r="N129" s="205"/>
      <c r="O129" s="205"/>
      <c r="P129" s="206">
        <f>P130+P146+P168+P181+P193+P201</f>
        <v>0</v>
      </c>
      <c r="Q129" s="205"/>
      <c r="R129" s="206">
        <f>R130+R146+R168+R181+R193+R201</f>
        <v>17.575042539999998</v>
      </c>
      <c r="S129" s="205"/>
      <c r="T129" s="207">
        <f>T130+T146+T168+T181+T193+T201</f>
        <v>3.3685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08" t="s">
        <v>32</v>
      </c>
      <c r="AT129" s="209" t="s">
        <v>75</v>
      </c>
      <c r="AU129" s="209" t="s">
        <v>76</v>
      </c>
      <c r="AY129" s="208" t="s">
        <v>125</v>
      </c>
      <c r="BK129" s="210">
        <f>BK130+BK146+BK168+BK181+BK193+BK201</f>
        <v>0</v>
      </c>
    </row>
    <row r="130" s="12" customFormat="1" ht="22.8" customHeight="1">
      <c r="A130" s="12"/>
      <c r="B130" s="197"/>
      <c r="C130" s="198"/>
      <c r="D130" s="199" t="s">
        <v>75</v>
      </c>
      <c r="E130" s="211" t="s">
        <v>32</v>
      </c>
      <c r="F130" s="211" t="s">
        <v>126</v>
      </c>
      <c r="G130" s="198"/>
      <c r="H130" s="198"/>
      <c r="I130" s="201"/>
      <c r="J130" s="212">
        <f>BK130</f>
        <v>0</v>
      </c>
      <c r="K130" s="198"/>
      <c r="L130" s="203"/>
      <c r="M130" s="204"/>
      <c r="N130" s="205"/>
      <c r="O130" s="205"/>
      <c r="P130" s="206">
        <f>SUM(P131:P145)</f>
        <v>0</v>
      </c>
      <c r="Q130" s="205"/>
      <c r="R130" s="206">
        <f>SUM(R131:R145)</f>
        <v>0.85980000000000001</v>
      </c>
      <c r="S130" s="205"/>
      <c r="T130" s="207">
        <f>SUM(T131:T145)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08" t="s">
        <v>32</v>
      </c>
      <c r="AT130" s="209" t="s">
        <v>75</v>
      </c>
      <c r="AU130" s="209" t="s">
        <v>32</v>
      </c>
      <c r="AY130" s="208" t="s">
        <v>125</v>
      </c>
      <c r="BK130" s="210">
        <f>SUM(BK131:BK145)</f>
        <v>0</v>
      </c>
    </row>
    <row r="131" s="2" customFormat="1" ht="44.25" customHeight="1">
      <c r="A131" s="36"/>
      <c r="B131" s="37"/>
      <c r="C131" s="213" t="s">
        <v>32</v>
      </c>
      <c r="D131" s="213" t="s">
        <v>127</v>
      </c>
      <c r="E131" s="214" t="s">
        <v>128</v>
      </c>
      <c r="F131" s="215" t="s">
        <v>129</v>
      </c>
      <c r="G131" s="216" t="s">
        <v>130</v>
      </c>
      <c r="H131" s="217">
        <v>0.35999999999999999</v>
      </c>
      <c r="I131" s="218"/>
      <c r="J131" s="219">
        <f>ROUND(I131*H131,2)</f>
        <v>0</v>
      </c>
      <c r="K131" s="215" t="s">
        <v>131</v>
      </c>
      <c r="L131" s="42"/>
      <c r="M131" s="220" t="s">
        <v>1</v>
      </c>
      <c r="N131" s="221" t="s">
        <v>41</v>
      </c>
      <c r="O131" s="89"/>
      <c r="P131" s="222">
        <f>O131*H131</f>
        <v>0</v>
      </c>
      <c r="Q131" s="222">
        <v>0</v>
      </c>
      <c r="R131" s="222">
        <f>Q131*H131</f>
        <v>0</v>
      </c>
      <c r="S131" s="222">
        <v>0</v>
      </c>
      <c r="T131" s="223">
        <f>S131*H131</f>
        <v>0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R131" s="224" t="s">
        <v>132</v>
      </c>
      <c r="AT131" s="224" t="s">
        <v>127</v>
      </c>
      <c r="AU131" s="224" t="s">
        <v>83</v>
      </c>
      <c r="AY131" s="15" t="s">
        <v>125</v>
      </c>
      <c r="BE131" s="225">
        <f>IF(N131="základní",J131,0)</f>
        <v>0</v>
      </c>
      <c r="BF131" s="225">
        <f>IF(N131="snížená",J131,0)</f>
        <v>0</v>
      </c>
      <c r="BG131" s="225">
        <f>IF(N131="zákl. přenesená",J131,0)</f>
        <v>0</v>
      </c>
      <c r="BH131" s="225">
        <f>IF(N131="sníž. přenesená",J131,0)</f>
        <v>0</v>
      </c>
      <c r="BI131" s="225">
        <f>IF(N131="nulová",J131,0)</f>
        <v>0</v>
      </c>
      <c r="BJ131" s="15" t="s">
        <v>32</v>
      </c>
      <c r="BK131" s="225">
        <f>ROUND(I131*H131,2)</f>
        <v>0</v>
      </c>
      <c r="BL131" s="15" t="s">
        <v>132</v>
      </c>
      <c r="BM131" s="224" t="s">
        <v>133</v>
      </c>
    </row>
    <row r="132" s="2" customFormat="1">
      <c r="A132" s="36"/>
      <c r="B132" s="37"/>
      <c r="C132" s="38"/>
      <c r="D132" s="226" t="s">
        <v>134</v>
      </c>
      <c r="E132" s="38"/>
      <c r="F132" s="227" t="s">
        <v>135</v>
      </c>
      <c r="G132" s="38"/>
      <c r="H132" s="38"/>
      <c r="I132" s="228"/>
      <c r="J132" s="38"/>
      <c r="K132" s="38"/>
      <c r="L132" s="42"/>
      <c r="M132" s="229"/>
      <c r="N132" s="230"/>
      <c r="O132" s="89"/>
      <c r="P132" s="89"/>
      <c r="Q132" s="89"/>
      <c r="R132" s="89"/>
      <c r="S132" s="89"/>
      <c r="T132" s="90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T132" s="15" t="s">
        <v>134</v>
      </c>
      <c r="AU132" s="15" t="s">
        <v>83</v>
      </c>
    </row>
    <row r="133" s="13" customFormat="1">
      <c r="A133" s="13"/>
      <c r="B133" s="231"/>
      <c r="C133" s="232"/>
      <c r="D133" s="226" t="s">
        <v>136</v>
      </c>
      <c r="E133" s="233" t="s">
        <v>1</v>
      </c>
      <c r="F133" s="234" t="s">
        <v>137</v>
      </c>
      <c r="G133" s="232"/>
      <c r="H133" s="235">
        <v>0.35999999999999999</v>
      </c>
      <c r="I133" s="236"/>
      <c r="J133" s="232"/>
      <c r="K133" s="232"/>
      <c r="L133" s="237"/>
      <c r="M133" s="238"/>
      <c r="N133" s="239"/>
      <c r="O133" s="239"/>
      <c r="P133" s="239"/>
      <c r="Q133" s="239"/>
      <c r="R133" s="239"/>
      <c r="S133" s="239"/>
      <c r="T133" s="240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1" t="s">
        <v>136</v>
      </c>
      <c r="AU133" s="241" t="s">
        <v>83</v>
      </c>
      <c r="AV133" s="13" t="s">
        <v>83</v>
      </c>
      <c r="AW133" s="13" t="s">
        <v>31</v>
      </c>
      <c r="AX133" s="13" t="s">
        <v>32</v>
      </c>
      <c r="AY133" s="241" t="s">
        <v>125</v>
      </c>
    </row>
    <row r="134" s="2" customFormat="1" ht="55.5" customHeight="1">
      <c r="A134" s="36"/>
      <c r="B134" s="37"/>
      <c r="C134" s="213" t="s">
        <v>83</v>
      </c>
      <c r="D134" s="213" t="s">
        <v>127</v>
      </c>
      <c r="E134" s="214" t="s">
        <v>138</v>
      </c>
      <c r="F134" s="215" t="s">
        <v>139</v>
      </c>
      <c r="G134" s="216" t="s">
        <v>130</v>
      </c>
      <c r="H134" s="217">
        <v>4</v>
      </c>
      <c r="I134" s="218"/>
      <c r="J134" s="219">
        <f>ROUND(I134*H134,2)</f>
        <v>0</v>
      </c>
      <c r="K134" s="215" t="s">
        <v>131</v>
      </c>
      <c r="L134" s="42"/>
      <c r="M134" s="220" t="s">
        <v>1</v>
      </c>
      <c r="N134" s="221" t="s">
        <v>41</v>
      </c>
      <c r="O134" s="89"/>
      <c r="P134" s="222">
        <f>O134*H134</f>
        <v>0</v>
      </c>
      <c r="Q134" s="222">
        <v>0</v>
      </c>
      <c r="R134" s="222">
        <f>Q134*H134</f>
        <v>0</v>
      </c>
      <c r="S134" s="222">
        <v>0</v>
      </c>
      <c r="T134" s="223">
        <f>S134*H134</f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224" t="s">
        <v>132</v>
      </c>
      <c r="AT134" s="224" t="s">
        <v>127</v>
      </c>
      <c r="AU134" s="224" t="s">
        <v>83</v>
      </c>
      <c r="AY134" s="15" t="s">
        <v>125</v>
      </c>
      <c r="BE134" s="225">
        <f>IF(N134="základní",J134,0)</f>
        <v>0</v>
      </c>
      <c r="BF134" s="225">
        <f>IF(N134="snížená",J134,0)</f>
        <v>0</v>
      </c>
      <c r="BG134" s="225">
        <f>IF(N134="zákl. přenesená",J134,0)</f>
        <v>0</v>
      </c>
      <c r="BH134" s="225">
        <f>IF(N134="sníž. přenesená",J134,0)</f>
        <v>0</v>
      </c>
      <c r="BI134" s="225">
        <f>IF(N134="nulová",J134,0)</f>
        <v>0</v>
      </c>
      <c r="BJ134" s="15" t="s">
        <v>32</v>
      </c>
      <c r="BK134" s="225">
        <f>ROUND(I134*H134,2)</f>
        <v>0</v>
      </c>
      <c r="BL134" s="15" t="s">
        <v>132</v>
      </c>
      <c r="BM134" s="224" t="s">
        <v>140</v>
      </c>
    </row>
    <row r="135" s="13" customFormat="1">
      <c r="A135" s="13"/>
      <c r="B135" s="231"/>
      <c r="C135" s="232"/>
      <c r="D135" s="226" t="s">
        <v>136</v>
      </c>
      <c r="E135" s="233" t="s">
        <v>1</v>
      </c>
      <c r="F135" s="234" t="s">
        <v>141</v>
      </c>
      <c r="G135" s="232"/>
      <c r="H135" s="235">
        <v>4</v>
      </c>
      <c r="I135" s="236"/>
      <c r="J135" s="232"/>
      <c r="K135" s="232"/>
      <c r="L135" s="237"/>
      <c r="M135" s="238"/>
      <c r="N135" s="239"/>
      <c r="O135" s="239"/>
      <c r="P135" s="239"/>
      <c r="Q135" s="239"/>
      <c r="R135" s="239"/>
      <c r="S135" s="239"/>
      <c r="T135" s="240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1" t="s">
        <v>136</v>
      </c>
      <c r="AU135" s="241" t="s">
        <v>83</v>
      </c>
      <c r="AV135" s="13" t="s">
        <v>83</v>
      </c>
      <c r="AW135" s="13" t="s">
        <v>31</v>
      </c>
      <c r="AX135" s="13" t="s">
        <v>32</v>
      </c>
      <c r="AY135" s="241" t="s">
        <v>125</v>
      </c>
    </row>
    <row r="136" s="2" customFormat="1" ht="33" customHeight="1">
      <c r="A136" s="36"/>
      <c r="B136" s="37"/>
      <c r="C136" s="213" t="s">
        <v>142</v>
      </c>
      <c r="D136" s="213" t="s">
        <v>127</v>
      </c>
      <c r="E136" s="214" t="s">
        <v>143</v>
      </c>
      <c r="F136" s="215" t="s">
        <v>144</v>
      </c>
      <c r="G136" s="216" t="s">
        <v>145</v>
      </c>
      <c r="H136" s="217">
        <v>20</v>
      </c>
      <c r="I136" s="218"/>
      <c r="J136" s="219">
        <f>ROUND(I136*H136,2)</f>
        <v>0</v>
      </c>
      <c r="K136" s="215" t="s">
        <v>1</v>
      </c>
      <c r="L136" s="42"/>
      <c r="M136" s="220" t="s">
        <v>1</v>
      </c>
      <c r="N136" s="221" t="s">
        <v>41</v>
      </c>
      <c r="O136" s="89"/>
      <c r="P136" s="222">
        <f>O136*H136</f>
        <v>0</v>
      </c>
      <c r="Q136" s="222">
        <v>0</v>
      </c>
      <c r="R136" s="222">
        <f>Q136*H136</f>
        <v>0</v>
      </c>
      <c r="S136" s="222">
        <v>0</v>
      </c>
      <c r="T136" s="223">
        <f>S136*H136</f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224" t="s">
        <v>132</v>
      </c>
      <c r="AT136" s="224" t="s">
        <v>127</v>
      </c>
      <c r="AU136" s="224" t="s">
        <v>83</v>
      </c>
      <c r="AY136" s="15" t="s">
        <v>125</v>
      </c>
      <c r="BE136" s="225">
        <f>IF(N136="základní",J136,0)</f>
        <v>0</v>
      </c>
      <c r="BF136" s="225">
        <f>IF(N136="snížená",J136,0)</f>
        <v>0</v>
      </c>
      <c r="BG136" s="225">
        <f>IF(N136="zákl. přenesená",J136,0)</f>
        <v>0</v>
      </c>
      <c r="BH136" s="225">
        <f>IF(N136="sníž. přenesená",J136,0)</f>
        <v>0</v>
      </c>
      <c r="BI136" s="225">
        <f>IF(N136="nulová",J136,0)</f>
        <v>0</v>
      </c>
      <c r="BJ136" s="15" t="s">
        <v>32</v>
      </c>
      <c r="BK136" s="225">
        <f>ROUND(I136*H136,2)</f>
        <v>0</v>
      </c>
      <c r="BL136" s="15" t="s">
        <v>132</v>
      </c>
      <c r="BM136" s="224" t="s">
        <v>146</v>
      </c>
    </row>
    <row r="137" s="13" customFormat="1">
      <c r="A137" s="13"/>
      <c r="B137" s="231"/>
      <c r="C137" s="232"/>
      <c r="D137" s="226" t="s">
        <v>136</v>
      </c>
      <c r="E137" s="233" t="s">
        <v>1</v>
      </c>
      <c r="F137" s="234" t="s">
        <v>147</v>
      </c>
      <c r="G137" s="232"/>
      <c r="H137" s="235">
        <v>20</v>
      </c>
      <c r="I137" s="236"/>
      <c r="J137" s="232"/>
      <c r="K137" s="232"/>
      <c r="L137" s="237"/>
      <c r="M137" s="238"/>
      <c r="N137" s="239"/>
      <c r="O137" s="239"/>
      <c r="P137" s="239"/>
      <c r="Q137" s="239"/>
      <c r="R137" s="239"/>
      <c r="S137" s="239"/>
      <c r="T137" s="240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1" t="s">
        <v>136</v>
      </c>
      <c r="AU137" s="241" t="s">
        <v>83</v>
      </c>
      <c r="AV137" s="13" t="s">
        <v>83</v>
      </c>
      <c r="AW137" s="13" t="s">
        <v>31</v>
      </c>
      <c r="AX137" s="13" t="s">
        <v>32</v>
      </c>
      <c r="AY137" s="241" t="s">
        <v>125</v>
      </c>
    </row>
    <row r="138" s="2" customFormat="1" ht="24.15" customHeight="1">
      <c r="A138" s="36"/>
      <c r="B138" s="37"/>
      <c r="C138" s="213" t="s">
        <v>132</v>
      </c>
      <c r="D138" s="213" t="s">
        <v>127</v>
      </c>
      <c r="E138" s="214" t="s">
        <v>148</v>
      </c>
      <c r="F138" s="215" t="s">
        <v>149</v>
      </c>
      <c r="G138" s="216" t="s">
        <v>145</v>
      </c>
      <c r="H138" s="217">
        <v>20</v>
      </c>
      <c r="I138" s="218"/>
      <c r="J138" s="219">
        <f>ROUND(I138*H138,2)</f>
        <v>0</v>
      </c>
      <c r="K138" s="215" t="s">
        <v>1</v>
      </c>
      <c r="L138" s="42"/>
      <c r="M138" s="220" t="s">
        <v>1</v>
      </c>
      <c r="N138" s="221" t="s">
        <v>41</v>
      </c>
      <c r="O138" s="89"/>
      <c r="P138" s="222">
        <f>O138*H138</f>
        <v>0</v>
      </c>
      <c r="Q138" s="222">
        <v>0</v>
      </c>
      <c r="R138" s="222">
        <f>Q138*H138</f>
        <v>0</v>
      </c>
      <c r="S138" s="222">
        <v>0</v>
      </c>
      <c r="T138" s="223">
        <f>S138*H138</f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224" t="s">
        <v>132</v>
      </c>
      <c r="AT138" s="224" t="s">
        <v>127</v>
      </c>
      <c r="AU138" s="224" t="s">
        <v>83</v>
      </c>
      <c r="AY138" s="15" t="s">
        <v>125</v>
      </c>
      <c r="BE138" s="225">
        <f>IF(N138="základní",J138,0)</f>
        <v>0</v>
      </c>
      <c r="BF138" s="225">
        <f>IF(N138="snížená",J138,0)</f>
        <v>0</v>
      </c>
      <c r="BG138" s="225">
        <f>IF(N138="zákl. přenesená",J138,0)</f>
        <v>0</v>
      </c>
      <c r="BH138" s="225">
        <f>IF(N138="sníž. přenesená",J138,0)</f>
        <v>0</v>
      </c>
      <c r="BI138" s="225">
        <f>IF(N138="nulová",J138,0)</f>
        <v>0</v>
      </c>
      <c r="BJ138" s="15" t="s">
        <v>32</v>
      </c>
      <c r="BK138" s="225">
        <f>ROUND(I138*H138,2)</f>
        <v>0</v>
      </c>
      <c r="BL138" s="15" t="s">
        <v>132</v>
      </c>
      <c r="BM138" s="224" t="s">
        <v>150</v>
      </c>
    </row>
    <row r="139" s="13" customFormat="1">
      <c r="A139" s="13"/>
      <c r="B139" s="231"/>
      <c r="C139" s="232"/>
      <c r="D139" s="226" t="s">
        <v>136</v>
      </c>
      <c r="E139" s="233" t="s">
        <v>1</v>
      </c>
      <c r="F139" s="234" t="s">
        <v>147</v>
      </c>
      <c r="G139" s="232"/>
      <c r="H139" s="235">
        <v>20</v>
      </c>
      <c r="I139" s="236"/>
      <c r="J139" s="232"/>
      <c r="K139" s="232"/>
      <c r="L139" s="237"/>
      <c r="M139" s="238"/>
      <c r="N139" s="239"/>
      <c r="O139" s="239"/>
      <c r="P139" s="239"/>
      <c r="Q139" s="239"/>
      <c r="R139" s="239"/>
      <c r="S139" s="239"/>
      <c r="T139" s="240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1" t="s">
        <v>136</v>
      </c>
      <c r="AU139" s="241" t="s">
        <v>83</v>
      </c>
      <c r="AV139" s="13" t="s">
        <v>83</v>
      </c>
      <c r="AW139" s="13" t="s">
        <v>31</v>
      </c>
      <c r="AX139" s="13" t="s">
        <v>32</v>
      </c>
      <c r="AY139" s="241" t="s">
        <v>125</v>
      </c>
    </row>
    <row r="140" s="2" customFormat="1" ht="16.5" customHeight="1">
      <c r="A140" s="36"/>
      <c r="B140" s="37"/>
      <c r="C140" s="242" t="s">
        <v>151</v>
      </c>
      <c r="D140" s="242" t="s">
        <v>152</v>
      </c>
      <c r="E140" s="243" t="s">
        <v>153</v>
      </c>
      <c r="F140" s="244" t="s">
        <v>154</v>
      </c>
      <c r="G140" s="245" t="s">
        <v>155</v>
      </c>
      <c r="H140" s="246">
        <v>3</v>
      </c>
      <c r="I140" s="247"/>
      <c r="J140" s="248">
        <f>ROUND(I140*H140,2)</f>
        <v>0</v>
      </c>
      <c r="K140" s="244" t="s">
        <v>1</v>
      </c>
      <c r="L140" s="249"/>
      <c r="M140" s="250" t="s">
        <v>1</v>
      </c>
      <c r="N140" s="251" t="s">
        <v>41</v>
      </c>
      <c r="O140" s="89"/>
      <c r="P140" s="222">
        <f>O140*H140</f>
        <v>0</v>
      </c>
      <c r="Q140" s="222">
        <v>0.001</v>
      </c>
      <c r="R140" s="222">
        <f>Q140*H140</f>
        <v>0.0030000000000000001</v>
      </c>
      <c r="S140" s="222">
        <v>0</v>
      </c>
      <c r="T140" s="223">
        <f>S140*H140</f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224" t="s">
        <v>156</v>
      </c>
      <c r="AT140" s="224" t="s">
        <v>152</v>
      </c>
      <c r="AU140" s="224" t="s">
        <v>83</v>
      </c>
      <c r="AY140" s="15" t="s">
        <v>125</v>
      </c>
      <c r="BE140" s="225">
        <f>IF(N140="základní",J140,0)</f>
        <v>0</v>
      </c>
      <c r="BF140" s="225">
        <f>IF(N140="snížená",J140,0)</f>
        <v>0</v>
      </c>
      <c r="BG140" s="225">
        <f>IF(N140="zákl. přenesená",J140,0)</f>
        <v>0</v>
      </c>
      <c r="BH140" s="225">
        <f>IF(N140="sníž. přenesená",J140,0)</f>
        <v>0</v>
      </c>
      <c r="BI140" s="225">
        <f>IF(N140="nulová",J140,0)</f>
        <v>0</v>
      </c>
      <c r="BJ140" s="15" t="s">
        <v>32</v>
      </c>
      <c r="BK140" s="225">
        <f>ROUND(I140*H140,2)</f>
        <v>0</v>
      </c>
      <c r="BL140" s="15" t="s">
        <v>132</v>
      </c>
      <c r="BM140" s="224" t="s">
        <v>157</v>
      </c>
    </row>
    <row r="141" s="13" customFormat="1">
      <c r="A141" s="13"/>
      <c r="B141" s="231"/>
      <c r="C141" s="232"/>
      <c r="D141" s="226" t="s">
        <v>136</v>
      </c>
      <c r="E141" s="233" t="s">
        <v>1</v>
      </c>
      <c r="F141" s="234" t="s">
        <v>142</v>
      </c>
      <c r="G141" s="232"/>
      <c r="H141" s="235">
        <v>3</v>
      </c>
      <c r="I141" s="236"/>
      <c r="J141" s="232"/>
      <c r="K141" s="232"/>
      <c r="L141" s="237"/>
      <c r="M141" s="238"/>
      <c r="N141" s="239"/>
      <c r="O141" s="239"/>
      <c r="P141" s="239"/>
      <c r="Q141" s="239"/>
      <c r="R141" s="239"/>
      <c r="S141" s="239"/>
      <c r="T141" s="240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1" t="s">
        <v>136</v>
      </c>
      <c r="AU141" s="241" t="s">
        <v>83</v>
      </c>
      <c r="AV141" s="13" t="s">
        <v>83</v>
      </c>
      <c r="AW141" s="13" t="s">
        <v>31</v>
      </c>
      <c r="AX141" s="13" t="s">
        <v>32</v>
      </c>
      <c r="AY141" s="241" t="s">
        <v>125</v>
      </c>
    </row>
    <row r="142" s="2" customFormat="1" ht="37.8" customHeight="1">
      <c r="A142" s="36"/>
      <c r="B142" s="37"/>
      <c r="C142" s="213" t="s">
        <v>158</v>
      </c>
      <c r="D142" s="213" t="s">
        <v>127</v>
      </c>
      <c r="E142" s="214" t="s">
        <v>159</v>
      </c>
      <c r="F142" s="215" t="s">
        <v>160</v>
      </c>
      <c r="G142" s="216" t="s">
        <v>145</v>
      </c>
      <c r="H142" s="217">
        <v>80</v>
      </c>
      <c r="I142" s="218"/>
      <c r="J142" s="219">
        <f>ROUND(I142*H142,2)</f>
        <v>0</v>
      </c>
      <c r="K142" s="215" t="s">
        <v>131</v>
      </c>
      <c r="L142" s="42"/>
      <c r="M142" s="220" t="s">
        <v>1</v>
      </c>
      <c r="N142" s="221" t="s">
        <v>41</v>
      </c>
      <c r="O142" s="89"/>
      <c r="P142" s="222">
        <f>O142*H142</f>
        <v>0</v>
      </c>
      <c r="Q142" s="222">
        <v>0</v>
      </c>
      <c r="R142" s="222">
        <f>Q142*H142</f>
        <v>0</v>
      </c>
      <c r="S142" s="222">
        <v>0</v>
      </c>
      <c r="T142" s="223">
        <f>S142*H142</f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224" t="s">
        <v>132</v>
      </c>
      <c r="AT142" s="224" t="s">
        <v>127</v>
      </c>
      <c r="AU142" s="224" t="s">
        <v>83</v>
      </c>
      <c r="AY142" s="15" t="s">
        <v>125</v>
      </c>
      <c r="BE142" s="225">
        <f>IF(N142="základní",J142,0)</f>
        <v>0</v>
      </c>
      <c r="BF142" s="225">
        <f>IF(N142="snížená",J142,0)</f>
        <v>0</v>
      </c>
      <c r="BG142" s="225">
        <f>IF(N142="zákl. přenesená",J142,0)</f>
        <v>0</v>
      </c>
      <c r="BH142" s="225">
        <f>IF(N142="sníž. přenesená",J142,0)</f>
        <v>0</v>
      </c>
      <c r="BI142" s="225">
        <f>IF(N142="nulová",J142,0)</f>
        <v>0</v>
      </c>
      <c r="BJ142" s="15" t="s">
        <v>32</v>
      </c>
      <c r="BK142" s="225">
        <f>ROUND(I142*H142,2)</f>
        <v>0</v>
      </c>
      <c r="BL142" s="15" t="s">
        <v>132</v>
      </c>
      <c r="BM142" s="224" t="s">
        <v>161</v>
      </c>
    </row>
    <row r="143" s="13" customFormat="1">
      <c r="A143" s="13"/>
      <c r="B143" s="231"/>
      <c r="C143" s="232"/>
      <c r="D143" s="226" t="s">
        <v>136</v>
      </c>
      <c r="E143" s="233" t="s">
        <v>1</v>
      </c>
      <c r="F143" s="234" t="s">
        <v>162</v>
      </c>
      <c r="G143" s="232"/>
      <c r="H143" s="235">
        <v>80</v>
      </c>
      <c r="I143" s="236"/>
      <c r="J143" s="232"/>
      <c r="K143" s="232"/>
      <c r="L143" s="237"/>
      <c r="M143" s="238"/>
      <c r="N143" s="239"/>
      <c r="O143" s="239"/>
      <c r="P143" s="239"/>
      <c r="Q143" s="239"/>
      <c r="R143" s="239"/>
      <c r="S143" s="239"/>
      <c r="T143" s="240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1" t="s">
        <v>136</v>
      </c>
      <c r="AU143" s="241" t="s">
        <v>83</v>
      </c>
      <c r="AV143" s="13" t="s">
        <v>83</v>
      </c>
      <c r="AW143" s="13" t="s">
        <v>31</v>
      </c>
      <c r="AX143" s="13" t="s">
        <v>32</v>
      </c>
      <c r="AY143" s="241" t="s">
        <v>125</v>
      </c>
    </row>
    <row r="144" s="2" customFormat="1" ht="16.5" customHeight="1">
      <c r="A144" s="36"/>
      <c r="B144" s="37"/>
      <c r="C144" s="242" t="s">
        <v>163</v>
      </c>
      <c r="D144" s="242" t="s">
        <v>152</v>
      </c>
      <c r="E144" s="243" t="s">
        <v>164</v>
      </c>
      <c r="F144" s="244" t="s">
        <v>165</v>
      </c>
      <c r="G144" s="245" t="s">
        <v>130</v>
      </c>
      <c r="H144" s="246">
        <v>4.0800000000000001</v>
      </c>
      <c r="I144" s="247"/>
      <c r="J144" s="248">
        <f>ROUND(I144*H144,2)</f>
        <v>0</v>
      </c>
      <c r="K144" s="244" t="s">
        <v>131</v>
      </c>
      <c r="L144" s="249"/>
      <c r="M144" s="250" t="s">
        <v>1</v>
      </c>
      <c r="N144" s="251" t="s">
        <v>41</v>
      </c>
      <c r="O144" s="89"/>
      <c r="P144" s="222">
        <f>O144*H144</f>
        <v>0</v>
      </c>
      <c r="Q144" s="222">
        <v>0.20999999999999999</v>
      </c>
      <c r="R144" s="222">
        <f>Q144*H144</f>
        <v>0.85680000000000001</v>
      </c>
      <c r="S144" s="222">
        <v>0</v>
      </c>
      <c r="T144" s="223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224" t="s">
        <v>156</v>
      </c>
      <c r="AT144" s="224" t="s">
        <v>152</v>
      </c>
      <c r="AU144" s="224" t="s">
        <v>83</v>
      </c>
      <c r="AY144" s="15" t="s">
        <v>125</v>
      </c>
      <c r="BE144" s="225">
        <f>IF(N144="základní",J144,0)</f>
        <v>0</v>
      </c>
      <c r="BF144" s="225">
        <f>IF(N144="snížená",J144,0)</f>
        <v>0</v>
      </c>
      <c r="BG144" s="225">
        <f>IF(N144="zákl. přenesená",J144,0)</f>
        <v>0</v>
      </c>
      <c r="BH144" s="225">
        <f>IF(N144="sníž. přenesená",J144,0)</f>
        <v>0</v>
      </c>
      <c r="BI144" s="225">
        <f>IF(N144="nulová",J144,0)</f>
        <v>0</v>
      </c>
      <c r="BJ144" s="15" t="s">
        <v>32</v>
      </c>
      <c r="BK144" s="225">
        <f>ROUND(I144*H144,2)</f>
        <v>0</v>
      </c>
      <c r="BL144" s="15" t="s">
        <v>132</v>
      </c>
      <c r="BM144" s="224" t="s">
        <v>166</v>
      </c>
    </row>
    <row r="145" s="13" customFormat="1">
      <c r="A145" s="13"/>
      <c r="B145" s="231"/>
      <c r="C145" s="232"/>
      <c r="D145" s="226" t="s">
        <v>136</v>
      </c>
      <c r="E145" s="232"/>
      <c r="F145" s="234" t="s">
        <v>167</v>
      </c>
      <c r="G145" s="232"/>
      <c r="H145" s="235">
        <v>4.0800000000000001</v>
      </c>
      <c r="I145" s="236"/>
      <c r="J145" s="232"/>
      <c r="K145" s="232"/>
      <c r="L145" s="237"/>
      <c r="M145" s="238"/>
      <c r="N145" s="239"/>
      <c r="O145" s="239"/>
      <c r="P145" s="239"/>
      <c r="Q145" s="239"/>
      <c r="R145" s="239"/>
      <c r="S145" s="239"/>
      <c r="T145" s="240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1" t="s">
        <v>136</v>
      </c>
      <c r="AU145" s="241" t="s">
        <v>83</v>
      </c>
      <c r="AV145" s="13" t="s">
        <v>83</v>
      </c>
      <c r="AW145" s="13" t="s">
        <v>4</v>
      </c>
      <c r="AX145" s="13" t="s">
        <v>32</v>
      </c>
      <c r="AY145" s="241" t="s">
        <v>125</v>
      </c>
    </row>
    <row r="146" s="12" customFormat="1" ht="22.8" customHeight="1">
      <c r="A146" s="12"/>
      <c r="B146" s="197"/>
      <c r="C146" s="198"/>
      <c r="D146" s="199" t="s">
        <v>75</v>
      </c>
      <c r="E146" s="211" t="s">
        <v>83</v>
      </c>
      <c r="F146" s="211" t="s">
        <v>168</v>
      </c>
      <c r="G146" s="198"/>
      <c r="H146" s="198"/>
      <c r="I146" s="201"/>
      <c r="J146" s="212">
        <f>BK146</f>
        <v>0</v>
      </c>
      <c r="K146" s="198"/>
      <c r="L146" s="203"/>
      <c r="M146" s="204"/>
      <c r="N146" s="205"/>
      <c r="O146" s="205"/>
      <c r="P146" s="206">
        <f>SUM(P147:P167)</f>
        <v>0</v>
      </c>
      <c r="Q146" s="205"/>
      <c r="R146" s="206">
        <f>SUM(R147:R167)</f>
        <v>2.3239097399999999</v>
      </c>
      <c r="S146" s="205"/>
      <c r="T146" s="207">
        <f>SUM(T147:T167)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08" t="s">
        <v>32</v>
      </c>
      <c r="AT146" s="209" t="s">
        <v>75</v>
      </c>
      <c r="AU146" s="209" t="s">
        <v>32</v>
      </c>
      <c r="AY146" s="208" t="s">
        <v>125</v>
      </c>
      <c r="BK146" s="210">
        <f>SUM(BK147:BK167)</f>
        <v>0</v>
      </c>
    </row>
    <row r="147" s="2" customFormat="1" ht="33" customHeight="1">
      <c r="A147" s="36"/>
      <c r="B147" s="37"/>
      <c r="C147" s="213" t="s">
        <v>156</v>
      </c>
      <c r="D147" s="213" t="s">
        <v>127</v>
      </c>
      <c r="E147" s="214" t="s">
        <v>169</v>
      </c>
      <c r="F147" s="215" t="s">
        <v>170</v>
      </c>
      <c r="G147" s="216" t="s">
        <v>130</v>
      </c>
      <c r="H147" s="217">
        <v>0.54000000000000004</v>
      </c>
      <c r="I147" s="218"/>
      <c r="J147" s="219">
        <f>ROUND(I147*H147,2)</f>
        <v>0</v>
      </c>
      <c r="K147" s="215" t="s">
        <v>131</v>
      </c>
      <c r="L147" s="42"/>
      <c r="M147" s="220" t="s">
        <v>1</v>
      </c>
      <c r="N147" s="221" t="s">
        <v>41</v>
      </c>
      <c r="O147" s="89"/>
      <c r="P147" s="222">
        <f>O147*H147</f>
        <v>0</v>
      </c>
      <c r="Q147" s="222">
        <v>2.5018699999999998</v>
      </c>
      <c r="R147" s="222">
        <f>Q147*H147</f>
        <v>1.3510097999999999</v>
      </c>
      <c r="S147" s="222">
        <v>0</v>
      </c>
      <c r="T147" s="223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224" t="s">
        <v>132</v>
      </c>
      <c r="AT147" s="224" t="s">
        <v>127</v>
      </c>
      <c r="AU147" s="224" t="s">
        <v>83</v>
      </c>
      <c r="AY147" s="15" t="s">
        <v>125</v>
      </c>
      <c r="BE147" s="225">
        <f>IF(N147="základní",J147,0)</f>
        <v>0</v>
      </c>
      <c r="BF147" s="225">
        <f>IF(N147="snížená",J147,0)</f>
        <v>0</v>
      </c>
      <c r="BG147" s="225">
        <f>IF(N147="zákl. přenesená",J147,0)</f>
        <v>0</v>
      </c>
      <c r="BH147" s="225">
        <f>IF(N147="sníž. přenesená",J147,0)</f>
        <v>0</v>
      </c>
      <c r="BI147" s="225">
        <f>IF(N147="nulová",J147,0)</f>
        <v>0</v>
      </c>
      <c r="BJ147" s="15" t="s">
        <v>32</v>
      </c>
      <c r="BK147" s="225">
        <f>ROUND(I147*H147,2)</f>
        <v>0</v>
      </c>
      <c r="BL147" s="15" t="s">
        <v>132</v>
      </c>
      <c r="BM147" s="224" t="s">
        <v>171</v>
      </c>
    </row>
    <row r="148" s="2" customFormat="1">
      <c r="A148" s="36"/>
      <c r="B148" s="37"/>
      <c r="C148" s="38"/>
      <c r="D148" s="226" t="s">
        <v>134</v>
      </c>
      <c r="E148" s="38"/>
      <c r="F148" s="227" t="s">
        <v>172</v>
      </c>
      <c r="G148" s="38"/>
      <c r="H148" s="38"/>
      <c r="I148" s="228"/>
      <c r="J148" s="38"/>
      <c r="K148" s="38"/>
      <c r="L148" s="42"/>
      <c r="M148" s="229"/>
      <c r="N148" s="230"/>
      <c r="O148" s="89"/>
      <c r="P148" s="89"/>
      <c r="Q148" s="89"/>
      <c r="R148" s="89"/>
      <c r="S148" s="89"/>
      <c r="T148" s="90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T148" s="15" t="s">
        <v>134</v>
      </c>
      <c r="AU148" s="15" t="s">
        <v>83</v>
      </c>
    </row>
    <row r="149" s="13" customFormat="1">
      <c r="A149" s="13"/>
      <c r="B149" s="231"/>
      <c r="C149" s="232"/>
      <c r="D149" s="226" t="s">
        <v>136</v>
      </c>
      <c r="E149" s="233" t="s">
        <v>1</v>
      </c>
      <c r="F149" s="234" t="s">
        <v>173</v>
      </c>
      <c r="G149" s="232"/>
      <c r="H149" s="235">
        <v>0.54000000000000004</v>
      </c>
      <c r="I149" s="236"/>
      <c r="J149" s="232"/>
      <c r="K149" s="232"/>
      <c r="L149" s="237"/>
      <c r="M149" s="238"/>
      <c r="N149" s="239"/>
      <c r="O149" s="239"/>
      <c r="P149" s="239"/>
      <c r="Q149" s="239"/>
      <c r="R149" s="239"/>
      <c r="S149" s="239"/>
      <c r="T149" s="240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1" t="s">
        <v>136</v>
      </c>
      <c r="AU149" s="241" t="s">
        <v>83</v>
      </c>
      <c r="AV149" s="13" t="s">
        <v>83</v>
      </c>
      <c r="AW149" s="13" t="s">
        <v>31</v>
      </c>
      <c r="AX149" s="13" t="s">
        <v>32</v>
      </c>
      <c r="AY149" s="241" t="s">
        <v>125</v>
      </c>
    </row>
    <row r="150" s="2" customFormat="1" ht="16.5" customHeight="1">
      <c r="A150" s="36"/>
      <c r="B150" s="37"/>
      <c r="C150" s="213" t="s">
        <v>174</v>
      </c>
      <c r="D150" s="213" t="s">
        <v>127</v>
      </c>
      <c r="E150" s="214" t="s">
        <v>175</v>
      </c>
      <c r="F150" s="215" t="s">
        <v>176</v>
      </c>
      <c r="G150" s="216" t="s">
        <v>145</v>
      </c>
      <c r="H150" s="217">
        <v>7.2000000000000002</v>
      </c>
      <c r="I150" s="218"/>
      <c r="J150" s="219">
        <f>ROUND(I150*H150,2)</f>
        <v>0</v>
      </c>
      <c r="K150" s="215" t="s">
        <v>131</v>
      </c>
      <c r="L150" s="42"/>
      <c r="M150" s="220" t="s">
        <v>1</v>
      </c>
      <c r="N150" s="221" t="s">
        <v>41</v>
      </c>
      <c r="O150" s="89"/>
      <c r="P150" s="222">
        <f>O150*H150</f>
        <v>0</v>
      </c>
      <c r="Q150" s="222">
        <v>0.0026900000000000001</v>
      </c>
      <c r="R150" s="222">
        <f>Q150*H150</f>
        <v>0.019368</v>
      </c>
      <c r="S150" s="222">
        <v>0</v>
      </c>
      <c r="T150" s="223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224" t="s">
        <v>132</v>
      </c>
      <c r="AT150" s="224" t="s">
        <v>127</v>
      </c>
      <c r="AU150" s="224" t="s">
        <v>83</v>
      </c>
      <c r="AY150" s="15" t="s">
        <v>125</v>
      </c>
      <c r="BE150" s="225">
        <f>IF(N150="základní",J150,0)</f>
        <v>0</v>
      </c>
      <c r="BF150" s="225">
        <f>IF(N150="snížená",J150,0)</f>
        <v>0</v>
      </c>
      <c r="BG150" s="225">
        <f>IF(N150="zákl. přenesená",J150,0)</f>
        <v>0</v>
      </c>
      <c r="BH150" s="225">
        <f>IF(N150="sníž. přenesená",J150,0)</f>
        <v>0</v>
      </c>
      <c r="BI150" s="225">
        <f>IF(N150="nulová",J150,0)</f>
        <v>0</v>
      </c>
      <c r="BJ150" s="15" t="s">
        <v>32</v>
      </c>
      <c r="BK150" s="225">
        <f>ROUND(I150*H150,2)</f>
        <v>0</v>
      </c>
      <c r="BL150" s="15" t="s">
        <v>132</v>
      </c>
      <c r="BM150" s="224" t="s">
        <v>177</v>
      </c>
    </row>
    <row r="151" s="2" customFormat="1">
      <c r="A151" s="36"/>
      <c r="B151" s="37"/>
      <c r="C151" s="38"/>
      <c r="D151" s="226" t="s">
        <v>134</v>
      </c>
      <c r="E151" s="38"/>
      <c r="F151" s="227" t="s">
        <v>178</v>
      </c>
      <c r="G151" s="38"/>
      <c r="H151" s="38"/>
      <c r="I151" s="228"/>
      <c r="J151" s="38"/>
      <c r="K151" s="38"/>
      <c r="L151" s="42"/>
      <c r="M151" s="229"/>
      <c r="N151" s="230"/>
      <c r="O151" s="89"/>
      <c r="P151" s="89"/>
      <c r="Q151" s="89"/>
      <c r="R151" s="89"/>
      <c r="S151" s="89"/>
      <c r="T151" s="90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T151" s="15" t="s">
        <v>134</v>
      </c>
      <c r="AU151" s="15" t="s">
        <v>83</v>
      </c>
    </row>
    <row r="152" s="13" customFormat="1">
      <c r="A152" s="13"/>
      <c r="B152" s="231"/>
      <c r="C152" s="232"/>
      <c r="D152" s="226" t="s">
        <v>136</v>
      </c>
      <c r="E152" s="233" t="s">
        <v>1</v>
      </c>
      <c r="F152" s="234" t="s">
        <v>179</v>
      </c>
      <c r="G152" s="232"/>
      <c r="H152" s="235">
        <v>7.2000000000000002</v>
      </c>
      <c r="I152" s="236"/>
      <c r="J152" s="232"/>
      <c r="K152" s="232"/>
      <c r="L152" s="237"/>
      <c r="M152" s="238"/>
      <c r="N152" s="239"/>
      <c r="O152" s="239"/>
      <c r="P152" s="239"/>
      <c r="Q152" s="239"/>
      <c r="R152" s="239"/>
      <c r="S152" s="239"/>
      <c r="T152" s="240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1" t="s">
        <v>136</v>
      </c>
      <c r="AU152" s="241" t="s">
        <v>83</v>
      </c>
      <c r="AV152" s="13" t="s">
        <v>83</v>
      </c>
      <c r="AW152" s="13" t="s">
        <v>31</v>
      </c>
      <c r="AX152" s="13" t="s">
        <v>32</v>
      </c>
      <c r="AY152" s="241" t="s">
        <v>125</v>
      </c>
    </row>
    <row r="153" s="2" customFormat="1" ht="16.5" customHeight="1">
      <c r="A153" s="36"/>
      <c r="B153" s="37"/>
      <c r="C153" s="213" t="s">
        <v>180</v>
      </c>
      <c r="D153" s="213" t="s">
        <v>127</v>
      </c>
      <c r="E153" s="214" t="s">
        <v>181</v>
      </c>
      <c r="F153" s="215" t="s">
        <v>182</v>
      </c>
      <c r="G153" s="216" t="s">
        <v>145</v>
      </c>
      <c r="H153" s="217">
        <v>7.2000000000000002</v>
      </c>
      <c r="I153" s="218"/>
      <c r="J153" s="219">
        <f>ROUND(I153*H153,2)</f>
        <v>0</v>
      </c>
      <c r="K153" s="215" t="s">
        <v>131</v>
      </c>
      <c r="L153" s="42"/>
      <c r="M153" s="220" t="s">
        <v>1</v>
      </c>
      <c r="N153" s="221" t="s">
        <v>41</v>
      </c>
      <c r="O153" s="89"/>
      <c r="P153" s="222">
        <f>O153*H153</f>
        <v>0</v>
      </c>
      <c r="Q153" s="222">
        <v>0</v>
      </c>
      <c r="R153" s="222">
        <f>Q153*H153</f>
        <v>0</v>
      </c>
      <c r="S153" s="222">
        <v>0</v>
      </c>
      <c r="T153" s="223">
        <f>S153*H153</f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224" t="s">
        <v>132</v>
      </c>
      <c r="AT153" s="224" t="s">
        <v>127</v>
      </c>
      <c r="AU153" s="224" t="s">
        <v>83</v>
      </c>
      <c r="AY153" s="15" t="s">
        <v>125</v>
      </c>
      <c r="BE153" s="225">
        <f>IF(N153="základní",J153,0)</f>
        <v>0</v>
      </c>
      <c r="BF153" s="225">
        <f>IF(N153="snížená",J153,0)</f>
        <v>0</v>
      </c>
      <c r="BG153" s="225">
        <f>IF(N153="zákl. přenesená",J153,0)</f>
        <v>0</v>
      </c>
      <c r="BH153" s="225">
        <f>IF(N153="sníž. přenesená",J153,0)</f>
        <v>0</v>
      </c>
      <c r="BI153" s="225">
        <f>IF(N153="nulová",J153,0)</f>
        <v>0</v>
      </c>
      <c r="BJ153" s="15" t="s">
        <v>32</v>
      </c>
      <c r="BK153" s="225">
        <f>ROUND(I153*H153,2)</f>
        <v>0</v>
      </c>
      <c r="BL153" s="15" t="s">
        <v>132</v>
      </c>
      <c r="BM153" s="224" t="s">
        <v>183</v>
      </c>
    </row>
    <row r="154" s="2" customFormat="1">
      <c r="A154" s="36"/>
      <c r="B154" s="37"/>
      <c r="C154" s="38"/>
      <c r="D154" s="226" t="s">
        <v>134</v>
      </c>
      <c r="E154" s="38"/>
      <c r="F154" s="227" t="s">
        <v>178</v>
      </c>
      <c r="G154" s="38"/>
      <c r="H154" s="38"/>
      <c r="I154" s="228"/>
      <c r="J154" s="38"/>
      <c r="K154" s="38"/>
      <c r="L154" s="42"/>
      <c r="M154" s="229"/>
      <c r="N154" s="230"/>
      <c r="O154" s="89"/>
      <c r="P154" s="89"/>
      <c r="Q154" s="89"/>
      <c r="R154" s="89"/>
      <c r="S154" s="89"/>
      <c r="T154" s="90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T154" s="15" t="s">
        <v>134</v>
      </c>
      <c r="AU154" s="15" t="s">
        <v>83</v>
      </c>
    </row>
    <row r="155" s="13" customFormat="1">
      <c r="A155" s="13"/>
      <c r="B155" s="231"/>
      <c r="C155" s="232"/>
      <c r="D155" s="226" t="s">
        <v>136</v>
      </c>
      <c r="E155" s="233" t="s">
        <v>1</v>
      </c>
      <c r="F155" s="234" t="s">
        <v>179</v>
      </c>
      <c r="G155" s="232"/>
      <c r="H155" s="235">
        <v>7.2000000000000002</v>
      </c>
      <c r="I155" s="236"/>
      <c r="J155" s="232"/>
      <c r="K155" s="232"/>
      <c r="L155" s="237"/>
      <c r="M155" s="238"/>
      <c r="N155" s="239"/>
      <c r="O155" s="239"/>
      <c r="P155" s="239"/>
      <c r="Q155" s="239"/>
      <c r="R155" s="239"/>
      <c r="S155" s="239"/>
      <c r="T155" s="240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1" t="s">
        <v>136</v>
      </c>
      <c r="AU155" s="241" t="s">
        <v>83</v>
      </c>
      <c r="AV155" s="13" t="s">
        <v>83</v>
      </c>
      <c r="AW155" s="13" t="s">
        <v>31</v>
      </c>
      <c r="AX155" s="13" t="s">
        <v>32</v>
      </c>
      <c r="AY155" s="241" t="s">
        <v>125</v>
      </c>
    </row>
    <row r="156" s="2" customFormat="1" ht="24.15" customHeight="1">
      <c r="A156" s="36"/>
      <c r="B156" s="37"/>
      <c r="C156" s="213" t="s">
        <v>184</v>
      </c>
      <c r="D156" s="213" t="s">
        <v>127</v>
      </c>
      <c r="E156" s="214" t="s">
        <v>185</v>
      </c>
      <c r="F156" s="215" t="s">
        <v>186</v>
      </c>
      <c r="G156" s="216" t="s">
        <v>187</v>
      </c>
      <c r="H156" s="217">
        <v>0.047</v>
      </c>
      <c r="I156" s="218"/>
      <c r="J156" s="219">
        <f>ROUND(I156*H156,2)</f>
        <v>0</v>
      </c>
      <c r="K156" s="215" t="s">
        <v>131</v>
      </c>
      <c r="L156" s="42"/>
      <c r="M156" s="220" t="s">
        <v>1</v>
      </c>
      <c r="N156" s="221" t="s">
        <v>41</v>
      </c>
      <c r="O156" s="89"/>
      <c r="P156" s="222">
        <f>O156*H156</f>
        <v>0</v>
      </c>
      <c r="Q156" s="222">
        <v>1.0606199999999999</v>
      </c>
      <c r="R156" s="222">
        <f>Q156*H156</f>
        <v>0.049849139999999993</v>
      </c>
      <c r="S156" s="222">
        <v>0</v>
      </c>
      <c r="T156" s="223">
        <f>S156*H156</f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224" t="s">
        <v>132</v>
      </c>
      <c r="AT156" s="224" t="s">
        <v>127</v>
      </c>
      <c r="AU156" s="224" t="s">
        <v>83</v>
      </c>
      <c r="AY156" s="15" t="s">
        <v>125</v>
      </c>
      <c r="BE156" s="225">
        <f>IF(N156="základní",J156,0)</f>
        <v>0</v>
      </c>
      <c r="BF156" s="225">
        <f>IF(N156="snížená",J156,0)</f>
        <v>0</v>
      </c>
      <c r="BG156" s="225">
        <f>IF(N156="zákl. přenesená",J156,0)</f>
        <v>0</v>
      </c>
      <c r="BH156" s="225">
        <f>IF(N156="sníž. přenesená",J156,0)</f>
        <v>0</v>
      </c>
      <c r="BI156" s="225">
        <f>IF(N156="nulová",J156,0)</f>
        <v>0</v>
      </c>
      <c r="BJ156" s="15" t="s">
        <v>32</v>
      </c>
      <c r="BK156" s="225">
        <f>ROUND(I156*H156,2)</f>
        <v>0</v>
      </c>
      <c r="BL156" s="15" t="s">
        <v>132</v>
      </c>
      <c r="BM156" s="224" t="s">
        <v>188</v>
      </c>
    </row>
    <row r="157" s="2" customFormat="1">
      <c r="A157" s="36"/>
      <c r="B157" s="37"/>
      <c r="C157" s="38"/>
      <c r="D157" s="226" t="s">
        <v>134</v>
      </c>
      <c r="E157" s="38"/>
      <c r="F157" s="227" t="s">
        <v>172</v>
      </c>
      <c r="G157" s="38"/>
      <c r="H157" s="38"/>
      <c r="I157" s="228"/>
      <c r="J157" s="38"/>
      <c r="K157" s="38"/>
      <c r="L157" s="42"/>
      <c r="M157" s="229"/>
      <c r="N157" s="230"/>
      <c r="O157" s="89"/>
      <c r="P157" s="89"/>
      <c r="Q157" s="89"/>
      <c r="R157" s="89"/>
      <c r="S157" s="89"/>
      <c r="T157" s="90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T157" s="15" t="s">
        <v>134</v>
      </c>
      <c r="AU157" s="15" t="s">
        <v>83</v>
      </c>
    </row>
    <row r="158" s="13" customFormat="1">
      <c r="A158" s="13"/>
      <c r="B158" s="231"/>
      <c r="C158" s="232"/>
      <c r="D158" s="226" t="s">
        <v>136</v>
      </c>
      <c r="E158" s="233" t="s">
        <v>1</v>
      </c>
      <c r="F158" s="234" t="s">
        <v>189</v>
      </c>
      <c r="G158" s="232"/>
      <c r="H158" s="235">
        <v>0.047</v>
      </c>
      <c r="I158" s="236"/>
      <c r="J158" s="232"/>
      <c r="K158" s="232"/>
      <c r="L158" s="237"/>
      <c r="M158" s="238"/>
      <c r="N158" s="239"/>
      <c r="O158" s="239"/>
      <c r="P158" s="239"/>
      <c r="Q158" s="239"/>
      <c r="R158" s="239"/>
      <c r="S158" s="239"/>
      <c r="T158" s="240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1" t="s">
        <v>136</v>
      </c>
      <c r="AU158" s="241" t="s">
        <v>83</v>
      </c>
      <c r="AV158" s="13" t="s">
        <v>83</v>
      </c>
      <c r="AW158" s="13" t="s">
        <v>31</v>
      </c>
      <c r="AX158" s="13" t="s">
        <v>32</v>
      </c>
      <c r="AY158" s="241" t="s">
        <v>125</v>
      </c>
    </row>
    <row r="159" s="2" customFormat="1" ht="24.15" customHeight="1">
      <c r="A159" s="36"/>
      <c r="B159" s="37"/>
      <c r="C159" s="213" t="s">
        <v>8</v>
      </c>
      <c r="D159" s="213" t="s">
        <v>127</v>
      </c>
      <c r="E159" s="214" t="s">
        <v>190</v>
      </c>
      <c r="F159" s="215" t="s">
        <v>191</v>
      </c>
      <c r="G159" s="216" t="s">
        <v>130</v>
      </c>
      <c r="H159" s="217">
        <v>0.35999999999999999</v>
      </c>
      <c r="I159" s="218"/>
      <c r="J159" s="219">
        <f>ROUND(I159*H159,2)</f>
        <v>0</v>
      </c>
      <c r="K159" s="215" t="s">
        <v>131</v>
      </c>
      <c r="L159" s="42"/>
      <c r="M159" s="220" t="s">
        <v>1</v>
      </c>
      <c r="N159" s="221" t="s">
        <v>41</v>
      </c>
      <c r="O159" s="89"/>
      <c r="P159" s="222">
        <f>O159*H159</f>
        <v>0</v>
      </c>
      <c r="Q159" s="222">
        <v>2.5018699999999998</v>
      </c>
      <c r="R159" s="222">
        <f>Q159*H159</f>
        <v>0.90067319999999995</v>
      </c>
      <c r="S159" s="222">
        <v>0</v>
      </c>
      <c r="T159" s="223">
        <f>S159*H159</f>
        <v>0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224" t="s">
        <v>132</v>
      </c>
      <c r="AT159" s="224" t="s">
        <v>127</v>
      </c>
      <c r="AU159" s="224" t="s">
        <v>83</v>
      </c>
      <c r="AY159" s="15" t="s">
        <v>125</v>
      </c>
      <c r="BE159" s="225">
        <f>IF(N159="základní",J159,0)</f>
        <v>0</v>
      </c>
      <c r="BF159" s="225">
        <f>IF(N159="snížená",J159,0)</f>
        <v>0</v>
      </c>
      <c r="BG159" s="225">
        <f>IF(N159="zákl. přenesená",J159,0)</f>
        <v>0</v>
      </c>
      <c r="BH159" s="225">
        <f>IF(N159="sníž. přenesená",J159,0)</f>
        <v>0</v>
      </c>
      <c r="BI159" s="225">
        <f>IF(N159="nulová",J159,0)</f>
        <v>0</v>
      </c>
      <c r="BJ159" s="15" t="s">
        <v>32</v>
      </c>
      <c r="BK159" s="225">
        <f>ROUND(I159*H159,2)</f>
        <v>0</v>
      </c>
      <c r="BL159" s="15" t="s">
        <v>132</v>
      </c>
      <c r="BM159" s="224" t="s">
        <v>192</v>
      </c>
    </row>
    <row r="160" s="2" customFormat="1">
      <c r="A160" s="36"/>
      <c r="B160" s="37"/>
      <c r="C160" s="38"/>
      <c r="D160" s="226" t="s">
        <v>134</v>
      </c>
      <c r="E160" s="38"/>
      <c r="F160" s="227" t="s">
        <v>193</v>
      </c>
      <c r="G160" s="38"/>
      <c r="H160" s="38"/>
      <c r="I160" s="228"/>
      <c r="J160" s="38"/>
      <c r="K160" s="38"/>
      <c r="L160" s="42"/>
      <c r="M160" s="229"/>
      <c r="N160" s="230"/>
      <c r="O160" s="89"/>
      <c r="P160" s="89"/>
      <c r="Q160" s="89"/>
      <c r="R160" s="89"/>
      <c r="S160" s="89"/>
      <c r="T160" s="90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T160" s="15" t="s">
        <v>134</v>
      </c>
      <c r="AU160" s="15" t="s">
        <v>83</v>
      </c>
    </row>
    <row r="161" s="13" customFormat="1">
      <c r="A161" s="13"/>
      <c r="B161" s="231"/>
      <c r="C161" s="232"/>
      <c r="D161" s="226" t="s">
        <v>136</v>
      </c>
      <c r="E161" s="233" t="s">
        <v>1</v>
      </c>
      <c r="F161" s="234" t="s">
        <v>137</v>
      </c>
      <c r="G161" s="232"/>
      <c r="H161" s="235">
        <v>0.35999999999999999</v>
      </c>
      <c r="I161" s="236"/>
      <c r="J161" s="232"/>
      <c r="K161" s="232"/>
      <c r="L161" s="237"/>
      <c r="M161" s="238"/>
      <c r="N161" s="239"/>
      <c r="O161" s="239"/>
      <c r="P161" s="239"/>
      <c r="Q161" s="239"/>
      <c r="R161" s="239"/>
      <c r="S161" s="239"/>
      <c r="T161" s="240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1" t="s">
        <v>136</v>
      </c>
      <c r="AU161" s="241" t="s">
        <v>83</v>
      </c>
      <c r="AV161" s="13" t="s">
        <v>83</v>
      </c>
      <c r="AW161" s="13" t="s">
        <v>31</v>
      </c>
      <c r="AX161" s="13" t="s">
        <v>32</v>
      </c>
      <c r="AY161" s="241" t="s">
        <v>125</v>
      </c>
    </row>
    <row r="162" s="2" customFormat="1" ht="16.5" customHeight="1">
      <c r="A162" s="36"/>
      <c r="B162" s="37"/>
      <c r="C162" s="213" t="s">
        <v>194</v>
      </c>
      <c r="D162" s="213" t="s">
        <v>127</v>
      </c>
      <c r="E162" s="214" t="s">
        <v>195</v>
      </c>
      <c r="F162" s="215" t="s">
        <v>196</v>
      </c>
      <c r="G162" s="216" t="s">
        <v>145</v>
      </c>
      <c r="H162" s="217">
        <v>1.1399999999999999</v>
      </c>
      <c r="I162" s="218"/>
      <c r="J162" s="219">
        <f>ROUND(I162*H162,2)</f>
        <v>0</v>
      </c>
      <c r="K162" s="215" t="s">
        <v>131</v>
      </c>
      <c r="L162" s="42"/>
      <c r="M162" s="220" t="s">
        <v>1</v>
      </c>
      <c r="N162" s="221" t="s">
        <v>41</v>
      </c>
      <c r="O162" s="89"/>
      <c r="P162" s="222">
        <f>O162*H162</f>
        <v>0</v>
      </c>
      <c r="Q162" s="222">
        <v>0.00264</v>
      </c>
      <c r="R162" s="222">
        <f>Q162*H162</f>
        <v>0.0030095999999999999</v>
      </c>
      <c r="S162" s="222">
        <v>0</v>
      </c>
      <c r="T162" s="223">
        <f>S162*H162</f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224" t="s">
        <v>132</v>
      </c>
      <c r="AT162" s="224" t="s">
        <v>127</v>
      </c>
      <c r="AU162" s="224" t="s">
        <v>83</v>
      </c>
      <c r="AY162" s="15" t="s">
        <v>125</v>
      </c>
      <c r="BE162" s="225">
        <f>IF(N162="základní",J162,0)</f>
        <v>0</v>
      </c>
      <c r="BF162" s="225">
        <f>IF(N162="snížená",J162,0)</f>
        <v>0</v>
      </c>
      <c r="BG162" s="225">
        <f>IF(N162="zákl. přenesená",J162,0)</f>
        <v>0</v>
      </c>
      <c r="BH162" s="225">
        <f>IF(N162="sníž. přenesená",J162,0)</f>
        <v>0</v>
      </c>
      <c r="BI162" s="225">
        <f>IF(N162="nulová",J162,0)</f>
        <v>0</v>
      </c>
      <c r="BJ162" s="15" t="s">
        <v>32</v>
      </c>
      <c r="BK162" s="225">
        <f>ROUND(I162*H162,2)</f>
        <v>0</v>
      </c>
      <c r="BL162" s="15" t="s">
        <v>132</v>
      </c>
      <c r="BM162" s="224" t="s">
        <v>197</v>
      </c>
    </row>
    <row r="163" s="2" customFormat="1">
      <c r="A163" s="36"/>
      <c r="B163" s="37"/>
      <c r="C163" s="38"/>
      <c r="D163" s="226" t="s">
        <v>134</v>
      </c>
      <c r="E163" s="38"/>
      <c r="F163" s="227" t="s">
        <v>193</v>
      </c>
      <c r="G163" s="38"/>
      <c r="H163" s="38"/>
      <c r="I163" s="228"/>
      <c r="J163" s="38"/>
      <c r="K163" s="38"/>
      <c r="L163" s="42"/>
      <c r="M163" s="229"/>
      <c r="N163" s="230"/>
      <c r="O163" s="89"/>
      <c r="P163" s="89"/>
      <c r="Q163" s="89"/>
      <c r="R163" s="89"/>
      <c r="S163" s="89"/>
      <c r="T163" s="90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T163" s="15" t="s">
        <v>134</v>
      </c>
      <c r="AU163" s="15" t="s">
        <v>83</v>
      </c>
    </row>
    <row r="164" s="13" customFormat="1">
      <c r="A164" s="13"/>
      <c r="B164" s="231"/>
      <c r="C164" s="232"/>
      <c r="D164" s="226" t="s">
        <v>136</v>
      </c>
      <c r="E164" s="233" t="s">
        <v>1</v>
      </c>
      <c r="F164" s="234" t="s">
        <v>198</v>
      </c>
      <c r="G164" s="232"/>
      <c r="H164" s="235">
        <v>1.1399999999999999</v>
      </c>
      <c r="I164" s="236"/>
      <c r="J164" s="232"/>
      <c r="K164" s="232"/>
      <c r="L164" s="237"/>
      <c r="M164" s="238"/>
      <c r="N164" s="239"/>
      <c r="O164" s="239"/>
      <c r="P164" s="239"/>
      <c r="Q164" s="239"/>
      <c r="R164" s="239"/>
      <c r="S164" s="239"/>
      <c r="T164" s="240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1" t="s">
        <v>136</v>
      </c>
      <c r="AU164" s="241" t="s">
        <v>83</v>
      </c>
      <c r="AV164" s="13" t="s">
        <v>83</v>
      </c>
      <c r="AW164" s="13" t="s">
        <v>31</v>
      </c>
      <c r="AX164" s="13" t="s">
        <v>32</v>
      </c>
      <c r="AY164" s="241" t="s">
        <v>125</v>
      </c>
    </row>
    <row r="165" s="2" customFormat="1" ht="16.5" customHeight="1">
      <c r="A165" s="36"/>
      <c r="B165" s="37"/>
      <c r="C165" s="213" t="s">
        <v>199</v>
      </c>
      <c r="D165" s="213" t="s">
        <v>127</v>
      </c>
      <c r="E165" s="214" t="s">
        <v>200</v>
      </c>
      <c r="F165" s="215" t="s">
        <v>201</v>
      </c>
      <c r="G165" s="216" t="s">
        <v>145</v>
      </c>
      <c r="H165" s="217">
        <v>1.1399999999999999</v>
      </c>
      <c r="I165" s="218"/>
      <c r="J165" s="219">
        <f>ROUND(I165*H165,2)</f>
        <v>0</v>
      </c>
      <c r="K165" s="215" t="s">
        <v>131</v>
      </c>
      <c r="L165" s="42"/>
      <c r="M165" s="220" t="s">
        <v>1</v>
      </c>
      <c r="N165" s="221" t="s">
        <v>41</v>
      </c>
      <c r="O165" s="89"/>
      <c r="P165" s="222">
        <f>O165*H165</f>
        <v>0</v>
      </c>
      <c r="Q165" s="222">
        <v>0</v>
      </c>
      <c r="R165" s="222">
        <f>Q165*H165</f>
        <v>0</v>
      </c>
      <c r="S165" s="222">
        <v>0</v>
      </c>
      <c r="T165" s="223">
        <f>S165*H165</f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224" t="s">
        <v>132</v>
      </c>
      <c r="AT165" s="224" t="s">
        <v>127</v>
      </c>
      <c r="AU165" s="224" t="s">
        <v>83</v>
      </c>
      <c r="AY165" s="15" t="s">
        <v>125</v>
      </c>
      <c r="BE165" s="225">
        <f>IF(N165="základní",J165,0)</f>
        <v>0</v>
      </c>
      <c r="BF165" s="225">
        <f>IF(N165="snížená",J165,0)</f>
        <v>0</v>
      </c>
      <c r="BG165" s="225">
        <f>IF(N165="zákl. přenesená",J165,0)</f>
        <v>0</v>
      </c>
      <c r="BH165" s="225">
        <f>IF(N165="sníž. přenesená",J165,0)</f>
        <v>0</v>
      </c>
      <c r="BI165" s="225">
        <f>IF(N165="nulová",J165,0)</f>
        <v>0</v>
      </c>
      <c r="BJ165" s="15" t="s">
        <v>32</v>
      </c>
      <c r="BK165" s="225">
        <f>ROUND(I165*H165,2)</f>
        <v>0</v>
      </c>
      <c r="BL165" s="15" t="s">
        <v>132</v>
      </c>
      <c r="BM165" s="224" t="s">
        <v>202</v>
      </c>
    </row>
    <row r="166" s="2" customFormat="1">
      <c r="A166" s="36"/>
      <c r="B166" s="37"/>
      <c r="C166" s="38"/>
      <c r="D166" s="226" t="s">
        <v>134</v>
      </c>
      <c r="E166" s="38"/>
      <c r="F166" s="227" t="s">
        <v>193</v>
      </c>
      <c r="G166" s="38"/>
      <c r="H166" s="38"/>
      <c r="I166" s="228"/>
      <c r="J166" s="38"/>
      <c r="K166" s="38"/>
      <c r="L166" s="42"/>
      <c r="M166" s="229"/>
      <c r="N166" s="230"/>
      <c r="O166" s="89"/>
      <c r="P166" s="89"/>
      <c r="Q166" s="89"/>
      <c r="R166" s="89"/>
      <c r="S166" s="89"/>
      <c r="T166" s="90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T166" s="15" t="s">
        <v>134</v>
      </c>
      <c r="AU166" s="15" t="s">
        <v>83</v>
      </c>
    </row>
    <row r="167" s="13" customFormat="1">
      <c r="A167" s="13"/>
      <c r="B167" s="231"/>
      <c r="C167" s="232"/>
      <c r="D167" s="226" t="s">
        <v>136</v>
      </c>
      <c r="E167" s="233" t="s">
        <v>1</v>
      </c>
      <c r="F167" s="234" t="s">
        <v>198</v>
      </c>
      <c r="G167" s="232"/>
      <c r="H167" s="235">
        <v>1.1399999999999999</v>
      </c>
      <c r="I167" s="236"/>
      <c r="J167" s="232"/>
      <c r="K167" s="232"/>
      <c r="L167" s="237"/>
      <c r="M167" s="238"/>
      <c r="N167" s="239"/>
      <c r="O167" s="239"/>
      <c r="P167" s="239"/>
      <c r="Q167" s="239"/>
      <c r="R167" s="239"/>
      <c r="S167" s="239"/>
      <c r="T167" s="240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1" t="s">
        <v>136</v>
      </c>
      <c r="AU167" s="241" t="s">
        <v>83</v>
      </c>
      <c r="AV167" s="13" t="s">
        <v>83</v>
      </c>
      <c r="AW167" s="13" t="s">
        <v>31</v>
      </c>
      <c r="AX167" s="13" t="s">
        <v>32</v>
      </c>
      <c r="AY167" s="241" t="s">
        <v>125</v>
      </c>
    </row>
    <row r="168" s="12" customFormat="1" ht="22.8" customHeight="1">
      <c r="A168" s="12"/>
      <c r="B168" s="197"/>
      <c r="C168" s="198"/>
      <c r="D168" s="199" t="s">
        <v>75</v>
      </c>
      <c r="E168" s="211" t="s">
        <v>142</v>
      </c>
      <c r="F168" s="211" t="s">
        <v>203</v>
      </c>
      <c r="G168" s="198"/>
      <c r="H168" s="198"/>
      <c r="I168" s="201"/>
      <c r="J168" s="212">
        <f>BK168</f>
        <v>0</v>
      </c>
      <c r="K168" s="198"/>
      <c r="L168" s="203"/>
      <c r="M168" s="204"/>
      <c r="N168" s="205"/>
      <c r="O168" s="205"/>
      <c r="P168" s="206">
        <f>SUM(P169:P180)</f>
        <v>0</v>
      </c>
      <c r="Q168" s="205"/>
      <c r="R168" s="206">
        <f>SUM(R169:R180)</f>
        <v>14.391332799999999</v>
      </c>
      <c r="S168" s="205"/>
      <c r="T168" s="207">
        <f>SUM(T169:T180)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08" t="s">
        <v>32</v>
      </c>
      <c r="AT168" s="209" t="s">
        <v>75</v>
      </c>
      <c r="AU168" s="209" t="s">
        <v>32</v>
      </c>
      <c r="AY168" s="208" t="s">
        <v>125</v>
      </c>
      <c r="BK168" s="210">
        <f>SUM(BK169:BK180)</f>
        <v>0</v>
      </c>
    </row>
    <row r="169" s="2" customFormat="1" ht="37.8" customHeight="1">
      <c r="A169" s="36"/>
      <c r="B169" s="37"/>
      <c r="C169" s="213" t="s">
        <v>204</v>
      </c>
      <c r="D169" s="213" t="s">
        <v>127</v>
      </c>
      <c r="E169" s="214" t="s">
        <v>205</v>
      </c>
      <c r="F169" s="215" t="s">
        <v>206</v>
      </c>
      <c r="G169" s="216" t="s">
        <v>207</v>
      </c>
      <c r="H169" s="217">
        <v>13</v>
      </c>
      <c r="I169" s="218"/>
      <c r="J169" s="219">
        <f>ROUND(I169*H169,2)</f>
        <v>0</v>
      </c>
      <c r="K169" s="215" t="s">
        <v>131</v>
      </c>
      <c r="L169" s="42"/>
      <c r="M169" s="220" t="s">
        <v>1</v>
      </c>
      <c r="N169" s="221" t="s">
        <v>41</v>
      </c>
      <c r="O169" s="89"/>
      <c r="P169" s="222">
        <f>O169*H169</f>
        <v>0</v>
      </c>
      <c r="Q169" s="222">
        <v>0</v>
      </c>
      <c r="R169" s="222">
        <f>Q169*H169</f>
        <v>0</v>
      </c>
      <c r="S169" s="222">
        <v>0</v>
      </c>
      <c r="T169" s="223">
        <f>S169*H169</f>
        <v>0</v>
      </c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R169" s="224" t="s">
        <v>132</v>
      </c>
      <c r="AT169" s="224" t="s">
        <v>127</v>
      </c>
      <c r="AU169" s="224" t="s">
        <v>83</v>
      </c>
      <c r="AY169" s="15" t="s">
        <v>125</v>
      </c>
      <c r="BE169" s="225">
        <f>IF(N169="základní",J169,0)</f>
        <v>0</v>
      </c>
      <c r="BF169" s="225">
        <f>IF(N169="snížená",J169,0)</f>
        <v>0</v>
      </c>
      <c r="BG169" s="225">
        <f>IF(N169="zákl. přenesená",J169,0)</f>
        <v>0</v>
      </c>
      <c r="BH169" s="225">
        <f>IF(N169="sníž. přenesená",J169,0)</f>
        <v>0</v>
      </c>
      <c r="BI169" s="225">
        <f>IF(N169="nulová",J169,0)</f>
        <v>0</v>
      </c>
      <c r="BJ169" s="15" t="s">
        <v>32</v>
      </c>
      <c r="BK169" s="225">
        <f>ROUND(I169*H169,2)</f>
        <v>0</v>
      </c>
      <c r="BL169" s="15" t="s">
        <v>132</v>
      </c>
      <c r="BM169" s="224" t="s">
        <v>208</v>
      </c>
    </row>
    <row r="170" s="2" customFormat="1" ht="55.5" customHeight="1">
      <c r="A170" s="36"/>
      <c r="B170" s="37"/>
      <c r="C170" s="242" t="s">
        <v>209</v>
      </c>
      <c r="D170" s="242" t="s">
        <v>152</v>
      </c>
      <c r="E170" s="243" t="s">
        <v>210</v>
      </c>
      <c r="F170" s="244" t="s">
        <v>211</v>
      </c>
      <c r="G170" s="245" t="s">
        <v>207</v>
      </c>
      <c r="H170" s="246">
        <v>13</v>
      </c>
      <c r="I170" s="247"/>
      <c r="J170" s="248">
        <f>ROUND(I170*H170,2)</f>
        <v>0</v>
      </c>
      <c r="K170" s="244" t="s">
        <v>1</v>
      </c>
      <c r="L170" s="249"/>
      <c r="M170" s="250" t="s">
        <v>1</v>
      </c>
      <c r="N170" s="251" t="s">
        <v>41</v>
      </c>
      <c r="O170" s="89"/>
      <c r="P170" s="222">
        <f>O170*H170</f>
        <v>0</v>
      </c>
      <c r="Q170" s="222">
        <v>0.0057999999999999996</v>
      </c>
      <c r="R170" s="222">
        <f>Q170*H170</f>
        <v>0.075399999999999995</v>
      </c>
      <c r="S170" s="222">
        <v>0</v>
      </c>
      <c r="T170" s="223">
        <f>S170*H170</f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224" t="s">
        <v>156</v>
      </c>
      <c r="AT170" s="224" t="s">
        <v>152</v>
      </c>
      <c r="AU170" s="224" t="s">
        <v>83</v>
      </c>
      <c r="AY170" s="15" t="s">
        <v>125</v>
      </c>
      <c r="BE170" s="225">
        <f>IF(N170="základní",J170,0)</f>
        <v>0</v>
      </c>
      <c r="BF170" s="225">
        <f>IF(N170="snížená",J170,0)</f>
        <v>0</v>
      </c>
      <c r="BG170" s="225">
        <f>IF(N170="zákl. přenesená",J170,0)</f>
        <v>0</v>
      </c>
      <c r="BH170" s="225">
        <f>IF(N170="sníž. přenesená",J170,0)</f>
        <v>0</v>
      </c>
      <c r="BI170" s="225">
        <f>IF(N170="nulová",J170,0)</f>
        <v>0</v>
      </c>
      <c r="BJ170" s="15" t="s">
        <v>32</v>
      </c>
      <c r="BK170" s="225">
        <f>ROUND(I170*H170,2)</f>
        <v>0</v>
      </c>
      <c r="BL170" s="15" t="s">
        <v>132</v>
      </c>
      <c r="BM170" s="224" t="s">
        <v>212</v>
      </c>
    </row>
    <row r="171" s="2" customFormat="1">
      <c r="A171" s="36"/>
      <c r="B171" s="37"/>
      <c r="C171" s="38"/>
      <c r="D171" s="226" t="s">
        <v>134</v>
      </c>
      <c r="E171" s="38"/>
      <c r="F171" s="227" t="s">
        <v>213</v>
      </c>
      <c r="G171" s="38"/>
      <c r="H171" s="38"/>
      <c r="I171" s="228"/>
      <c r="J171" s="38"/>
      <c r="K171" s="38"/>
      <c r="L171" s="42"/>
      <c r="M171" s="229"/>
      <c r="N171" s="230"/>
      <c r="O171" s="89"/>
      <c r="P171" s="89"/>
      <c r="Q171" s="89"/>
      <c r="R171" s="89"/>
      <c r="S171" s="89"/>
      <c r="T171" s="90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T171" s="15" t="s">
        <v>134</v>
      </c>
      <c r="AU171" s="15" t="s">
        <v>83</v>
      </c>
    </row>
    <row r="172" s="13" customFormat="1">
      <c r="A172" s="13"/>
      <c r="B172" s="231"/>
      <c r="C172" s="232"/>
      <c r="D172" s="226" t="s">
        <v>136</v>
      </c>
      <c r="E172" s="233" t="s">
        <v>1</v>
      </c>
      <c r="F172" s="234" t="s">
        <v>194</v>
      </c>
      <c r="G172" s="232"/>
      <c r="H172" s="235">
        <v>13</v>
      </c>
      <c r="I172" s="236"/>
      <c r="J172" s="232"/>
      <c r="K172" s="232"/>
      <c r="L172" s="237"/>
      <c r="M172" s="238"/>
      <c r="N172" s="239"/>
      <c r="O172" s="239"/>
      <c r="P172" s="239"/>
      <c r="Q172" s="239"/>
      <c r="R172" s="239"/>
      <c r="S172" s="239"/>
      <c r="T172" s="240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1" t="s">
        <v>136</v>
      </c>
      <c r="AU172" s="241" t="s">
        <v>83</v>
      </c>
      <c r="AV172" s="13" t="s">
        <v>83</v>
      </c>
      <c r="AW172" s="13" t="s">
        <v>31</v>
      </c>
      <c r="AX172" s="13" t="s">
        <v>32</v>
      </c>
      <c r="AY172" s="241" t="s">
        <v>125</v>
      </c>
    </row>
    <row r="173" s="2" customFormat="1" ht="44.25" customHeight="1">
      <c r="A173" s="36"/>
      <c r="B173" s="37"/>
      <c r="C173" s="213" t="s">
        <v>214</v>
      </c>
      <c r="D173" s="213" t="s">
        <v>127</v>
      </c>
      <c r="E173" s="214" t="s">
        <v>215</v>
      </c>
      <c r="F173" s="215" t="s">
        <v>216</v>
      </c>
      <c r="G173" s="216" t="s">
        <v>130</v>
      </c>
      <c r="H173" s="217">
        <v>9.3599999999999994</v>
      </c>
      <c r="I173" s="218"/>
      <c r="J173" s="219">
        <f>ROUND(I173*H173,2)</f>
        <v>0</v>
      </c>
      <c r="K173" s="215" t="s">
        <v>131</v>
      </c>
      <c r="L173" s="42"/>
      <c r="M173" s="220" t="s">
        <v>1</v>
      </c>
      <c r="N173" s="221" t="s">
        <v>41</v>
      </c>
      <c r="O173" s="89"/>
      <c r="P173" s="222">
        <f>O173*H173</f>
        <v>0</v>
      </c>
      <c r="Q173" s="222">
        <v>0</v>
      </c>
      <c r="R173" s="222">
        <f>Q173*H173</f>
        <v>0</v>
      </c>
      <c r="S173" s="222">
        <v>0</v>
      </c>
      <c r="T173" s="223">
        <f>S173*H173</f>
        <v>0</v>
      </c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R173" s="224" t="s">
        <v>132</v>
      </c>
      <c r="AT173" s="224" t="s">
        <v>127</v>
      </c>
      <c r="AU173" s="224" t="s">
        <v>83</v>
      </c>
      <c r="AY173" s="15" t="s">
        <v>125</v>
      </c>
      <c r="BE173" s="225">
        <f>IF(N173="základní",J173,0)</f>
        <v>0</v>
      </c>
      <c r="BF173" s="225">
        <f>IF(N173="snížená",J173,0)</f>
        <v>0</v>
      </c>
      <c r="BG173" s="225">
        <f>IF(N173="zákl. přenesená",J173,0)</f>
        <v>0</v>
      </c>
      <c r="BH173" s="225">
        <f>IF(N173="sníž. přenesená",J173,0)</f>
        <v>0</v>
      </c>
      <c r="BI173" s="225">
        <f>IF(N173="nulová",J173,0)</f>
        <v>0</v>
      </c>
      <c r="BJ173" s="15" t="s">
        <v>32</v>
      </c>
      <c r="BK173" s="225">
        <f>ROUND(I173*H173,2)</f>
        <v>0</v>
      </c>
      <c r="BL173" s="15" t="s">
        <v>132</v>
      </c>
      <c r="BM173" s="224" t="s">
        <v>217</v>
      </c>
    </row>
    <row r="174" s="13" customFormat="1">
      <c r="A174" s="13"/>
      <c r="B174" s="231"/>
      <c r="C174" s="232"/>
      <c r="D174" s="226" t="s">
        <v>136</v>
      </c>
      <c r="E174" s="233" t="s">
        <v>84</v>
      </c>
      <c r="F174" s="234" t="s">
        <v>218</v>
      </c>
      <c r="G174" s="232"/>
      <c r="H174" s="235">
        <v>26</v>
      </c>
      <c r="I174" s="236"/>
      <c r="J174" s="232"/>
      <c r="K174" s="232"/>
      <c r="L174" s="237"/>
      <c r="M174" s="238"/>
      <c r="N174" s="239"/>
      <c r="O174" s="239"/>
      <c r="P174" s="239"/>
      <c r="Q174" s="239"/>
      <c r="R174" s="239"/>
      <c r="S174" s="239"/>
      <c r="T174" s="240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1" t="s">
        <v>136</v>
      </c>
      <c r="AU174" s="241" t="s">
        <v>83</v>
      </c>
      <c r="AV174" s="13" t="s">
        <v>83</v>
      </c>
      <c r="AW174" s="13" t="s">
        <v>31</v>
      </c>
      <c r="AX174" s="13" t="s">
        <v>76</v>
      </c>
      <c r="AY174" s="241" t="s">
        <v>125</v>
      </c>
    </row>
    <row r="175" s="13" customFormat="1">
      <c r="A175" s="13"/>
      <c r="B175" s="231"/>
      <c r="C175" s="232"/>
      <c r="D175" s="226" t="s">
        <v>136</v>
      </c>
      <c r="E175" s="233" t="s">
        <v>1</v>
      </c>
      <c r="F175" s="234" t="s">
        <v>219</v>
      </c>
      <c r="G175" s="232"/>
      <c r="H175" s="235">
        <v>9.3599999999999994</v>
      </c>
      <c r="I175" s="236"/>
      <c r="J175" s="232"/>
      <c r="K175" s="232"/>
      <c r="L175" s="237"/>
      <c r="M175" s="238"/>
      <c r="N175" s="239"/>
      <c r="O175" s="239"/>
      <c r="P175" s="239"/>
      <c r="Q175" s="239"/>
      <c r="R175" s="239"/>
      <c r="S175" s="239"/>
      <c r="T175" s="240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1" t="s">
        <v>136</v>
      </c>
      <c r="AU175" s="241" t="s">
        <v>83</v>
      </c>
      <c r="AV175" s="13" t="s">
        <v>83</v>
      </c>
      <c r="AW175" s="13" t="s">
        <v>31</v>
      </c>
      <c r="AX175" s="13" t="s">
        <v>32</v>
      </c>
      <c r="AY175" s="241" t="s">
        <v>125</v>
      </c>
    </row>
    <row r="176" s="2" customFormat="1" ht="33" customHeight="1">
      <c r="A176" s="36"/>
      <c r="B176" s="37"/>
      <c r="C176" s="242" t="s">
        <v>89</v>
      </c>
      <c r="D176" s="242" t="s">
        <v>152</v>
      </c>
      <c r="E176" s="243" t="s">
        <v>220</v>
      </c>
      <c r="F176" s="244" t="s">
        <v>221</v>
      </c>
      <c r="G176" s="245" t="s">
        <v>130</v>
      </c>
      <c r="H176" s="246">
        <v>9.3599999999999994</v>
      </c>
      <c r="I176" s="247"/>
      <c r="J176" s="248">
        <f>ROUND(I176*H176,2)</f>
        <v>0</v>
      </c>
      <c r="K176" s="244" t="s">
        <v>131</v>
      </c>
      <c r="L176" s="249"/>
      <c r="M176" s="250" t="s">
        <v>1</v>
      </c>
      <c r="N176" s="251" t="s">
        <v>41</v>
      </c>
      <c r="O176" s="89"/>
      <c r="P176" s="222">
        <f>O176*H176</f>
        <v>0</v>
      </c>
      <c r="Q176" s="222">
        <v>0.029479999999999999</v>
      </c>
      <c r="R176" s="222">
        <f>Q176*H176</f>
        <v>0.27593279999999998</v>
      </c>
      <c r="S176" s="222">
        <v>0</v>
      </c>
      <c r="T176" s="223">
        <f>S176*H176</f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224" t="s">
        <v>156</v>
      </c>
      <c r="AT176" s="224" t="s">
        <v>152</v>
      </c>
      <c r="AU176" s="224" t="s">
        <v>83</v>
      </c>
      <c r="AY176" s="15" t="s">
        <v>125</v>
      </c>
      <c r="BE176" s="225">
        <f>IF(N176="základní",J176,0)</f>
        <v>0</v>
      </c>
      <c r="BF176" s="225">
        <f>IF(N176="snížená",J176,0)</f>
        <v>0</v>
      </c>
      <c r="BG176" s="225">
        <f>IF(N176="zákl. přenesená",J176,0)</f>
        <v>0</v>
      </c>
      <c r="BH176" s="225">
        <f>IF(N176="sníž. přenesená",J176,0)</f>
        <v>0</v>
      </c>
      <c r="BI176" s="225">
        <f>IF(N176="nulová",J176,0)</f>
        <v>0</v>
      </c>
      <c r="BJ176" s="15" t="s">
        <v>32</v>
      </c>
      <c r="BK176" s="225">
        <f>ROUND(I176*H176,2)</f>
        <v>0</v>
      </c>
      <c r="BL176" s="15" t="s">
        <v>132</v>
      </c>
      <c r="BM176" s="224" t="s">
        <v>222</v>
      </c>
    </row>
    <row r="177" s="2" customFormat="1" ht="37.8" customHeight="1">
      <c r="A177" s="36"/>
      <c r="B177" s="37"/>
      <c r="C177" s="213" t="s">
        <v>223</v>
      </c>
      <c r="D177" s="213" t="s">
        <v>127</v>
      </c>
      <c r="E177" s="214" t="s">
        <v>224</v>
      </c>
      <c r="F177" s="215" t="s">
        <v>225</v>
      </c>
      <c r="G177" s="216" t="s">
        <v>130</v>
      </c>
      <c r="H177" s="217">
        <v>9.3599999999999994</v>
      </c>
      <c r="I177" s="218"/>
      <c r="J177" s="219">
        <f>ROUND(I177*H177,2)</f>
        <v>0</v>
      </c>
      <c r="K177" s="215" t="s">
        <v>131</v>
      </c>
      <c r="L177" s="42"/>
      <c r="M177" s="220" t="s">
        <v>1</v>
      </c>
      <c r="N177" s="221" t="s">
        <v>41</v>
      </c>
      <c r="O177" s="89"/>
      <c r="P177" s="222">
        <f>O177*H177</f>
        <v>0</v>
      </c>
      <c r="Q177" s="222">
        <v>0</v>
      </c>
      <c r="R177" s="222">
        <f>Q177*H177</f>
        <v>0</v>
      </c>
      <c r="S177" s="222">
        <v>0</v>
      </c>
      <c r="T177" s="223">
        <f>S177*H177</f>
        <v>0</v>
      </c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R177" s="224" t="s">
        <v>132</v>
      </c>
      <c r="AT177" s="224" t="s">
        <v>127</v>
      </c>
      <c r="AU177" s="224" t="s">
        <v>83</v>
      </c>
      <c r="AY177" s="15" t="s">
        <v>125</v>
      </c>
      <c r="BE177" s="225">
        <f>IF(N177="základní",J177,0)</f>
        <v>0</v>
      </c>
      <c r="BF177" s="225">
        <f>IF(N177="snížená",J177,0)</f>
        <v>0</v>
      </c>
      <c r="BG177" s="225">
        <f>IF(N177="zákl. přenesená",J177,0)</f>
        <v>0</v>
      </c>
      <c r="BH177" s="225">
        <f>IF(N177="sníž. přenesená",J177,0)</f>
        <v>0</v>
      </c>
      <c r="BI177" s="225">
        <f>IF(N177="nulová",J177,0)</f>
        <v>0</v>
      </c>
      <c r="BJ177" s="15" t="s">
        <v>32</v>
      </c>
      <c r="BK177" s="225">
        <f>ROUND(I177*H177,2)</f>
        <v>0</v>
      </c>
      <c r="BL177" s="15" t="s">
        <v>132</v>
      </c>
      <c r="BM177" s="224" t="s">
        <v>226</v>
      </c>
    </row>
    <row r="178" s="13" customFormat="1">
      <c r="A178" s="13"/>
      <c r="B178" s="231"/>
      <c r="C178" s="232"/>
      <c r="D178" s="226" t="s">
        <v>136</v>
      </c>
      <c r="E178" s="233" t="s">
        <v>1</v>
      </c>
      <c r="F178" s="234" t="s">
        <v>219</v>
      </c>
      <c r="G178" s="232"/>
      <c r="H178" s="235">
        <v>9.3599999999999994</v>
      </c>
      <c r="I178" s="236"/>
      <c r="J178" s="232"/>
      <c r="K178" s="232"/>
      <c r="L178" s="237"/>
      <c r="M178" s="238"/>
      <c r="N178" s="239"/>
      <c r="O178" s="239"/>
      <c r="P178" s="239"/>
      <c r="Q178" s="239"/>
      <c r="R178" s="239"/>
      <c r="S178" s="239"/>
      <c r="T178" s="240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1" t="s">
        <v>136</v>
      </c>
      <c r="AU178" s="241" t="s">
        <v>83</v>
      </c>
      <c r="AV178" s="13" t="s">
        <v>83</v>
      </c>
      <c r="AW178" s="13" t="s">
        <v>31</v>
      </c>
      <c r="AX178" s="13" t="s">
        <v>32</v>
      </c>
      <c r="AY178" s="241" t="s">
        <v>125</v>
      </c>
    </row>
    <row r="179" s="2" customFormat="1" ht="16.5" customHeight="1">
      <c r="A179" s="36"/>
      <c r="B179" s="37"/>
      <c r="C179" s="242" t="s">
        <v>147</v>
      </c>
      <c r="D179" s="242" t="s">
        <v>152</v>
      </c>
      <c r="E179" s="243" t="s">
        <v>227</v>
      </c>
      <c r="F179" s="244" t="s">
        <v>228</v>
      </c>
      <c r="G179" s="245" t="s">
        <v>187</v>
      </c>
      <c r="H179" s="246">
        <v>14.039999999999999</v>
      </c>
      <c r="I179" s="247"/>
      <c r="J179" s="248">
        <f>ROUND(I179*H179,2)</f>
        <v>0</v>
      </c>
      <c r="K179" s="244" t="s">
        <v>1</v>
      </c>
      <c r="L179" s="249"/>
      <c r="M179" s="250" t="s">
        <v>1</v>
      </c>
      <c r="N179" s="251" t="s">
        <v>41</v>
      </c>
      <c r="O179" s="89"/>
      <c r="P179" s="222">
        <f>O179*H179</f>
        <v>0</v>
      </c>
      <c r="Q179" s="222">
        <v>1</v>
      </c>
      <c r="R179" s="222">
        <f>Q179*H179</f>
        <v>14.039999999999999</v>
      </c>
      <c r="S179" s="222">
        <v>0</v>
      </c>
      <c r="T179" s="223">
        <f>S179*H179</f>
        <v>0</v>
      </c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R179" s="224" t="s">
        <v>156</v>
      </c>
      <c r="AT179" s="224" t="s">
        <v>152</v>
      </c>
      <c r="AU179" s="224" t="s">
        <v>83</v>
      </c>
      <c r="AY179" s="15" t="s">
        <v>125</v>
      </c>
      <c r="BE179" s="225">
        <f>IF(N179="základní",J179,0)</f>
        <v>0</v>
      </c>
      <c r="BF179" s="225">
        <f>IF(N179="snížená",J179,0)</f>
        <v>0</v>
      </c>
      <c r="BG179" s="225">
        <f>IF(N179="zákl. přenesená",J179,0)</f>
        <v>0</v>
      </c>
      <c r="BH179" s="225">
        <f>IF(N179="sníž. přenesená",J179,0)</f>
        <v>0</v>
      </c>
      <c r="BI179" s="225">
        <f>IF(N179="nulová",J179,0)</f>
        <v>0</v>
      </c>
      <c r="BJ179" s="15" t="s">
        <v>32</v>
      </c>
      <c r="BK179" s="225">
        <f>ROUND(I179*H179,2)</f>
        <v>0</v>
      </c>
      <c r="BL179" s="15" t="s">
        <v>132</v>
      </c>
      <c r="BM179" s="224" t="s">
        <v>229</v>
      </c>
    </row>
    <row r="180" s="13" customFormat="1">
      <c r="A180" s="13"/>
      <c r="B180" s="231"/>
      <c r="C180" s="232"/>
      <c r="D180" s="226" t="s">
        <v>136</v>
      </c>
      <c r="E180" s="232"/>
      <c r="F180" s="234" t="s">
        <v>230</v>
      </c>
      <c r="G180" s="232"/>
      <c r="H180" s="235">
        <v>14.039999999999999</v>
      </c>
      <c r="I180" s="236"/>
      <c r="J180" s="232"/>
      <c r="K180" s="232"/>
      <c r="L180" s="237"/>
      <c r="M180" s="238"/>
      <c r="N180" s="239"/>
      <c r="O180" s="239"/>
      <c r="P180" s="239"/>
      <c r="Q180" s="239"/>
      <c r="R180" s="239"/>
      <c r="S180" s="239"/>
      <c r="T180" s="240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1" t="s">
        <v>136</v>
      </c>
      <c r="AU180" s="241" t="s">
        <v>83</v>
      </c>
      <c r="AV180" s="13" t="s">
        <v>83</v>
      </c>
      <c r="AW180" s="13" t="s">
        <v>4</v>
      </c>
      <c r="AX180" s="13" t="s">
        <v>32</v>
      </c>
      <c r="AY180" s="241" t="s">
        <v>125</v>
      </c>
    </row>
    <row r="181" s="12" customFormat="1" ht="22.8" customHeight="1">
      <c r="A181" s="12"/>
      <c r="B181" s="197"/>
      <c r="C181" s="198"/>
      <c r="D181" s="199" t="s">
        <v>75</v>
      </c>
      <c r="E181" s="211" t="s">
        <v>174</v>
      </c>
      <c r="F181" s="211" t="s">
        <v>231</v>
      </c>
      <c r="G181" s="198"/>
      <c r="H181" s="198"/>
      <c r="I181" s="201"/>
      <c r="J181" s="212">
        <f>BK181</f>
        <v>0</v>
      </c>
      <c r="K181" s="198"/>
      <c r="L181" s="203"/>
      <c r="M181" s="204"/>
      <c r="N181" s="205"/>
      <c r="O181" s="205"/>
      <c r="P181" s="206">
        <f>SUM(P182:P192)</f>
        <v>0</v>
      </c>
      <c r="Q181" s="205"/>
      <c r="R181" s="206">
        <f>SUM(R182:R192)</f>
        <v>0</v>
      </c>
      <c r="S181" s="205"/>
      <c r="T181" s="207">
        <f>SUM(T182:T192)</f>
        <v>3.3685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208" t="s">
        <v>32</v>
      </c>
      <c r="AT181" s="209" t="s">
        <v>75</v>
      </c>
      <c r="AU181" s="209" t="s">
        <v>32</v>
      </c>
      <c r="AY181" s="208" t="s">
        <v>125</v>
      </c>
      <c r="BK181" s="210">
        <f>SUM(BK182:BK192)</f>
        <v>0</v>
      </c>
    </row>
    <row r="182" s="2" customFormat="1" ht="24.15" customHeight="1">
      <c r="A182" s="36"/>
      <c r="B182" s="37"/>
      <c r="C182" s="213" t="s">
        <v>7</v>
      </c>
      <c r="D182" s="213" t="s">
        <v>127</v>
      </c>
      <c r="E182" s="214" t="s">
        <v>232</v>
      </c>
      <c r="F182" s="215" t="s">
        <v>233</v>
      </c>
      <c r="G182" s="216" t="s">
        <v>130</v>
      </c>
      <c r="H182" s="217">
        <v>1.0800000000000001</v>
      </c>
      <c r="I182" s="218"/>
      <c r="J182" s="219">
        <f>ROUND(I182*H182,2)</f>
        <v>0</v>
      </c>
      <c r="K182" s="215" t="s">
        <v>131</v>
      </c>
      <c r="L182" s="42"/>
      <c r="M182" s="220" t="s">
        <v>1</v>
      </c>
      <c r="N182" s="221" t="s">
        <v>41</v>
      </c>
      <c r="O182" s="89"/>
      <c r="P182" s="222">
        <f>O182*H182</f>
        <v>0</v>
      </c>
      <c r="Q182" s="222">
        <v>0</v>
      </c>
      <c r="R182" s="222">
        <f>Q182*H182</f>
        <v>0</v>
      </c>
      <c r="S182" s="222">
        <v>2.3999999999999999</v>
      </c>
      <c r="T182" s="223">
        <f>S182*H182</f>
        <v>2.5920000000000001</v>
      </c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R182" s="224" t="s">
        <v>132</v>
      </c>
      <c r="AT182" s="224" t="s">
        <v>127</v>
      </c>
      <c r="AU182" s="224" t="s">
        <v>83</v>
      </c>
      <c r="AY182" s="15" t="s">
        <v>125</v>
      </c>
      <c r="BE182" s="225">
        <f>IF(N182="základní",J182,0)</f>
        <v>0</v>
      </c>
      <c r="BF182" s="225">
        <f>IF(N182="snížená",J182,0)</f>
        <v>0</v>
      </c>
      <c r="BG182" s="225">
        <f>IF(N182="zákl. přenesená",J182,0)</f>
        <v>0</v>
      </c>
      <c r="BH182" s="225">
        <f>IF(N182="sníž. přenesená",J182,0)</f>
        <v>0</v>
      </c>
      <c r="BI182" s="225">
        <f>IF(N182="nulová",J182,0)</f>
        <v>0</v>
      </c>
      <c r="BJ182" s="15" t="s">
        <v>32</v>
      </c>
      <c r="BK182" s="225">
        <f>ROUND(I182*H182,2)</f>
        <v>0</v>
      </c>
      <c r="BL182" s="15" t="s">
        <v>132</v>
      </c>
      <c r="BM182" s="224" t="s">
        <v>234</v>
      </c>
    </row>
    <row r="183" s="13" customFormat="1">
      <c r="A183" s="13"/>
      <c r="B183" s="231"/>
      <c r="C183" s="232"/>
      <c r="D183" s="226" t="s">
        <v>136</v>
      </c>
      <c r="E183" s="233" t="s">
        <v>87</v>
      </c>
      <c r="F183" s="234" t="s">
        <v>89</v>
      </c>
      <c r="G183" s="232"/>
      <c r="H183" s="235">
        <v>18</v>
      </c>
      <c r="I183" s="236"/>
      <c r="J183" s="232"/>
      <c r="K183" s="232"/>
      <c r="L183" s="237"/>
      <c r="M183" s="238"/>
      <c r="N183" s="239"/>
      <c r="O183" s="239"/>
      <c r="P183" s="239"/>
      <c r="Q183" s="239"/>
      <c r="R183" s="239"/>
      <c r="S183" s="239"/>
      <c r="T183" s="240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1" t="s">
        <v>136</v>
      </c>
      <c r="AU183" s="241" t="s">
        <v>83</v>
      </c>
      <c r="AV183" s="13" t="s">
        <v>83</v>
      </c>
      <c r="AW183" s="13" t="s">
        <v>31</v>
      </c>
      <c r="AX183" s="13" t="s">
        <v>76</v>
      </c>
      <c r="AY183" s="241" t="s">
        <v>125</v>
      </c>
    </row>
    <row r="184" s="13" customFormat="1">
      <c r="A184" s="13"/>
      <c r="B184" s="231"/>
      <c r="C184" s="232"/>
      <c r="D184" s="226" t="s">
        <v>136</v>
      </c>
      <c r="E184" s="233" t="s">
        <v>1</v>
      </c>
      <c r="F184" s="234" t="s">
        <v>235</v>
      </c>
      <c r="G184" s="232"/>
      <c r="H184" s="235">
        <v>1.0800000000000001</v>
      </c>
      <c r="I184" s="236"/>
      <c r="J184" s="232"/>
      <c r="K184" s="232"/>
      <c r="L184" s="237"/>
      <c r="M184" s="238"/>
      <c r="N184" s="239"/>
      <c r="O184" s="239"/>
      <c r="P184" s="239"/>
      <c r="Q184" s="239"/>
      <c r="R184" s="239"/>
      <c r="S184" s="239"/>
      <c r="T184" s="240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1" t="s">
        <v>136</v>
      </c>
      <c r="AU184" s="241" t="s">
        <v>83</v>
      </c>
      <c r="AV184" s="13" t="s">
        <v>83</v>
      </c>
      <c r="AW184" s="13" t="s">
        <v>31</v>
      </c>
      <c r="AX184" s="13" t="s">
        <v>32</v>
      </c>
      <c r="AY184" s="241" t="s">
        <v>125</v>
      </c>
    </row>
    <row r="185" s="2" customFormat="1" ht="33" customHeight="1">
      <c r="A185" s="36"/>
      <c r="B185" s="37"/>
      <c r="C185" s="213" t="s">
        <v>236</v>
      </c>
      <c r="D185" s="213" t="s">
        <v>127</v>
      </c>
      <c r="E185" s="214" t="s">
        <v>237</v>
      </c>
      <c r="F185" s="215" t="s">
        <v>238</v>
      </c>
      <c r="G185" s="216" t="s">
        <v>207</v>
      </c>
      <c r="H185" s="217">
        <v>2</v>
      </c>
      <c r="I185" s="218"/>
      <c r="J185" s="219">
        <f>ROUND(I185*H185,2)</f>
        <v>0</v>
      </c>
      <c r="K185" s="215" t="s">
        <v>131</v>
      </c>
      <c r="L185" s="42"/>
      <c r="M185" s="220" t="s">
        <v>1</v>
      </c>
      <c r="N185" s="221" t="s">
        <v>41</v>
      </c>
      <c r="O185" s="89"/>
      <c r="P185" s="222">
        <f>O185*H185</f>
        <v>0</v>
      </c>
      <c r="Q185" s="222">
        <v>0</v>
      </c>
      <c r="R185" s="222">
        <f>Q185*H185</f>
        <v>0</v>
      </c>
      <c r="S185" s="222">
        <v>0.16500000000000001</v>
      </c>
      <c r="T185" s="223">
        <f>S185*H185</f>
        <v>0.33000000000000002</v>
      </c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R185" s="224" t="s">
        <v>132</v>
      </c>
      <c r="AT185" s="224" t="s">
        <v>127</v>
      </c>
      <c r="AU185" s="224" t="s">
        <v>83</v>
      </c>
      <c r="AY185" s="15" t="s">
        <v>125</v>
      </c>
      <c r="BE185" s="225">
        <f>IF(N185="základní",J185,0)</f>
        <v>0</v>
      </c>
      <c r="BF185" s="225">
        <f>IF(N185="snížená",J185,0)</f>
        <v>0</v>
      </c>
      <c r="BG185" s="225">
        <f>IF(N185="zákl. přenesená",J185,0)</f>
        <v>0</v>
      </c>
      <c r="BH185" s="225">
        <f>IF(N185="sníž. přenesená",J185,0)</f>
        <v>0</v>
      </c>
      <c r="BI185" s="225">
        <f>IF(N185="nulová",J185,0)</f>
        <v>0</v>
      </c>
      <c r="BJ185" s="15" t="s">
        <v>32</v>
      </c>
      <c r="BK185" s="225">
        <f>ROUND(I185*H185,2)</f>
        <v>0</v>
      </c>
      <c r="BL185" s="15" t="s">
        <v>132</v>
      </c>
      <c r="BM185" s="224" t="s">
        <v>239</v>
      </c>
    </row>
    <row r="186" s="2" customFormat="1">
      <c r="A186" s="36"/>
      <c r="B186" s="37"/>
      <c r="C186" s="38"/>
      <c r="D186" s="226" t="s">
        <v>134</v>
      </c>
      <c r="E186" s="38"/>
      <c r="F186" s="227" t="s">
        <v>240</v>
      </c>
      <c r="G186" s="38"/>
      <c r="H186" s="38"/>
      <c r="I186" s="228"/>
      <c r="J186" s="38"/>
      <c r="K186" s="38"/>
      <c r="L186" s="42"/>
      <c r="M186" s="229"/>
      <c r="N186" s="230"/>
      <c r="O186" s="89"/>
      <c r="P186" s="89"/>
      <c r="Q186" s="89"/>
      <c r="R186" s="89"/>
      <c r="S186" s="89"/>
      <c r="T186" s="90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T186" s="15" t="s">
        <v>134</v>
      </c>
      <c r="AU186" s="15" t="s">
        <v>83</v>
      </c>
    </row>
    <row r="187" s="13" customFormat="1">
      <c r="A187" s="13"/>
      <c r="B187" s="231"/>
      <c r="C187" s="232"/>
      <c r="D187" s="226" t="s">
        <v>136</v>
      </c>
      <c r="E187" s="233" t="s">
        <v>1</v>
      </c>
      <c r="F187" s="234" t="s">
        <v>83</v>
      </c>
      <c r="G187" s="232"/>
      <c r="H187" s="235">
        <v>2</v>
      </c>
      <c r="I187" s="236"/>
      <c r="J187" s="232"/>
      <c r="K187" s="232"/>
      <c r="L187" s="237"/>
      <c r="M187" s="238"/>
      <c r="N187" s="239"/>
      <c r="O187" s="239"/>
      <c r="P187" s="239"/>
      <c r="Q187" s="239"/>
      <c r="R187" s="239"/>
      <c r="S187" s="239"/>
      <c r="T187" s="240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1" t="s">
        <v>136</v>
      </c>
      <c r="AU187" s="241" t="s">
        <v>83</v>
      </c>
      <c r="AV187" s="13" t="s">
        <v>83</v>
      </c>
      <c r="AW187" s="13" t="s">
        <v>31</v>
      </c>
      <c r="AX187" s="13" t="s">
        <v>32</v>
      </c>
      <c r="AY187" s="241" t="s">
        <v>125</v>
      </c>
    </row>
    <row r="188" s="2" customFormat="1" ht="33" customHeight="1">
      <c r="A188" s="36"/>
      <c r="B188" s="37"/>
      <c r="C188" s="213" t="s">
        <v>241</v>
      </c>
      <c r="D188" s="213" t="s">
        <v>127</v>
      </c>
      <c r="E188" s="214" t="s">
        <v>242</v>
      </c>
      <c r="F188" s="215" t="s">
        <v>243</v>
      </c>
      <c r="G188" s="216" t="s">
        <v>207</v>
      </c>
      <c r="H188" s="217">
        <v>11</v>
      </c>
      <c r="I188" s="218"/>
      <c r="J188" s="219">
        <f>ROUND(I188*H188,2)</f>
        <v>0</v>
      </c>
      <c r="K188" s="215" t="s">
        <v>131</v>
      </c>
      <c r="L188" s="42"/>
      <c r="M188" s="220" t="s">
        <v>1</v>
      </c>
      <c r="N188" s="221" t="s">
        <v>41</v>
      </c>
      <c r="O188" s="89"/>
      <c r="P188" s="222">
        <f>O188*H188</f>
        <v>0</v>
      </c>
      <c r="Q188" s="222">
        <v>0</v>
      </c>
      <c r="R188" s="222">
        <f>Q188*H188</f>
        <v>0</v>
      </c>
      <c r="S188" s="222">
        <v>0.0080000000000000002</v>
      </c>
      <c r="T188" s="223">
        <f>S188*H188</f>
        <v>0.087999999999999995</v>
      </c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R188" s="224" t="s">
        <v>132</v>
      </c>
      <c r="AT188" s="224" t="s">
        <v>127</v>
      </c>
      <c r="AU188" s="224" t="s">
        <v>83</v>
      </c>
      <c r="AY188" s="15" t="s">
        <v>125</v>
      </c>
      <c r="BE188" s="225">
        <f>IF(N188="základní",J188,0)</f>
        <v>0</v>
      </c>
      <c r="BF188" s="225">
        <f>IF(N188="snížená",J188,0)</f>
        <v>0</v>
      </c>
      <c r="BG188" s="225">
        <f>IF(N188="zákl. přenesená",J188,0)</f>
        <v>0</v>
      </c>
      <c r="BH188" s="225">
        <f>IF(N188="sníž. přenesená",J188,0)</f>
        <v>0</v>
      </c>
      <c r="BI188" s="225">
        <f>IF(N188="nulová",J188,0)</f>
        <v>0</v>
      </c>
      <c r="BJ188" s="15" t="s">
        <v>32</v>
      </c>
      <c r="BK188" s="225">
        <f>ROUND(I188*H188,2)</f>
        <v>0</v>
      </c>
      <c r="BL188" s="15" t="s">
        <v>132</v>
      </c>
      <c r="BM188" s="224" t="s">
        <v>244</v>
      </c>
    </row>
    <row r="189" s="13" customFormat="1">
      <c r="A189" s="13"/>
      <c r="B189" s="231"/>
      <c r="C189" s="232"/>
      <c r="D189" s="226" t="s">
        <v>136</v>
      </c>
      <c r="E189" s="233" t="s">
        <v>1</v>
      </c>
      <c r="F189" s="234" t="s">
        <v>184</v>
      </c>
      <c r="G189" s="232"/>
      <c r="H189" s="235">
        <v>11</v>
      </c>
      <c r="I189" s="236"/>
      <c r="J189" s="232"/>
      <c r="K189" s="232"/>
      <c r="L189" s="237"/>
      <c r="M189" s="238"/>
      <c r="N189" s="239"/>
      <c r="O189" s="239"/>
      <c r="P189" s="239"/>
      <c r="Q189" s="239"/>
      <c r="R189" s="239"/>
      <c r="S189" s="239"/>
      <c r="T189" s="240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1" t="s">
        <v>136</v>
      </c>
      <c r="AU189" s="241" t="s">
        <v>83</v>
      </c>
      <c r="AV189" s="13" t="s">
        <v>83</v>
      </c>
      <c r="AW189" s="13" t="s">
        <v>31</v>
      </c>
      <c r="AX189" s="13" t="s">
        <v>32</v>
      </c>
      <c r="AY189" s="241" t="s">
        <v>125</v>
      </c>
    </row>
    <row r="190" s="2" customFormat="1" ht="24.15" customHeight="1">
      <c r="A190" s="36"/>
      <c r="B190" s="37"/>
      <c r="C190" s="213" t="s">
        <v>245</v>
      </c>
      <c r="D190" s="213" t="s">
        <v>127</v>
      </c>
      <c r="E190" s="214" t="s">
        <v>246</v>
      </c>
      <c r="F190" s="215" t="s">
        <v>247</v>
      </c>
      <c r="G190" s="216" t="s">
        <v>248</v>
      </c>
      <c r="H190" s="217">
        <v>18</v>
      </c>
      <c r="I190" s="218"/>
      <c r="J190" s="219">
        <f>ROUND(I190*H190,2)</f>
        <v>0</v>
      </c>
      <c r="K190" s="215" t="s">
        <v>131</v>
      </c>
      <c r="L190" s="42"/>
      <c r="M190" s="220" t="s">
        <v>1</v>
      </c>
      <c r="N190" s="221" t="s">
        <v>41</v>
      </c>
      <c r="O190" s="89"/>
      <c r="P190" s="222">
        <f>O190*H190</f>
        <v>0</v>
      </c>
      <c r="Q190" s="222">
        <v>0</v>
      </c>
      <c r="R190" s="222">
        <f>Q190*H190</f>
        <v>0</v>
      </c>
      <c r="S190" s="222">
        <v>0.0092499999999999995</v>
      </c>
      <c r="T190" s="223">
        <f>S190*H190</f>
        <v>0.16649999999999998</v>
      </c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R190" s="224" t="s">
        <v>132</v>
      </c>
      <c r="AT190" s="224" t="s">
        <v>127</v>
      </c>
      <c r="AU190" s="224" t="s">
        <v>83</v>
      </c>
      <c r="AY190" s="15" t="s">
        <v>125</v>
      </c>
      <c r="BE190" s="225">
        <f>IF(N190="základní",J190,0)</f>
        <v>0</v>
      </c>
      <c r="BF190" s="225">
        <f>IF(N190="snížená",J190,0)</f>
        <v>0</v>
      </c>
      <c r="BG190" s="225">
        <f>IF(N190="zákl. přenesená",J190,0)</f>
        <v>0</v>
      </c>
      <c r="BH190" s="225">
        <f>IF(N190="sníž. přenesená",J190,0)</f>
        <v>0</v>
      </c>
      <c r="BI190" s="225">
        <f>IF(N190="nulová",J190,0)</f>
        <v>0</v>
      </c>
      <c r="BJ190" s="15" t="s">
        <v>32</v>
      </c>
      <c r="BK190" s="225">
        <f>ROUND(I190*H190,2)</f>
        <v>0</v>
      </c>
      <c r="BL190" s="15" t="s">
        <v>132</v>
      </c>
      <c r="BM190" s="224" t="s">
        <v>249</v>
      </c>
    </row>
    <row r="191" s="13" customFormat="1">
      <c r="A191" s="13"/>
      <c r="B191" s="231"/>
      <c r="C191" s="232"/>
      <c r="D191" s="226" t="s">
        <v>136</v>
      </c>
      <c r="E191" s="233" t="s">
        <v>1</v>
      </c>
      <c r="F191" s="234" t="s">
        <v>89</v>
      </c>
      <c r="G191" s="232"/>
      <c r="H191" s="235">
        <v>18</v>
      </c>
      <c r="I191" s="236"/>
      <c r="J191" s="232"/>
      <c r="K191" s="232"/>
      <c r="L191" s="237"/>
      <c r="M191" s="238"/>
      <c r="N191" s="239"/>
      <c r="O191" s="239"/>
      <c r="P191" s="239"/>
      <c r="Q191" s="239"/>
      <c r="R191" s="239"/>
      <c r="S191" s="239"/>
      <c r="T191" s="240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1" t="s">
        <v>136</v>
      </c>
      <c r="AU191" s="241" t="s">
        <v>83</v>
      </c>
      <c r="AV191" s="13" t="s">
        <v>83</v>
      </c>
      <c r="AW191" s="13" t="s">
        <v>31</v>
      </c>
      <c r="AX191" s="13" t="s">
        <v>32</v>
      </c>
      <c r="AY191" s="241" t="s">
        <v>125</v>
      </c>
    </row>
    <row r="192" s="2" customFormat="1" ht="24.15" customHeight="1">
      <c r="A192" s="36"/>
      <c r="B192" s="37"/>
      <c r="C192" s="213" t="s">
        <v>250</v>
      </c>
      <c r="D192" s="213" t="s">
        <v>127</v>
      </c>
      <c r="E192" s="214" t="s">
        <v>251</v>
      </c>
      <c r="F192" s="215" t="s">
        <v>252</v>
      </c>
      <c r="G192" s="216" t="s">
        <v>207</v>
      </c>
      <c r="H192" s="217">
        <v>1</v>
      </c>
      <c r="I192" s="218"/>
      <c r="J192" s="219">
        <f>ROUND(I192*H192,2)</f>
        <v>0</v>
      </c>
      <c r="K192" s="215" t="s">
        <v>131</v>
      </c>
      <c r="L192" s="42"/>
      <c r="M192" s="220" t="s">
        <v>1</v>
      </c>
      <c r="N192" s="221" t="s">
        <v>41</v>
      </c>
      <c r="O192" s="89"/>
      <c r="P192" s="222">
        <f>O192*H192</f>
        <v>0</v>
      </c>
      <c r="Q192" s="222">
        <v>0</v>
      </c>
      <c r="R192" s="222">
        <f>Q192*H192</f>
        <v>0</v>
      </c>
      <c r="S192" s="222">
        <v>0.192</v>
      </c>
      <c r="T192" s="223">
        <f>S192*H192</f>
        <v>0.192</v>
      </c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R192" s="224" t="s">
        <v>132</v>
      </c>
      <c r="AT192" s="224" t="s">
        <v>127</v>
      </c>
      <c r="AU192" s="224" t="s">
        <v>83</v>
      </c>
      <c r="AY192" s="15" t="s">
        <v>125</v>
      </c>
      <c r="BE192" s="225">
        <f>IF(N192="základní",J192,0)</f>
        <v>0</v>
      </c>
      <c r="BF192" s="225">
        <f>IF(N192="snížená",J192,0)</f>
        <v>0</v>
      </c>
      <c r="BG192" s="225">
        <f>IF(N192="zákl. přenesená",J192,0)</f>
        <v>0</v>
      </c>
      <c r="BH192" s="225">
        <f>IF(N192="sníž. přenesená",J192,0)</f>
        <v>0</v>
      </c>
      <c r="BI192" s="225">
        <f>IF(N192="nulová",J192,0)</f>
        <v>0</v>
      </c>
      <c r="BJ192" s="15" t="s">
        <v>32</v>
      </c>
      <c r="BK192" s="225">
        <f>ROUND(I192*H192,2)</f>
        <v>0</v>
      </c>
      <c r="BL192" s="15" t="s">
        <v>132</v>
      </c>
      <c r="BM192" s="224" t="s">
        <v>253</v>
      </c>
    </row>
    <row r="193" s="12" customFormat="1" ht="22.8" customHeight="1">
      <c r="A193" s="12"/>
      <c r="B193" s="197"/>
      <c r="C193" s="198"/>
      <c r="D193" s="199" t="s">
        <v>75</v>
      </c>
      <c r="E193" s="211" t="s">
        <v>254</v>
      </c>
      <c r="F193" s="211" t="s">
        <v>255</v>
      </c>
      <c r="G193" s="198"/>
      <c r="H193" s="198"/>
      <c r="I193" s="201"/>
      <c r="J193" s="212">
        <f>BK193</f>
        <v>0</v>
      </c>
      <c r="K193" s="198"/>
      <c r="L193" s="203"/>
      <c r="M193" s="204"/>
      <c r="N193" s="205"/>
      <c r="O193" s="205"/>
      <c r="P193" s="206">
        <f>SUM(P194:P200)</f>
        <v>0</v>
      </c>
      <c r="Q193" s="205"/>
      <c r="R193" s="206">
        <f>SUM(R194:R200)</f>
        <v>0</v>
      </c>
      <c r="S193" s="205"/>
      <c r="T193" s="207">
        <f>SUM(T194:T200)</f>
        <v>0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208" t="s">
        <v>32</v>
      </c>
      <c r="AT193" s="209" t="s">
        <v>75</v>
      </c>
      <c r="AU193" s="209" t="s">
        <v>32</v>
      </c>
      <c r="AY193" s="208" t="s">
        <v>125</v>
      </c>
      <c r="BK193" s="210">
        <f>SUM(BK194:BK200)</f>
        <v>0</v>
      </c>
    </row>
    <row r="194" s="2" customFormat="1" ht="37.8" customHeight="1">
      <c r="A194" s="36"/>
      <c r="B194" s="37"/>
      <c r="C194" s="213" t="s">
        <v>86</v>
      </c>
      <c r="D194" s="213" t="s">
        <v>127</v>
      </c>
      <c r="E194" s="214" t="s">
        <v>256</v>
      </c>
      <c r="F194" s="215" t="s">
        <v>257</v>
      </c>
      <c r="G194" s="216" t="s">
        <v>187</v>
      </c>
      <c r="H194" s="217">
        <v>3.3690000000000002</v>
      </c>
      <c r="I194" s="218"/>
      <c r="J194" s="219">
        <f>ROUND(I194*H194,2)</f>
        <v>0</v>
      </c>
      <c r="K194" s="215" t="s">
        <v>131</v>
      </c>
      <c r="L194" s="42"/>
      <c r="M194" s="220" t="s">
        <v>1</v>
      </c>
      <c r="N194" s="221" t="s">
        <v>41</v>
      </c>
      <c r="O194" s="89"/>
      <c r="P194" s="222">
        <f>O194*H194</f>
        <v>0</v>
      </c>
      <c r="Q194" s="222">
        <v>0</v>
      </c>
      <c r="R194" s="222">
        <f>Q194*H194</f>
        <v>0</v>
      </c>
      <c r="S194" s="222">
        <v>0</v>
      </c>
      <c r="T194" s="223">
        <f>S194*H194</f>
        <v>0</v>
      </c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R194" s="224" t="s">
        <v>132</v>
      </c>
      <c r="AT194" s="224" t="s">
        <v>127</v>
      </c>
      <c r="AU194" s="224" t="s">
        <v>83</v>
      </c>
      <c r="AY194" s="15" t="s">
        <v>125</v>
      </c>
      <c r="BE194" s="225">
        <f>IF(N194="základní",J194,0)</f>
        <v>0</v>
      </c>
      <c r="BF194" s="225">
        <f>IF(N194="snížená",J194,0)</f>
        <v>0</v>
      </c>
      <c r="BG194" s="225">
        <f>IF(N194="zákl. přenesená",J194,0)</f>
        <v>0</v>
      </c>
      <c r="BH194" s="225">
        <f>IF(N194="sníž. přenesená",J194,0)</f>
        <v>0</v>
      </c>
      <c r="BI194" s="225">
        <f>IF(N194="nulová",J194,0)</f>
        <v>0</v>
      </c>
      <c r="BJ194" s="15" t="s">
        <v>32</v>
      </c>
      <c r="BK194" s="225">
        <f>ROUND(I194*H194,2)</f>
        <v>0</v>
      </c>
      <c r="BL194" s="15" t="s">
        <v>132</v>
      </c>
      <c r="BM194" s="224" t="s">
        <v>258</v>
      </c>
    </row>
    <row r="195" s="2" customFormat="1" ht="33" customHeight="1">
      <c r="A195" s="36"/>
      <c r="B195" s="37"/>
      <c r="C195" s="213" t="s">
        <v>259</v>
      </c>
      <c r="D195" s="213" t="s">
        <v>127</v>
      </c>
      <c r="E195" s="214" t="s">
        <v>260</v>
      </c>
      <c r="F195" s="215" t="s">
        <v>261</v>
      </c>
      <c r="G195" s="216" t="s">
        <v>187</v>
      </c>
      <c r="H195" s="217">
        <v>3.3690000000000002</v>
      </c>
      <c r="I195" s="218"/>
      <c r="J195" s="219">
        <f>ROUND(I195*H195,2)</f>
        <v>0</v>
      </c>
      <c r="K195" s="215" t="s">
        <v>131</v>
      </c>
      <c r="L195" s="42"/>
      <c r="M195" s="220" t="s">
        <v>1</v>
      </c>
      <c r="N195" s="221" t="s">
        <v>41</v>
      </c>
      <c r="O195" s="89"/>
      <c r="P195" s="222">
        <f>O195*H195</f>
        <v>0</v>
      </c>
      <c r="Q195" s="222">
        <v>0</v>
      </c>
      <c r="R195" s="222">
        <f>Q195*H195</f>
        <v>0</v>
      </c>
      <c r="S195" s="222">
        <v>0</v>
      </c>
      <c r="T195" s="223">
        <f>S195*H195</f>
        <v>0</v>
      </c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R195" s="224" t="s">
        <v>132</v>
      </c>
      <c r="AT195" s="224" t="s">
        <v>127</v>
      </c>
      <c r="AU195" s="224" t="s">
        <v>83</v>
      </c>
      <c r="AY195" s="15" t="s">
        <v>125</v>
      </c>
      <c r="BE195" s="225">
        <f>IF(N195="základní",J195,0)</f>
        <v>0</v>
      </c>
      <c r="BF195" s="225">
        <f>IF(N195="snížená",J195,0)</f>
        <v>0</v>
      </c>
      <c r="BG195" s="225">
        <f>IF(N195="zákl. přenesená",J195,0)</f>
        <v>0</v>
      </c>
      <c r="BH195" s="225">
        <f>IF(N195="sníž. přenesená",J195,0)</f>
        <v>0</v>
      </c>
      <c r="BI195" s="225">
        <f>IF(N195="nulová",J195,0)</f>
        <v>0</v>
      </c>
      <c r="BJ195" s="15" t="s">
        <v>32</v>
      </c>
      <c r="BK195" s="225">
        <f>ROUND(I195*H195,2)</f>
        <v>0</v>
      </c>
      <c r="BL195" s="15" t="s">
        <v>132</v>
      </c>
      <c r="BM195" s="224" t="s">
        <v>262</v>
      </c>
    </row>
    <row r="196" s="2" customFormat="1" ht="44.25" customHeight="1">
      <c r="A196" s="36"/>
      <c r="B196" s="37"/>
      <c r="C196" s="213" t="s">
        <v>263</v>
      </c>
      <c r="D196" s="213" t="s">
        <v>127</v>
      </c>
      <c r="E196" s="214" t="s">
        <v>264</v>
      </c>
      <c r="F196" s="215" t="s">
        <v>265</v>
      </c>
      <c r="G196" s="216" t="s">
        <v>187</v>
      </c>
      <c r="H196" s="217">
        <v>67.379999999999995</v>
      </c>
      <c r="I196" s="218"/>
      <c r="J196" s="219">
        <f>ROUND(I196*H196,2)</f>
        <v>0</v>
      </c>
      <c r="K196" s="215" t="s">
        <v>131</v>
      </c>
      <c r="L196" s="42"/>
      <c r="M196" s="220" t="s">
        <v>1</v>
      </c>
      <c r="N196" s="221" t="s">
        <v>41</v>
      </c>
      <c r="O196" s="89"/>
      <c r="P196" s="222">
        <f>O196*H196</f>
        <v>0</v>
      </c>
      <c r="Q196" s="222">
        <v>0</v>
      </c>
      <c r="R196" s="222">
        <f>Q196*H196</f>
        <v>0</v>
      </c>
      <c r="S196" s="222">
        <v>0</v>
      </c>
      <c r="T196" s="223">
        <f>S196*H196</f>
        <v>0</v>
      </c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R196" s="224" t="s">
        <v>132</v>
      </c>
      <c r="AT196" s="224" t="s">
        <v>127</v>
      </c>
      <c r="AU196" s="224" t="s">
        <v>83</v>
      </c>
      <c r="AY196" s="15" t="s">
        <v>125</v>
      </c>
      <c r="BE196" s="225">
        <f>IF(N196="základní",J196,0)</f>
        <v>0</v>
      </c>
      <c r="BF196" s="225">
        <f>IF(N196="snížená",J196,0)</f>
        <v>0</v>
      </c>
      <c r="BG196" s="225">
        <f>IF(N196="zákl. přenesená",J196,0)</f>
        <v>0</v>
      </c>
      <c r="BH196" s="225">
        <f>IF(N196="sníž. přenesená",J196,0)</f>
        <v>0</v>
      </c>
      <c r="BI196" s="225">
        <f>IF(N196="nulová",J196,0)</f>
        <v>0</v>
      </c>
      <c r="BJ196" s="15" t="s">
        <v>32</v>
      </c>
      <c r="BK196" s="225">
        <f>ROUND(I196*H196,2)</f>
        <v>0</v>
      </c>
      <c r="BL196" s="15" t="s">
        <v>132</v>
      </c>
      <c r="BM196" s="224" t="s">
        <v>266</v>
      </c>
    </row>
    <row r="197" s="2" customFormat="1">
      <c r="A197" s="36"/>
      <c r="B197" s="37"/>
      <c r="C197" s="38"/>
      <c r="D197" s="226" t="s">
        <v>134</v>
      </c>
      <c r="E197" s="38"/>
      <c r="F197" s="227" t="s">
        <v>267</v>
      </c>
      <c r="G197" s="38"/>
      <c r="H197" s="38"/>
      <c r="I197" s="228"/>
      <c r="J197" s="38"/>
      <c r="K197" s="38"/>
      <c r="L197" s="42"/>
      <c r="M197" s="229"/>
      <c r="N197" s="230"/>
      <c r="O197" s="89"/>
      <c r="P197" s="89"/>
      <c r="Q197" s="89"/>
      <c r="R197" s="89"/>
      <c r="S197" s="89"/>
      <c r="T197" s="90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T197" s="15" t="s">
        <v>134</v>
      </c>
      <c r="AU197" s="15" t="s">
        <v>83</v>
      </c>
    </row>
    <row r="198" s="13" customFormat="1">
      <c r="A198" s="13"/>
      <c r="B198" s="231"/>
      <c r="C198" s="232"/>
      <c r="D198" s="226" t="s">
        <v>136</v>
      </c>
      <c r="E198" s="232"/>
      <c r="F198" s="234" t="s">
        <v>268</v>
      </c>
      <c r="G198" s="232"/>
      <c r="H198" s="235">
        <v>67.379999999999995</v>
      </c>
      <c r="I198" s="236"/>
      <c r="J198" s="232"/>
      <c r="K198" s="232"/>
      <c r="L198" s="237"/>
      <c r="M198" s="238"/>
      <c r="N198" s="239"/>
      <c r="O198" s="239"/>
      <c r="P198" s="239"/>
      <c r="Q198" s="239"/>
      <c r="R198" s="239"/>
      <c r="S198" s="239"/>
      <c r="T198" s="240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1" t="s">
        <v>136</v>
      </c>
      <c r="AU198" s="241" t="s">
        <v>83</v>
      </c>
      <c r="AV198" s="13" t="s">
        <v>83</v>
      </c>
      <c r="AW198" s="13" t="s">
        <v>4</v>
      </c>
      <c r="AX198" s="13" t="s">
        <v>32</v>
      </c>
      <c r="AY198" s="241" t="s">
        <v>125</v>
      </c>
    </row>
    <row r="199" s="2" customFormat="1" ht="44.25" customHeight="1">
      <c r="A199" s="36"/>
      <c r="B199" s="37"/>
      <c r="C199" s="213" t="s">
        <v>269</v>
      </c>
      <c r="D199" s="213" t="s">
        <v>127</v>
      </c>
      <c r="E199" s="214" t="s">
        <v>270</v>
      </c>
      <c r="F199" s="215" t="s">
        <v>271</v>
      </c>
      <c r="G199" s="216" t="s">
        <v>187</v>
      </c>
      <c r="H199" s="217">
        <v>3.3690000000000002</v>
      </c>
      <c r="I199" s="218"/>
      <c r="J199" s="219">
        <f>ROUND(I199*H199,2)</f>
        <v>0</v>
      </c>
      <c r="K199" s="215" t="s">
        <v>131</v>
      </c>
      <c r="L199" s="42"/>
      <c r="M199" s="220" t="s">
        <v>1</v>
      </c>
      <c r="N199" s="221" t="s">
        <v>41</v>
      </c>
      <c r="O199" s="89"/>
      <c r="P199" s="222">
        <f>O199*H199</f>
        <v>0</v>
      </c>
      <c r="Q199" s="222">
        <v>0</v>
      </c>
      <c r="R199" s="222">
        <f>Q199*H199</f>
        <v>0</v>
      </c>
      <c r="S199" s="222">
        <v>0</v>
      </c>
      <c r="T199" s="223">
        <f>S199*H199</f>
        <v>0</v>
      </c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R199" s="224" t="s">
        <v>132</v>
      </c>
      <c r="AT199" s="224" t="s">
        <v>127</v>
      </c>
      <c r="AU199" s="224" t="s">
        <v>83</v>
      </c>
      <c r="AY199" s="15" t="s">
        <v>125</v>
      </c>
      <c r="BE199" s="225">
        <f>IF(N199="základní",J199,0)</f>
        <v>0</v>
      </c>
      <c r="BF199" s="225">
        <f>IF(N199="snížená",J199,0)</f>
        <v>0</v>
      </c>
      <c r="BG199" s="225">
        <f>IF(N199="zákl. přenesená",J199,0)</f>
        <v>0</v>
      </c>
      <c r="BH199" s="225">
        <f>IF(N199="sníž. přenesená",J199,0)</f>
        <v>0</v>
      </c>
      <c r="BI199" s="225">
        <f>IF(N199="nulová",J199,0)</f>
        <v>0</v>
      </c>
      <c r="BJ199" s="15" t="s">
        <v>32</v>
      </c>
      <c r="BK199" s="225">
        <f>ROUND(I199*H199,2)</f>
        <v>0</v>
      </c>
      <c r="BL199" s="15" t="s">
        <v>132</v>
      </c>
      <c r="BM199" s="224" t="s">
        <v>272</v>
      </c>
    </row>
    <row r="200" s="2" customFormat="1">
      <c r="A200" s="36"/>
      <c r="B200" s="37"/>
      <c r="C200" s="38"/>
      <c r="D200" s="226" t="s">
        <v>134</v>
      </c>
      <c r="E200" s="38"/>
      <c r="F200" s="227" t="s">
        <v>273</v>
      </c>
      <c r="G200" s="38"/>
      <c r="H200" s="38"/>
      <c r="I200" s="228"/>
      <c r="J200" s="38"/>
      <c r="K200" s="38"/>
      <c r="L200" s="42"/>
      <c r="M200" s="229"/>
      <c r="N200" s="230"/>
      <c r="O200" s="89"/>
      <c r="P200" s="89"/>
      <c r="Q200" s="89"/>
      <c r="R200" s="89"/>
      <c r="S200" s="89"/>
      <c r="T200" s="90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T200" s="15" t="s">
        <v>134</v>
      </c>
      <c r="AU200" s="15" t="s">
        <v>83</v>
      </c>
    </row>
    <row r="201" s="12" customFormat="1" ht="22.8" customHeight="1">
      <c r="A201" s="12"/>
      <c r="B201" s="197"/>
      <c r="C201" s="198"/>
      <c r="D201" s="199" t="s">
        <v>75</v>
      </c>
      <c r="E201" s="211" t="s">
        <v>274</v>
      </c>
      <c r="F201" s="211" t="s">
        <v>275</v>
      </c>
      <c r="G201" s="198"/>
      <c r="H201" s="198"/>
      <c r="I201" s="201"/>
      <c r="J201" s="212">
        <f>BK201</f>
        <v>0</v>
      </c>
      <c r="K201" s="198"/>
      <c r="L201" s="203"/>
      <c r="M201" s="204"/>
      <c r="N201" s="205"/>
      <c r="O201" s="205"/>
      <c r="P201" s="206">
        <f>P202</f>
        <v>0</v>
      </c>
      <c r="Q201" s="205"/>
      <c r="R201" s="206">
        <f>R202</f>
        <v>0</v>
      </c>
      <c r="S201" s="205"/>
      <c r="T201" s="207">
        <f>T202</f>
        <v>0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208" t="s">
        <v>32</v>
      </c>
      <c r="AT201" s="209" t="s">
        <v>75</v>
      </c>
      <c r="AU201" s="209" t="s">
        <v>32</v>
      </c>
      <c r="AY201" s="208" t="s">
        <v>125</v>
      </c>
      <c r="BK201" s="210">
        <f>BK202</f>
        <v>0</v>
      </c>
    </row>
    <row r="202" s="2" customFormat="1" ht="55.5" customHeight="1">
      <c r="A202" s="36"/>
      <c r="B202" s="37"/>
      <c r="C202" s="213" t="s">
        <v>276</v>
      </c>
      <c r="D202" s="213" t="s">
        <v>127</v>
      </c>
      <c r="E202" s="214" t="s">
        <v>277</v>
      </c>
      <c r="F202" s="215" t="s">
        <v>278</v>
      </c>
      <c r="G202" s="216" t="s">
        <v>187</v>
      </c>
      <c r="H202" s="217">
        <v>17.574999999999999</v>
      </c>
      <c r="I202" s="218"/>
      <c r="J202" s="219">
        <f>ROUND(I202*H202,2)</f>
        <v>0</v>
      </c>
      <c r="K202" s="215" t="s">
        <v>131</v>
      </c>
      <c r="L202" s="42"/>
      <c r="M202" s="220" t="s">
        <v>1</v>
      </c>
      <c r="N202" s="221" t="s">
        <v>41</v>
      </c>
      <c r="O202" s="89"/>
      <c r="P202" s="222">
        <f>O202*H202</f>
        <v>0</v>
      </c>
      <c r="Q202" s="222">
        <v>0</v>
      </c>
      <c r="R202" s="222">
        <f>Q202*H202</f>
        <v>0</v>
      </c>
      <c r="S202" s="222">
        <v>0</v>
      </c>
      <c r="T202" s="223">
        <f>S202*H202</f>
        <v>0</v>
      </c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R202" s="224" t="s">
        <v>132</v>
      </c>
      <c r="AT202" s="224" t="s">
        <v>127</v>
      </c>
      <c r="AU202" s="224" t="s">
        <v>83</v>
      </c>
      <c r="AY202" s="15" t="s">
        <v>125</v>
      </c>
      <c r="BE202" s="225">
        <f>IF(N202="základní",J202,0)</f>
        <v>0</v>
      </c>
      <c r="BF202" s="225">
        <f>IF(N202="snížená",J202,0)</f>
        <v>0</v>
      </c>
      <c r="BG202" s="225">
        <f>IF(N202="zákl. přenesená",J202,0)</f>
        <v>0</v>
      </c>
      <c r="BH202" s="225">
        <f>IF(N202="sníž. přenesená",J202,0)</f>
        <v>0</v>
      </c>
      <c r="BI202" s="225">
        <f>IF(N202="nulová",J202,0)</f>
        <v>0</v>
      </c>
      <c r="BJ202" s="15" t="s">
        <v>32</v>
      </c>
      <c r="BK202" s="225">
        <f>ROUND(I202*H202,2)</f>
        <v>0</v>
      </c>
      <c r="BL202" s="15" t="s">
        <v>132</v>
      </c>
      <c r="BM202" s="224" t="s">
        <v>279</v>
      </c>
    </row>
    <row r="203" s="12" customFormat="1" ht="25.92" customHeight="1">
      <c r="A203" s="12"/>
      <c r="B203" s="197"/>
      <c r="C203" s="198"/>
      <c r="D203" s="199" t="s">
        <v>75</v>
      </c>
      <c r="E203" s="200" t="s">
        <v>280</v>
      </c>
      <c r="F203" s="200" t="s">
        <v>281</v>
      </c>
      <c r="G203" s="198"/>
      <c r="H203" s="198"/>
      <c r="I203" s="201"/>
      <c r="J203" s="202">
        <f>BK203</f>
        <v>0</v>
      </c>
      <c r="K203" s="198"/>
      <c r="L203" s="203"/>
      <c r="M203" s="204"/>
      <c r="N203" s="205"/>
      <c r="O203" s="205"/>
      <c r="P203" s="206">
        <f>P204</f>
        <v>0</v>
      </c>
      <c r="Q203" s="205"/>
      <c r="R203" s="206">
        <f>R204</f>
        <v>0.016210000000000002</v>
      </c>
      <c r="S203" s="205"/>
      <c r="T203" s="207">
        <f>T204</f>
        <v>0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R203" s="208" t="s">
        <v>83</v>
      </c>
      <c r="AT203" s="209" t="s">
        <v>75</v>
      </c>
      <c r="AU203" s="209" t="s">
        <v>76</v>
      </c>
      <c r="AY203" s="208" t="s">
        <v>125</v>
      </c>
      <c r="BK203" s="210">
        <f>BK204</f>
        <v>0</v>
      </c>
    </row>
    <row r="204" s="12" customFormat="1" ht="22.8" customHeight="1">
      <c r="A204" s="12"/>
      <c r="B204" s="197"/>
      <c r="C204" s="198"/>
      <c r="D204" s="199" t="s">
        <v>75</v>
      </c>
      <c r="E204" s="211" t="s">
        <v>282</v>
      </c>
      <c r="F204" s="211" t="s">
        <v>283</v>
      </c>
      <c r="G204" s="198"/>
      <c r="H204" s="198"/>
      <c r="I204" s="201"/>
      <c r="J204" s="212">
        <f>BK204</f>
        <v>0</v>
      </c>
      <c r="K204" s="198"/>
      <c r="L204" s="203"/>
      <c r="M204" s="204"/>
      <c r="N204" s="205"/>
      <c r="O204" s="205"/>
      <c r="P204" s="206">
        <f>SUM(P205:P217)</f>
        <v>0</v>
      </c>
      <c r="Q204" s="205"/>
      <c r="R204" s="206">
        <f>SUM(R205:R217)</f>
        <v>0.016210000000000002</v>
      </c>
      <c r="S204" s="205"/>
      <c r="T204" s="207">
        <f>SUM(T205:T217)</f>
        <v>0</v>
      </c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R204" s="208" t="s">
        <v>83</v>
      </c>
      <c r="AT204" s="209" t="s">
        <v>75</v>
      </c>
      <c r="AU204" s="209" t="s">
        <v>32</v>
      </c>
      <c r="AY204" s="208" t="s">
        <v>125</v>
      </c>
      <c r="BK204" s="210">
        <f>SUM(BK205:BK217)</f>
        <v>0</v>
      </c>
    </row>
    <row r="205" s="2" customFormat="1" ht="24.15" customHeight="1">
      <c r="A205" s="36"/>
      <c r="B205" s="37"/>
      <c r="C205" s="213" t="s">
        <v>284</v>
      </c>
      <c r="D205" s="213" t="s">
        <v>127</v>
      </c>
      <c r="E205" s="214" t="s">
        <v>285</v>
      </c>
      <c r="F205" s="215" t="s">
        <v>286</v>
      </c>
      <c r="G205" s="216" t="s">
        <v>287</v>
      </c>
      <c r="H205" s="217">
        <v>1</v>
      </c>
      <c r="I205" s="218"/>
      <c r="J205" s="219">
        <f>ROUND(I205*H205,2)</f>
        <v>0</v>
      </c>
      <c r="K205" s="215" t="s">
        <v>1</v>
      </c>
      <c r="L205" s="42"/>
      <c r="M205" s="220" t="s">
        <v>1</v>
      </c>
      <c r="N205" s="221" t="s">
        <v>41</v>
      </c>
      <c r="O205" s="89"/>
      <c r="P205" s="222">
        <f>O205*H205</f>
        <v>0</v>
      </c>
      <c r="Q205" s="222">
        <v>6.0000000000000002E-05</v>
      </c>
      <c r="R205" s="222">
        <f>Q205*H205</f>
        <v>6.0000000000000002E-05</v>
      </c>
      <c r="S205" s="222">
        <v>0</v>
      </c>
      <c r="T205" s="223">
        <f>S205*H205</f>
        <v>0</v>
      </c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R205" s="224" t="s">
        <v>209</v>
      </c>
      <c r="AT205" s="224" t="s">
        <v>127</v>
      </c>
      <c r="AU205" s="224" t="s">
        <v>83</v>
      </c>
      <c r="AY205" s="15" t="s">
        <v>125</v>
      </c>
      <c r="BE205" s="225">
        <f>IF(N205="základní",J205,0)</f>
        <v>0</v>
      </c>
      <c r="BF205" s="225">
        <f>IF(N205="snížená",J205,0)</f>
        <v>0</v>
      </c>
      <c r="BG205" s="225">
        <f>IF(N205="zákl. přenesená",J205,0)</f>
        <v>0</v>
      </c>
      <c r="BH205" s="225">
        <f>IF(N205="sníž. přenesená",J205,0)</f>
        <v>0</v>
      </c>
      <c r="BI205" s="225">
        <f>IF(N205="nulová",J205,0)</f>
        <v>0</v>
      </c>
      <c r="BJ205" s="15" t="s">
        <v>32</v>
      </c>
      <c r="BK205" s="225">
        <f>ROUND(I205*H205,2)</f>
        <v>0</v>
      </c>
      <c r="BL205" s="15" t="s">
        <v>209</v>
      </c>
      <c r="BM205" s="224" t="s">
        <v>288</v>
      </c>
    </row>
    <row r="206" s="2" customFormat="1">
      <c r="A206" s="36"/>
      <c r="B206" s="37"/>
      <c r="C206" s="38"/>
      <c r="D206" s="226" t="s">
        <v>134</v>
      </c>
      <c r="E206" s="38"/>
      <c r="F206" s="227" t="s">
        <v>289</v>
      </c>
      <c r="G206" s="38"/>
      <c r="H206" s="38"/>
      <c r="I206" s="228"/>
      <c r="J206" s="38"/>
      <c r="K206" s="38"/>
      <c r="L206" s="42"/>
      <c r="M206" s="229"/>
      <c r="N206" s="230"/>
      <c r="O206" s="89"/>
      <c r="P206" s="89"/>
      <c r="Q206" s="89"/>
      <c r="R206" s="89"/>
      <c r="S206" s="89"/>
      <c r="T206" s="90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T206" s="15" t="s">
        <v>134</v>
      </c>
      <c r="AU206" s="15" t="s">
        <v>83</v>
      </c>
    </row>
    <row r="207" s="2" customFormat="1" ht="21.75" customHeight="1">
      <c r="A207" s="36"/>
      <c r="B207" s="37"/>
      <c r="C207" s="213" t="s">
        <v>290</v>
      </c>
      <c r="D207" s="213" t="s">
        <v>127</v>
      </c>
      <c r="E207" s="214" t="s">
        <v>291</v>
      </c>
      <c r="F207" s="215" t="s">
        <v>292</v>
      </c>
      <c r="G207" s="216" t="s">
        <v>207</v>
      </c>
      <c r="H207" s="217">
        <v>2</v>
      </c>
      <c r="I207" s="218"/>
      <c r="J207" s="219">
        <f>ROUND(I207*H207,2)</f>
        <v>0</v>
      </c>
      <c r="K207" s="215" t="s">
        <v>1</v>
      </c>
      <c r="L207" s="42"/>
      <c r="M207" s="220" t="s">
        <v>1</v>
      </c>
      <c r="N207" s="221" t="s">
        <v>41</v>
      </c>
      <c r="O207" s="89"/>
      <c r="P207" s="222">
        <f>O207*H207</f>
        <v>0</v>
      </c>
      <c r="Q207" s="222">
        <v>6.0000000000000002E-05</v>
      </c>
      <c r="R207" s="222">
        <f>Q207*H207</f>
        <v>0.00012</v>
      </c>
      <c r="S207" s="222">
        <v>0</v>
      </c>
      <c r="T207" s="223">
        <f>S207*H207</f>
        <v>0</v>
      </c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R207" s="224" t="s">
        <v>209</v>
      </c>
      <c r="AT207" s="224" t="s">
        <v>127</v>
      </c>
      <c r="AU207" s="224" t="s">
        <v>83</v>
      </c>
      <c r="AY207" s="15" t="s">
        <v>125</v>
      </c>
      <c r="BE207" s="225">
        <f>IF(N207="základní",J207,0)</f>
        <v>0</v>
      </c>
      <c r="BF207" s="225">
        <f>IF(N207="snížená",J207,0)</f>
        <v>0</v>
      </c>
      <c r="BG207" s="225">
        <f>IF(N207="zákl. přenesená",J207,0)</f>
        <v>0</v>
      </c>
      <c r="BH207" s="225">
        <f>IF(N207="sníž. přenesená",J207,0)</f>
        <v>0</v>
      </c>
      <c r="BI207" s="225">
        <f>IF(N207="nulová",J207,0)</f>
        <v>0</v>
      </c>
      <c r="BJ207" s="15" t="s">
        <v>32</v>
      </c>
      <c r="BK207" s="225">
        <f>ROUND(I207*H207,2)</f>
        <v>0</v>
      </c>
      <c r="BL207" s="15" t="s">
        <v>209</v>
      </c>
      <c r="BM207" s="224" t="s">
        <v>293</v>
      </c>
    </row>
    <row r="208" s="2" customFormat="1">
      <c r="A208" s="36"/>
      <c r="B208" s="37"/>
      <c r="C208" s="38"/>
      <c r="D208" s="226" t="s">
        <v>134</v>
      </c>
      <c r="E208" s="38"/>
      <c r="F208" s="227" t="s">
        <v>289</v>
      </c>
      <c r="G208" s="38"/>
      <c r="H208" s="38"/>
      <c r="I208" s="228"/>
      <c r="J208" s="38"/>
      <c r="K208" s="38"/>
      <c r="L208" s="42"/>
      <c r="M208" s="229"/>
      <c r="N208" s="230"/>
      <c r="O208" s="89"/>
      <c r="P208" s="89"/>
      <c r="Q208" s="89"/>
      <c r="R208" s="89"/>
      <c r="S208" s="89"/>
      <c r="T208" s="90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T208" s="15" t="s">
        <v>134</v>
      </c>
      <c r="AU208" s="15" t="s">
        <v>83</v>
      </c>
    </row>
    <row r="209" s="2" customFormat="1" ht="24.15" customHeight="1">
      <c r="A209" s="36"/>
      <c r="B209" s="37"/>
      <c r="C209" s="213" t="s">
        <v>294</v>
      </c>
      <c r="D209" s="213" t="s">
        <v>127</v>
      </c>
      <c r="E209" s="214" t="s">
        <v>295</v>
      </c>
      <c r="F209" s="215" t="s">
        <v>296</v>
      </c>
      <c r="G209" s="216" t="s">
        <v>155</v>
      </c>
      <c r="H209" s="217">
        <v>15</v>
      </c>
      <c r="I209" s="218"/>
      <c r="J209" s="219">
        <f>ROUND(I209*H209,2)</f>
        <v>0</v>
      </c>
      <c r="K209" s="215" t="s">
        <v>131</v>
      </c>
      <c r="L209" s="42"/>
      <c r="M209" s="220" t="s">
        <v>1</v>
      </c>
      <c r="N209" s="221" t="s">
        <v>41</v>
      </c>
      <c r="O209" s="89"/>
      <c r="P209" s="222">
        <f>O209*H209</f>
        <v>0</v>
      </c>
      <c r="Q209" s="222">
        <v>6.0000000000000002E-05</v>
      </c>
      <c r="R209" s="222">
        <f>Q209*H209</f>
        <v>0.00089999999999999998</v>
      </c>
      <c r="S209" s="222">
        <v>0</v>
      </c>
      <c r="T209" s="223">
        <f>S209*H209</f>
        <v>0</v>
      </c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R209" s="224" t="s">
        <v>209</v>
      </c>
      <c r="AT209" s="224" t="s">
        <v>127</v>
      </c>
      <c r="AU209" s="224" t="s">
        <v>83</v>
      </c>
      <c r="AY209" s="15" t="s">
        <v>125</v>
      </c>
      <c r="BE209" s="225">
        <f>IF(N209="základní",J209,0)</f>
        <v>0</v>
      </c>
      <c r="BF209" s="225">
        <f>IF(N209="snížená",J209,0)</f>
        <v>0</v>
      </c>
      <c r="BG209" s="225">
        <f>IF(N209="zákl. přenesená",J209,0)</f>
        <v>0</v>
      </c>
      <c r="BH209" s="225">
        <f>IF(N209="sníž. přenesená",J209,0)</f>
        <v>0</v>
      </c>
      <c r="BI209" s="225">
        <f>IF(N209="nulová",J209,0)</f>
        <v>0</v>
      </c>
      <c r="BJ209" s="15" t="s">
        <v>32</v>
      </c>
      <c r="BK209" s="225">
        <f>ROUND(I209*H209,2)</f>
        <v>0</v>
      </c>
      <c r="BL209" s="15" t="s">
        <v>209</v>
      </c>
      <c r="BM209" s="224" t="s">
        <v>297</v>
      </c>
    </row>
    <row r="210" s="2" customFormat="1">
      <c r="A210" s="36"/>
      <c r="B210" s="37"/>
      <c r="C210" s="38"/>
      <c r="D210" s="226" t="s">
        <v>134</v>
      </c>
      <c r="E210" s="38"/>
      <c r="F210" s="227" t="s">
        <v>298</v>
      </c>
      <c r="G210" s="38"/>
      <c r="H210" s="38"/>
      <c r="I210" s="228"/>
      <c r="J210" s="38"/>
      <c r="K210" s="38"/>
      <c r="L210" s="42"/>
      <c r="M210" s="229"/>
      <c r="N210" s="230"/>
      <c r="O210" s="89"/>
      <c r="P210" s="89"/>
      <c r="Q210" s="89"/>
      <c r="R210" s="89"/>
      <c r="S210" s="89"/>
      <c r="T210" s="90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T210" s="15" t="s">
        <v>134</v>
      </c>
      <c r="AU210" s="15" t="s">
        <v>83</v>
      </c>
    </row>
    <row r="211" s="2" customFormat="1" ht="24.15" customHeight="1">
      <c r="A211" s="36"/>
      <c r="B211" s="37"/>
      <c r="C211" s="242" t="s">
        <v>299</v>
      </c>
      <c r="D211" s="242" t="s">
        <v>152</v>
      </c>
      <c r="E211" s="243" t="s">
        <v>300</v>
      </c>
      <c r="F211" s="244" t="s">
        <v>301</v>
      </c>
      <c r="G211" s="245" t="s">
        <v>187</v>
      </c>
      <c r="H211" s="246">
        <v>0.014999999999999999</v>
      </c>
      <c r="I211" s="247"/>
      <c r="J211" s="248">
        <f>ROUND(I211*H211,2)</f>
        <v>0</v>
      </c>
      <c r="K211" s="244" t="s">
        <v>131</v>
      </c>
      <c r="L211" s="249"/>
      <c r="M211" s="250" t="s">
        <v>1</v>
      </c>
      <c r="N211" s="251" t="s">
        <v>41</v>
      </c>
      <c r="O211" s="89"/>
      <c r="P211" s="222">
        <f>O211*H211</f>
        <v>0</v>
      </c>
      <c r="Q211" s="222">
        <v>1</v>
      </c>
      <c r="R211" s="222">
        <f>Q211*H211</f>
        <v>0.014999999999999999</v>
      </c>
      <c r="S211" s="222">
        <v>0</v>
      </c>
      <c r="T211" s="223">
        <f>S211*H211</f>
        <v>0</v>
      </c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R211" s="224" t="s">
        <v>290</v>
      </c>
      <c r="AT211" s="224" t="s">
        <v>152</v>
      </c>
      <c r="AU211" s="224" t="s">
        <v>83</v>
      </c>
      <c r="AY211" s="15" t="s">
        <v>125</v>
      </c>
      <c r="BE211" s="225">
        <f>IF(N211="základní",J211,0)</f>
        <v>0</v>
      </c>
      <c r="BF211" s="225">
        <f>IF(N211="snížená",J211,0)</f>
        <v>0</v>
      </c>
      <c r="BG211" s="225">
        <f>IF(N211="zákl. přenesená",J211,0)</f>
        <v>0</v>
      </c>
      <c r="BH211" s="225">
        <f>IF(N211="sníž. přenesená",J211,0)</f>
        <v>0</v>
      </c>
      <c r="BI211" s="225">
        <f>IF(N211="nulová",J211,0)</f>
        <v>0</v>
      </c>
      <c r="BJ211" s="15" t="s">
        <v>32</v>
      </c>
      <c r="BK211" s="225">
        <f>ROUND(I211*H211,2)</f>
        <v>0</v>
      </c>
      <c r="BL211" s="15" t="s">
        <v>209</v>
      </c>
      <c r="BM211" s="224" t="s">
        <v>302</v>
      </c>
    </row>
    <row r="212" s="13" customFormat="1">
      <c r="A212" s="13"/>
      <c r="B212" s="231"/>
      <c r="C212" s="232"/>
      <c r="D212" s="226" t="s">
        <v>136</v>
      </c>
      <c r="E212" s="233" t="s">
        <v>1</v>
      </c>
      <c r="F212" s="234" t="s">
        <v>303</v>
      </c>
      <c r="G212" s="232"/>
      <c r="H212" s="235">
        <v>0.014999999999999999</v>
      </c>
      <c r="I212" s="236"/>
      <c r="J212" s="232"/>
      <c r="K212" s="232"/>
      <c r="L212" s="237"/>
      <c r="M212" s="238"/>
      <c r="N212" s="239"/>
      <c r="O212" s="239"/>
      <c r="P212" s="239"/>
      <c r="Q212" s="239"/>
      <c r="R212" s="239"/>
      <c r="S212" s="239"/>
      <c r="T212" s="240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1" t="s">
        <v>136</v>
      </c>
      <c r="AU212" s="241" t="s">
        <v>83</v>
      </c>
      <c r="AV212" s="13" t="s">
        <v>83</v>
      </c>
      <c r="AW212" s="13" t="s">
        <v>31</v>
      </c>
      <c r="AX212" s="13" t="s">
        <v>32</v>
      </c>
      <c r="AY212" s="241" t="s">
        <v>125</v>
      </c>
    </row>
    <row r="213" s="2" customFormat="1" ht="24.15" customHeight="1">
      <c r="A213" s="36"/>
      <c r="B213" s="37"/>
      <c r="C213" s="213" t="s">
        <v>304</v>
      </c>
      <c r="D213" s="213" t="s">
        <v>127</v>
      </c>
      <c r="E213" s="214" t="s">
        <v>305</v>
      </c>
      <c r="F213" s="215" t="s">
        <v>306</v>
      </c>
      <c r="G213" s="216" t="s">
        <v>207</v>
      </c>
      <c r="H213" s="217">
        <v>1</v>
      </c>
      <c r="I213" s="218"/>
      <c r="J213" s="219">
        <f>ROUND(I213*H213,2)</f>
        <v>0</v>
      </c>
      <c r="K213" s="215" t="s">
        <v>1</v>
      </c>
      <c r="L213" s="42"/>
      <c r="M213" s="220" t="s">
        <v>1</v>
      </c>
      <c r="N213" s="221" t="s">
        <v>41</v>
      </c>
      <c r="O213" s="89"/>
      <c r="P213" s="222">
        <f>O213*H213</f>
        <v>0</v>
      </c>
      <c r="Q213" s="222">
        <v>6.0000000000000002E-05</v>
      </c>
      <c r="R213" s="222">
        <f>Q213*H213</f>
        <v>6.0000000000000002E-05</v>
      </c>
      <c r="S213" s="222">
        <v>0</v>
      </c>
      <c r="T213" s="223">
        <f>S213*H213</f>
        <v>0</v>
      </c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R213" s="224" t="s">
        <v>209</v>
      </c>
      <c r="AT213" s="224" t="s">
        <v>127</v>
      </c>
      <c r="AU213" s="224" t="s">
        <v>83</v>
      </c>
      <c r="AY213" s="15" t="s">
        <v>125</v>
      </c>
      <c r="BE213" s="225">
        <f>IF(N213="základní",J213,0)</f>
        <v>0</v>
      </c>
      <c r="BF213" s="225">
        <f>IF(N213="snížená",J213,0)</f>
        <v>0</v>
      </c>
      <c r="BG213" s="225">
        <f>IF(N213="zákl. přenesená",J213,0)</f>
        <v>0</v>
      </c>
      <c r="BH213" s="225">
        <f>IF(N213="sníž. přenesená",J213,0)</f>
        <v>0</v>
      </c>
      <c r="BI213" s="225">
        <f>IF(N213="nulová",J213,0)</f>
        <v>0</v>
      </c>
      <c r="BJ213" s="15" t="s">
        <v>32</v>
      </c>
      <c r="BK213" s="225">
        <f>ROUND(I213*H213,2)</f>
        <v>0</v>
      </c>
      <c r="BL213" s="15" t="s">
        <v>209</v>
      </c>
      <c r="BM213" s="224" t="s">
        <v>307</v>
      </c>
    </row>
    <row r="214" s="2" customFormat="1" ht="49.05" customHeight="1">
      <c r="A214" s="36"/>
      <c r="B214" s="37"/>
      <c r="C214" s="213" t="s">
        <v>308</v>
      </c>
      <c r="D214" s="213" t="s">
        <v>127</v>
      </c>
      <c r="E214" s="214" t="s">
        <v>309</v>
      </c>
      <c r="F214" s="215" t="s">
        <v>310</v>
      </c>
      <c r="G214" s="216" t="s">
        <v>187</v>
      </c>
      <c r="H214" s="217">
        <v>0.10000000000000001</v>
      </c>
      <c r="I214" s="218"/>
      <c r="J214" s="219">
        <f>ROUND(I214*H214,2)</f>
        <v>0</v>
      </c>
      <c r="K214" s="215" t="s">
        <v>131</v>
      </c>
      <c r="L214" s="42"/>
      <c r="M214" s="220" t="s">
        <v>1</v>
      </c>
      <c r="N214" s="221" t="s">
        <v>41</v>
      </c>
      <c r="O214" s="89"/>
      <c r="P214" s="222">
        <f>O214*H214</f>
        <v>0</v>
      </c>
      <c r="Q214" s="222">
        <v>0</v>
      </c>
      <c r="R214" s="222">
        <f>Q214*H214</f>
        <v>0</v>
      </c>
      <c r="S214" s="222">
        <v>0</v>
      </c>
      <c r="T214" s="223">
        <f>S214*H214</f>
        <v>0</v>
      </c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R214" s="224" t="s">
        <v>209</v>
      </c>
      <c r="AT214" s="224" t="s">
        <v>127</v>
      </c>
      <c r="AU214" s="224" t="s">
        <v>83</v>
      </c>
      <c r="AY214" s="15" t="s">
        <v>125</v>
      </c>
      <c r="BE214" s="225">
        <f>IF(N214="základní",J214,0)</f>
        <v>0</v>
      </c>
      <c r="BF214" s="225">
        <f>IF(N214="snížená",J214,0)</f>
        <v>0</v>
      </c>
      <c r="BG214" s="225">
        <f>IF(N214="zákl. přenesená",J214,0)</f>
        <v>0</v>
      </c>
      <c r="BH214" s="225">
        <f>IF(N214="sníž. přenesená",J214,0)</f>
        <v>0</v>
      </c>
      <c r="BI214" s="225">
        <f>IF(N214="nulová",J214,0)</f>
        <v>0</v>
      </c>
      <c r="BJ214" s="15" t="s">
        <v>32</v>
      </c>
      <c r="BK214" s="225">
        <f>ROUND(I214*H214,2)</f>
        <v>0</v>
      </c>
      <c r="BL214" s="15" t="s">
        <v>209</v>
      </c>
      <c r="BM214" s="224" t="s">
        <v>311</v>
      </c>
    </row>
    <row r="215" s="13" customFormat="1">
      <c r="A215" s="13"/>
      <c r="B215" s="231"/>
      <c r="C215" s="232"/>
      <c r="D215" s="226" t="s">
        <v>136</v>
      </c>
      <c r="E215" s="233" t="s">
        <v>1</v>
      </c>
      <c r="F215" s="234" t="s">
        <v>312</v>
      </c>
      <c r="G215" s="232"/>
      <c r="H215" s="235">
        <v>0.10000000000000001</v>
      </c>
      <c r="I215" s="236"/>
      <c r="J215" s="232"/>
      <c r="K215" s="232"/>
      <c r="L215" s="237"/>
      <c r="M215" s="238"/>
      <c r="N215" s="239"/>
      <c r="O215" s="239"/>
      <c r="P215" s="239"/>
      <c r="Q215" s="239"/>
      <c r="R215" s="239"/>
      <c r="S215" s="239"/>
      <c r="T215" s="240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1" t="s">
        <v>136</v>
      </c>
      <c r="AU215" s="241" t="s">
        <v>83</v>
      </c>
      <c r="AV215" s="13" t="s">
        <v>83</v>
      </c>
      <c r="AW215" s="13" t="s">
        <v>31</v>
      </c>
      <c r="AX215" s="13" t="s">
        <v>32</v>
      </c>
      <c r="AY215" s="241" t="s">
        <v>125</v>
      </c>
    </row>
    <row r="216" s="2" customFormat="1" ht="24.15" customHeight="1">
      <c r="A216" s="36"/>
      <c r="B216" s="37"/>
      <c r="C216" s="213" t="s">
        <v>313</v>
      </c>
      <c r="D216" s="213" t="s">
        <v>127</v>
      </c>
      <c r="E216" s="214" t="s">
        <v>314</v>
      </c>
      <c r="F216" s="215" t="s">
        <v>315</v>
      </c>
      <c r="G216" s="216" t="s">
        <v>287</v>
      </c>
      <c r="H216" s="217">
        <v>1</v>
      </c>
      <c r="I216" s="218"/>
      <c r="J216" s="219">
        <f>ROUND(I216*H216,2)</f>
        <v>0</v>
      </c>
      <c r="K216" s="215" t="s">
        <v>131</v>
      </c>
      <c r="L216" s="42"/>
      <c r="M216" s="220" t="s">
        <v>1</v>
      </c>
      <c r="N216" s="221" t="s">
        <v>41</v>
      </c>
      <c r="O216" s="89"/>
      <c r="P216" s="222">
        <f>O216*H216</f>
        <v>0</v>
      </c>
      <c r="Q216" s="222">
        <v>6.9999999999999994E-05</v>
      </c>
      <c r="R216" s="222">
        <f>Q216*H216</f>
        <v>6.9999999999999994E-05</v>
      </c>
      <c r="S216" s="222">
        <v>0</v>
      </c>
      <c r="T216" s="223">
        <f>S216*H216</f>
        <v>0</v>
      </c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R216" s="224" t="s">
        <v>209</v>
      </c>
      <c r="AT216" s="224" t="s">
        <v>127</v>
      </c>
      <c r="AU216" s="224" t="s">
        <v>83</v>
      </c>
      <c r="AY216" s="15" t="s">
        <v>125</v>
      </c>
      <c r="BE216" s="225">
        <f>IF(N216="základní",J216,0)</f>
        <v>0</v>
      </c>
      <c r="BF216" s="225">
        <f>IF(N216="snížená",J216,0)</f>
        <v>0</v>
      </c>
      <c r="BG216" s="225">
        <f>IF(N216="zákl. přenesená",J216,0)</f>
        <v>0</v>
      </c>
      <c r="BH216" s="225">
        <f>IF(N216="sníž. přenesená",J216,0)</f>
        <v>0</v>
      </c>
      <c r="BI216" s="225">
        <f>IF(N216="nulová",J216,0)</f>
        <v>0</v>
      </c>
      <c r="BJ216" s="15" t="s">
        <v>32</v>
      </c>
      <c r="BK216" s="225">
        <f>ROUND(I216*H216,2)</f>
        <v>0</v>
      </c>
      <c r="BL216" s="15" t="s">
        <v>209</v>
      </c>
      <c r="BM216" s="224" t="s">
        <v>316</v>
      </c>
    </row>
    <row r="217" s="2" customFormat="1">
      <c r="A217" s="36"/>
      <c r="B217" s="37"/>
      <c r="C217" s="38"/>
      <c r="D217" s="226" t="s">
        <v>134</v>
      </c>
      <c r="E217" s="38"/>
      <c r="F217" s="227" t="s">
        <v>317</v>
      </c>
      <c r="G217" s="38"/>
      <c r="H217" s="38"/>
      <c r="I217" s="228"/>
      <c r="J217" s="38"/>
      <c r="K217" s="38"/>
      <c r="L217" s="42"/>
      <c r="M217" s="229"/>
      <c r="N217" s="230"/>
      <c r="O217" s="89"/>
      <c r="P217" s="89"/>
      <c r="Q217" s="89"/>
      <c r="R217" s="89"/>
      <c r="S217" s="89"/>
      <c r="T217" s="90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T217" s="15" t="s">
        <v>134</v>
      </c>
      <c r="AU217" s="15" t="s">
        <v>83</v>
      </c>
    </row>
    <row r="218" s="12" customFormat="1" ht="25.92" customHeight="1">
      <c r="A218" s="12"/>
      <c r="B218" s="197"/>
      <c r="C218" s="198"/>
      <c r="D218" s="199" t="s">
        <v>75</v>
      </c>
      <c r="E218" s="200" t="s">
        <v>318</v>
      </c>
      <c r="F218" s="200" t="s">
        <v>319</v>
      </c>
      <c r="G218" s="198"/>
      <c r="H218" s="198"/>
      <c r="I218" s="201"/>
      <c r="J218" s="202">
        <f>BK218</f>
        <v>0</v>
      </c>
      <c r="K218" s="198"/>
      <c r="L218" s="203"/>
      <c r="M218" s="204"/>
      <c r="N218" s="205"/>
      <c r="O218" s="205"/>
      <c r="P218" s="206">
        <f>P219+P224</f>
        <v>0</v>
      </c>
      <c r="Q218" s="205"/>
      <c r="R218" s="206">
        <f>R219+R224</f>
        <v>0</v>
      </c>
      <c r="S218" s="205"/>
      <c r="T218" s="207">
        <f>T219+T224</f>
        <v>0</v>
      </c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R218" s="208" t="s">
        <v>151</v>
      </c>
      <c r="AT218" s="209" t="s">
        <v>75</v>
      </c>
      <c r="AU218" s="209" t="s">
        <v>76</v>
      </c>
      <c r="AY218" s="208" t="s">
        <v>125</v>
      </c>
      <c r="BK218" s="210">
        <f>BK219+BK224</f>
        <v>0</v>
      </c>
    </row>
    <row r="219" s="12" customFormat="1" ht="22.8" customHeight="1">
      <c r="A219" s="12"/>
      <c r="B219" s="197"/>
      <c r="C219" s="198"/>
      <c r="D219" s="199" t="s">
        <v>75</v>
      </c>
      <c r="E219" s="211" t="s">
        <v>320</v>
      </c>
      <c r="F219" s="211" t="s">
        <v>321</v>
      </c>
      <c r="G219" s="198"/>
      <c r="H219" s="198"/>
      <c r="I219" s="201"/>
      <c r="J219" s="212">
        <f>BK219</f>
        <v>0</v>
      </c>
      <c r="K219" s="198"/>
      <c r="L219" s="203"/>
      <c r="M219" s="204"/>
      <c r="N219" s="205"/>
      <c r="O219" s="205"/>
      <c r="P219" s="206">
        <f>SUM(P220:P223)</f>
        <v>0</v>
      </c>
      <c r="Q219" s="205"/>
      <c r="R219" s="206">
        <f>SUM(R220:R223)</f>
        <v>0</v>
      </c>
      <c r="S219" s="205"/>
      <c r="T219" s="207">
        <f>SUM(T220:T223)</f>
        <v>0</v>
      </c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R219" s="208" t="s">
        <v>151</v>
      </c>
      <c r="AT219" s="209" t="s">
        <v>75</v>
      </c>
      <c r="AU219" s="209" t="s">
        <v>32</v>
      </c>
      <c r="AY219" s="208" t="s">
        <v>125</v>
      </c>
      <c r="BK219" s="210">
        <f>SUM(BK220:BK223)</f>
        <v>0</v>
      </c>
    </row>
    <row r="220" s="2" customFormat="1" ht="16.5" customHeight="1">
      <c r="A220" s="36"/>
      <c r="B220" s="37"/>
      <c r="C220" s="213" t="s">
        <v>322</v>
      </c>
      <c r="D220" s="213" t="s">
        <v>127</v>
      </c>
      <c r="E220" s="214" t="s">
        <v>323</v>
      </c>
      <c r="F220" s="215" t="s">
        <v>321</v>
      </c>
      <c r="G220" s="216" t="s">
        <v>287</v>
      </c>
      <c r="H220" s="217">
        <v>1</v>
      </c>
      <c r="I220" s="218"/>
      <c r="J220" s="219">
        <f>ROUND(I220*H220,2)</f>
        <v>0</v>
      </c>
      <c r="K220" s="215" t="s">
        <v>1</v>
      </c>
      <c r="L220" s="42"/>
      <c r="M220" s="220" t="s">
        <v>1</v>
      </c>
      <c r="N220" s="221" t="s">
        <v>41</v>
      </c>
      <c r="O220" s="89"/>
      <c r="P220" s="222">
        <f>O220*H220</f>
        <v>0</v>
      </c>
      <c r="Q220" s="222">
        <v>0</v>
      </c>
      <c r="R220" s="222">
        <f>Q220*H220</f>
        <v>0</v>
      </c>
      <c r="S220" s="222">
        <v>0</v>
      </c>
      <c r="T220" s="223">
        <f>S220*H220</f>
        <v>0</v>
      </c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R220" s="224" t="s">
        <v>132</v>
      </c>
      <c r="AT220" s="224" t="s">
        <v>127</v>
      </c>
      <c r="AU220" s="224" t="s">
        <v>83</v>
      </c>
      <c r="AY220" s="15" t="s">
        <v>125</v>
      </c>
      <c r="BE220" s="225">
        <f>IF(N220="základní",J220,0)</f>
        <v>0</v>
      </c>
      <c r="BF220" s="225">
        <f>IF(N220="snížená",J220,0)</f>
        <v>0</v>
      </c>
      <c r="BG220" s="225">
        <f>IF(N220="zákl. přenesená",J220,0)</f>
        <v>0</v>
      </c>
      <c r="BH220" s="225">
        <f>IF(N220="sníž. přenesená",J220,0)</f>
        <v>0</v>
      </c>
      <c r="BI220" s="225">
        <f>IF(N220="nulová",J220,0)</f>
        <v>0</v>
      </c>
      <c r="BJ220" s="15" t="s">
        <v>32</v>
      </c>
      <c r="BK220" s="225">
        <f>ROUND(I220*H220,2)</f>
        <v>0</v>
      </c>
      <c r="BL220" s="15" t="s">
        <v>132</v>
      </c>
      <c r="BM220" s="224" t="s">
        <v>324</v>
      </c>
    </row>
    <row r="221" s="2" customFormat="1" ht="16.5" customHeight="1">
      <c r="A221" s="36"/>
      <c r="B221" s="37"/>
      <c r="C221" s="213" t="s">
        <v>325</v>
      </c>
      <c r="D221" s="213" t="s">
        <v>127</v>
      </c>
      <c r="E221" s="214" t="s">
        <v>326</v>
      </c>
      <c r="F221" s="215" t="s">
        <v>327</v>
      </c>
      <c r="G221" s="216" t="s">
        <v>287</v>
      </c>
      <c r="H221" s="217">
        <v>1</v>
      </c>
      <c r="I221" s="218"/>
      <c r="J221" s="219">
        <f>ROUND(I221*H221,2)</f>
        <v>0</v>
      </c>
      <c r="K221" s="215" t="s">
        <v>131</v>
      </c>
      <c r="L221" s="42"/>
      <c r="M221" s="220" t="s">
        <v>1</v>
      </c>
      <c r="N221" s="221" t="s">
        <v>41</v>
      </c>
      <c r="O221" s="89"/>
      <c r="P221" s="222">
        <f>O221*H221</f>
        <v>0</v>
      </c>
      <c r="Q221" s="222">
        <v>0</v>
      </c>
      <c r="R221" s="222">
        <f>Q221*H221</f>
        <v>0</v>
      </c>
      <c r="S221" s="222">
        <v>0</v>
      </c>
      <c r="T221" s="223">
        <f>S221*H221</f>
        <v>0</v>
      </c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R221" s="224" t="s">
        <v>328</v>
      </c>
      <c r="AT221" s="224" t="s">
        <v>127</v>
      </c>
      <c r="AU221" s="224" t="s">
        <v>83</v>
      </c>
      <c r="AY221" s="15" t="s">
        <v>125</v>
      </c>
      <c r="BE221" s="225">
        <f>IF(N221="základní",J221,0)</f>
        <v>0</v>
      </c>
      <c r="BF221" s="225">
        <f>IF(N221="snížená",J221,0)</f>
        <v>0</v>
      </c>
      <c r="BG221" s="225">
        <f>IF(N221="zákl. přenesená",J221,0)</f>
        <v>0</v>
      </c>
      <c r="BH221" s="225">
        <f>IF(N221="sníž. přenesená",J221,0)</f>
        <v>0</v>
      </c>
      <c r="BI221" s="225">
        <f>IF(N221="nulová",J221,0)</f>
        <v>0</v>
      </c>
      <c r="BJ221" s="15" t="s">
        <v>32</v>
      </c>
      <c r="BK221" s="225">
        <f>ROUND(I221*H221,2)</f>
        <v>0</v>
      </c>
      <c r="BL221" s="15" t="s">
        <v>328</v>
      </c>
      <c r="BM221" s="224" t="s">
        <v>329</v>
      </c>
    </row>
    <row r="222" s="2" customFormat="1">
      <c r="A222" s="36"/>
      <c r="B222" s="37"/>
      <c r="C222" s="38"/>
      <c r="D222" s="226" t="s">
        <v>134</v>
      </c>
      <c r="E222" s="38"/>
      <c r="F222" s="227" t="s">
        <v>330</v>
      </c>
      <c r="G222" s="38"/>
      <c r="H222" s="38"/>
      <c r="I222" s="228"/>
      <c r="J222" s="38"/>
      <c r="K222" s="38"/>
      <c r="L222" s="42"/>
      <c r="M222" s="229"/>
      <c r="N222" s="230"/>
      <c r="O222" s="89"/>
      <c r="P222" s="89"/>
      <c r="Q222" s="89"/>
      <c r="R222" s="89"/>
      <c r="S222" s="89"/>
      <c r="T222" s="90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T222" s="15" t="s">
        <v>134</v>
      </c>
      <c r="AU222" s="15" t="s">
        <v>83</v>
      </c>
    </row>
    <row r="223" s="2" customFormat="1" ht="16.5" customHeight="1">
      <c r="A223" s="36"/>
      <c r="B223" s="37"/>
      <c r="C223" s="213" t="s">
        <v>331</v>
      </c>
      <c r="D223" s="213" t="s">
        <v>127</v>
      </c>
      <c r="E223" s="214" t="s">
        <v>332</v>
      </c>
      <c r="F223" s="215" t="s">
        <v>333</v>
      </c>
      <c r="G223" s="216" t="s">
        <v>207</v>
      </c>
      <c r="H223" s="217">
        <v>1</v>
      </c>
      <c r="I223" s="218"/>
      <c r="J223" s="219">
        <f>ROUND(I223*H223,2)</f>
        <v>0</v>
      </c>
      <c r="K223" s="215" t="s">
        <v>131</v>
      </c>
      <c r="L223" s="42"/>
      <c r="M223" s="220" t="s">
        <v>1</v>
      </c>
      <c r="N223" s="221" t="s">
        <v>41</v>
      </c>
      <c r="O223" s="89"/>
      <c r="P223" s="222">
        <f>O223*H223</f>
        <v>0</v>
      </c>
      <c r="Q223" s="222">
        <v>0</v>
      </c>
      <c r="R223" s="222">
        <f>Q223*H223</f>
        <v>0</v>
      </c>
      <c r="S223" s="222">
        <v>0</v>
      </c>
      <c r="T223" s="223">
        <f>S223*H223</f>
        <v>0</v>
      </c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R223" s="224" t="s">
        <v>328</v>
      </c>
      <c r="AT223" s="224" t="s">
        <v>127</v>
      </c>
      <c r="AU223" s="224" t="s">
        <v>83</v>
      </c>
      <c r="AY223" s="15" t="s">
        <v>125</v>
      </c>
      <c r="BE223" s="225">
        <f>IF(N223="základní",J223,0)</f>
        <v>0</v>
      </c>
      <c r="BF223" s="225">
        <f>IF(N223="snížená",J223,0)</f>
        <v>0</v>
      </c>
      <c r="BG223" s="225">
        <f>IF(N223="zákl. přenesená",J223,0)</f>
        <v>0</v>
      </c>
      <c r="BH223" s="225">
        <f>IF(N223="sníž. přenesená",J223,0)</f>
        <v>0</v>
      </c>
      <c r="BI223" s="225">
        <f>IF(N223="nulová",J223,0)</f>
        <v>0</v>
      </c>
      <c r="BJ223" s="15" t="s">
        <v>32</v>
      </c>
      <c r="BK223" s="225">
        <f>ROUND(I223*H223,2)</f>
        <v>0</v>
      </c>
      <c r="BL223" s="15" t="s">
        <v>328</v>
      </c>
      <c r="BM223" s="224" t="s">
        <v>334</v>
      </c>
    </row>
    <row r="224" s="12" customFormat="1" ht="22.8" customHeight="1">
      <c r="A224" s="12"/>
      <c r="B224" s="197"/>
      <c r="C224" s="198"/>
      <c r="D224" s="199" t="s">
        <v>75</v>
      </c>
      <c r="E224" s="211" t="s">
        <v>335</v>
      </c>
      <c r="F224" s="211" t="s">
        <v>336</v>
      </c>
      <c r="G224" s="198"/>
      <c r="H224" s="198"/>
      <c r="I224" s="201"/>
      <c r="J224" s="212">
        <f>BK224</f>
        <v>0</v>
      </c>
      <c r="K224" s="198"/>
      <c r="L224" s="203"/>
      <c r="M224" s="204"/>
      <c r="N224" s="205"/>
      <c r="O224" s="205"/>
      <c r="P224" s="206">
        <f>SUM(P225:P226)</f>
        <v>0</v>
      </c>
      <c r="Q224" s="205"/>
      <c r="R224" s="206">
        <f>SUM(R225:R226)</f>
        <v>0</v>
      </c>
      <c r="S224" s="205"/>
      <c r="T224" s="207">
        <f>SUM(T225:T226)</f>
        <v>0</v>
      </c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R224" s="208" t="s">
        <v>151</v>
      </c>
      <c r="AT224" s="209" t="s">
        <v>75</v>
      </c>
      <c r="AU224" s="209" t="s">
        <v>32</v>
      </c>
      <c r="AY224" s="208" t="s">
        <v>125</v>
      </c>
      <c r="BK224" s="210">
        <f>SUM(BK225:BK226)</f>
        <v>0</v>
      </c>
    </row>
    <row r="225" s="2" customFormat="1" ht="16.5" customHeight="1">
      <c r="A225" s="36"/>
      <c r="B225" s="37"/>
      <c r="C225" s="213" t="s">
        <v>337</v>
      </c>
      <c r="D225" s="213" t="s">
        <v>127</v>
      </c>
      <c r="E225" s="214" t="s">
        <v>338</v>
      </c>
      <c r="F225" s="215" t="s">
        <v>336</v>
      </c>
      <c r="G225" s="216" t="s">
        <v>287</v>
      </c>
      <c r="H225" s="217">
        <v>1</v>
      </c>
      <c r="I225" s="218"/>
      <c r="J225" s="219">
        <f>ROUND(I225*H225,2)</f>
        <v>0</v>
      </c>
      <c r="K225" s="215" t="s">
        <v>339</v>
      </c>
      <c r="L225" s="42"/>
      <c r="M225" s="220" t="s">
        <v>1</v>
      </c>
      <c r="N225" s="221" t="s">
        <v>41</v>
      </c>
      <c r="O225" s="89"/>
      <c r="P225" s="222">
        <f>O225*H225</f>
        <v>0</v>
      </c>
      <c r="Q225" s="222">
        <v>0</v>
      </c>
      <c r="R225" s="222">
        <f>Q225*H225</f>
        <v>0</v>
      </c>
      <c r="S225" s="222">
        <v>0</v>
      </c>
      <c r="T225" s="223">
        <f>S225*H225</f>
        <v>0</v>
      </c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R225" s="224" t="s">
        <v>328</v>
      </c>
      <c r="AT225" s="224" t="s">
        <v>127</v>
      </c>
      <c r="AU225" s="224" t="s">
        <v>83</v>
      </c>
      <c r="AY225" s="15" t="s">
        <v>125</v>
      </c>
      <c r="BE225" s="225">
        <f>IF(N225="základní",J225,0)</f>
        <v>0</v>
      </c>
      <c r="BF225" s="225">
        <f>IF(N225="snížená",J225,0)</f>
        <v>0</v>
      </c>
      <c r="BG225" s="225">
        <f>IF(N225="zákl. přenesená",J225,0)</f>
        <v>0</v>
      </c>
      <c r="BH225" s="225">
        <f>IF(N225="sníž. přenesená",J225,0)</f>
        <v>0</v>
      </c>
      <c r="BI225" s="225">
        <f>IF(N225="nulová",J225,0)</f>
        <v>0</v>
      </c>
      <c r="BJ225" s="15" t="s">
        <v>32</v>
      </c>
      <c r="BK225" s="225">
        <f>ROUND(I225*H225,2)</f>
        <v>0</v>
      </c>
      <c r="BL225" s="15" t="s">
        <v>328</v>
      </c>
      <c r="BM225" s="224" t="s">
        <v>340</v>
      </c>
    </row>
    <row r="226" s="2" customFormat="1">
      <c r="A226" s="36"/>
      <c r="B226" s="37"/>
      <c r="C226" s="38"/>
      <c r="D226" s="226" t="s">
        <v>134</v>
      </c>
      <c r="E226" s="38"/>
      <c r="F226" s="227" t="s">
        <v>341</v>
      </c>
      <c r="G226" s="38"/>
      <c r="H226" s="38"/>
      <c r="I226" s="228"/>
      <c r="J226" s="38"/>
      <c r="K226" s="38"/>
      <c r="L226" s="42"/>
      <c r="M226" s="252"/>
      <c r="N226" s="253"/>
      <c r="O226" s="254"/>
      <c r="P226" s="254"/>
      <c r="Q226" s="254"/>
      <c r="R226" s="254"/>
      <c r="S226" s="254"/>
      <c r="T226" s="255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T226" s="15" t="s">
        <v>134</v>
      </c>
      <c r="AU226" s="15" t="s">
        <v>83</v>
      </c>
    </row>
    <row r="227" s="2" customFormat="1" ht="6.96" customHeight="1">
      <c r="A227" s="36"/>
      <c r="B227" s="64"/>
      <c r="C227" s="65"/>
      <c r="D227" s="65"/>
      <c r="E227" s="65"/>
      <c r="F227" s="65"/>
      <c r="G227" s="65"/>
      <c r="H227" s="65"/>
      <c r="I227" s="65"/>
      <c r="J227" s="65"/>
      <c r="K227" s="65"/>
      <c r="L227" s="42"/>
      <c r="M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</row>
  </sheetData>
  <sheetProtection sheet="1" autoFilter="0" formatColumns="0" formatRows="0" objects="1" scenarios="1" spinCount="100000" saltValue="N/VC19xd5mfrLPxsIHm8SXpAvFYICiz4roHIiSLLfBKa2nrOd+2Y6a29uz/+nK+4qi36nUAHtEQeOZYsPJYZbQ==" hashValue="AJt85s60qrJfUNV8rTGVI5ZAeHY0/ghKcIJySp7crxMF8Ag2PRuj7Ql3+iaZ1wYEV3Q4t81qwU14O4qqB3fK1w==" algorithmName="SHA-512" password="CC6F"/>
  <autoFilter ref="C127:K226"/>
  <mergeCells count="9">
    <mergeCell ref="E7:H7"/>
    <mergeCell ref="E9:H9"/>
    <mergeCell ref="E18:H18"/>
    <mergeCell ref="E27:H27"/>
    <mergeCell ref="E85:H85"/>
    <mergeCell ref="E87:H87"/>
    <mergeCell ref="E118:H118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31"/>
      <c r="C3" s="132"/>
      <c r="D3" s="132"/>
      <c r="E3" s="132"/>
      <c r="F3" s="132"/>
      <c r="G3" s="132"/>
      <c r="H3" s="18"/>
    </row>
    <row r="4" s="1" customFormat="1" ht="24.96" customHeight="1">
      <c r="B4" s="18"/>
      <c r="C4" s="133" t="s">
        <v>342</v>
      </c>
      <c r="H4" s="18"/>
    </row>
    <row r="5" s="1" customFormat="1" ht="12" customHeight="1">
      <c r="B5" s="18"/>
      <c r="C5" s="256" t="s">
        <v>13</v>
      </c>
      <c r="D5" s="142" t="s">
        <v>14</v>
      </c>
      <c r="E5" s="1"/>
      <c r="F5" s="1"/>
      <c r="H5" s="18"/>
    </row>
    <row r="6" s="1" customFormat="1" ht="36.96" customHeight="1">
      <c r="B6" s="18"/>
      <c r="C6" s="257" t="s">
        <v>16</v>
      </c>
      <c r="D6" s="258" t="s">
        <v>17</v>
      </c>
      <c r="E6" s="1"/>
      <c r="F6" s="1"/>
      <c r="H6" s="18"/>
    </row>
    <row r="7" s="1" customFormat="1" ht="16.5" customHeight="1">
      <c r="B7" s="18"/>
      <c r="C7" s="135" t="s">
        <v>22</v>
      </c>
      <c r="D7" s="139" t="str">
        <f>'Rekapitulace stavby'!AN8</f>
        <v>23. 9. 2025</v>
      </c>
      <c r="H7" s="18"/>
    </row>
    <row r="8" s="2" customFormat="1" ht="10.8" customHeight="1">
      <c r="A8" s="36"/>
      <c r="B8" s="42"/>
      <c r="C8" s="36"/>
      <c r="D8" s="36"/>
      <c r="E8" s="36"/>
      <c r="F8" s="36"/>
      <c r="G8" s="36"/>
      <c r="H8" s="42"/>
    </row>
    <row r="9" s="11" customFormat="1" ht="29.28" customHeight="1">
      <c r="A9" s="186"/>
      <c r="B9" s="259"/>
      <c r="C9" s="260" t="s">
        <v>57</v>
      </c>
      <c r="D9" s="261" t="s">
        <v>58</v>
      </c>
      <c r="E9" s="261" t="s">
        <v>112</v>
      </c>
      <c r="F9" s="262" t="s">
        <v>343</v>
      </c>
      <c r="G9" s="186"/>
      <c r="H9" s="259"/>
    </row>
    <row r="10" s="2" customFormat="1" ht="26.4" customHeight="1">
      <c r="A10" s="36"/>
      <c r="B10" s="42"/>
      <c r="C10" s="263" t="s">
        <v>32</v>
      </c>
      <c r="D10" s="263" t="s">
        <v>17</v>
      </c>
      <c r="E10" s="36"/>
      <c r="F10" s="36"/>
      <c r="G10" s="36"/>
      <c r="H10" s="42"/>
    </row>
    <row r="11" s="2" customFormat="1" ht="16.8" customHeight="1">
      <c r="A11" s="36"/>
      <c r="B11" s="42"/>
      <c r="C11" s="264" t="s">
        <v>344</v>
      </c>
      <c r="D11" s="265" t="s">
        <v>345</v>
      </c>
      <c r="E11" s="266" t="s">
        <v>1</v>
      </c>
      <c r="F11" s="267">
        <v>96</v>
      </c>
      <c r="G11" s="36"/>
      <c r="H11" s="42"/>
    </row>
    <row r="12" s="2" customFormat="1" ht="16.8" customHeight="1">
      <c r="A12" s="36"/>
      <c r="B12" s="42"/>
      <c r="C12" s="264" t="s">
        <v>84</v>
      </c>
      <c r="D12" s="265" t="s">
        <v>85</v>
      </c>
      <c r="E12" s="266" t="s">
        <v>1</v>
      </c>
      <c r="F12" s="267">
        <v>26</v>
      </c>
      <c r="G12" s="36"/>
      <c r="H12" s="42"/>
    </row>
    <row r="13" s="2" customFormat="1" ht="16.8" customHeight="1">
      <c r="A13" s="36"/>
      <c r="B13" s="42"/>
      <c r="C13" s="268" t="s">
        <v>84</v>
      </c>
      <c r="D13" s="268" t="s">
        <v>218</v>
      </c>
      <c r="E13" s="15" t="s">
        <v>1</v>
      </c>
      <c r="F13" s="269">
        <v>26</v>
      </c>
      <c r="G13" s="36"/>
      <c r="H13" s="42"/>
    </row>
    <row r="14" s="2" customFormat="1" ht="16.8" customHeight="1">
      <c r="A14" s="36"/>
      <c r="B14" s="42"/>
      <c r="C14" s="270" t="s">
        <v>346</v>
      </c>
      <c r="D14" s="36"/>
      <c r="E14" s="36"/>
      <c r="F14" s="36"/>
      <c r="G14" s="36"/>
      <c r="H14" s="42"/>
    </row>
    <row r="15" s="2" customFormat="1" ht="16.8" customHeight="1">
      <c r="A15" s="36"/>
      <c r="B15" s="42"/>
      <c r="C15" s="268" t="s">
        <v>215</v>
      </c>
      <c r="D15" s="268" t="s">
        <v>347</v>
      </c>
      <c r="E15" s="15" t="s">
        <v>130</v>
      </c>
      <c r="F15" s="269">
        <v>9.3599999999999994</v>
      </c>
      <c r="G15" s="36"/>
      <c r="H15" s="42"/>
    </row>
    <row r="16" s="2" customFormat="1" ht="16.8" customHeight="1">
      <c r="A16" s="36"/>
      <c r="B16" s="42"/>
      <c r="C16" s="268" t="s">
        <v>224</v>
      </c>
      <c r="D16" s="268" t="s">
        <v>348</v>
      </c>
      <c r="E16" s="15" t="s">
        <v>130</v>
      </c>
      <c r="F16" s="269">
        <v>9.3599999999999994</v>
      </c>
      <c r="G16" s="36"/>
      <c r="H16" s="42"/>
    </row>
    <row r="17" s="2" customFormat="1" ht="16.8" customHeight="1">
      <c r="A17" s="36"/>
      <c r="B17" s="42"/>
      <c r="C17" s="264" t="s">
        <v>349</v>
      </c>
      <c r="D17" s="265" t="s">
        <v>350</v>
      </c>
      <c r="E17" s="266" t="s">
        <v>1</v>
      </c>
      <c r="F17" s="267">
        <v>24</v>
      </c>
      <c r="G17" s="36"/>
      <c r="H17" s="42"/>
    </row>
    <row r="18" s="2" customFormat="1" ht="16.8" customHeight="1">
      <c r="A18" s="36"/>
      <c r="B18" s="42"/>
      <c r="C18" s="264" t="s">
        <v>87</v>
      </c>
      <c r="D18" s="265" t="s">
        <v>88</v>
      </c>
      <c r="E18" s="266" t="s">
        <v>1</v>
      </c>
      <c r="F18" s="267">
        <v>18</v>
      </c>
      <c r="G18" s="36"/>
      <c r="H18" s="42"/>
    </row>
    <row r="19" s="2" customFormat="1" ht="16.8" customHeight="1">
      <c r="A19" s="36"/>
      <c r="B19" s="42"/>
      <c r="C19" s="268" t="s">
        <v>87</v>
      </c>
      <c r="D19" s="268" t="s">
        <v>89</v>
      </c>
      <c r="E19" s="15" t="s">
        <v>1</v>
      </c>
      <c r="F19" s="269">
        <v>18</v>
      </c>
      <c r="G19" s="36"/>
      <c r="H19" s="42"/>
    </row>
    <row r="20" s="2" customFormat="1" ht="16.8" customHeight="1">
      <c r="A20" s="36"/>
      <c r="B20" s="42"/>
      <c r="C20" s="270" t="s">
        <v>346</v>
      </c>
      <c r="D20" s="36"/>
      <c r="E20" s="36"/>
      <c r="F20" s="36"/>
      <c r="G20" s="36"/>
      <c r="H20" s="42"/>
    </row>
    <row r="21" s="2" customFormat="1" ht="16.8" customHeight="1">
      <c r="A21" s="36"/>
      <c r="B21" s="42"/>
      <c r="C21" s="268" t="s">
        <v>232</v>
      </c>
      <c r="D21" s="268" t="s">
        <v>351</v>
      </c>
      <c r="E21" s="15" t="s">
        <v>130</v>
      </c>
      <c r="F21" s="269">
        <v>1.0800000000000001</v>
      </c>
      <c r="G21" s="36"/>
      <c r="H21" s="42"/>
    </row>
    <row r="22" s="2" customFormat="1" ht="16.8" customHeight="1">
      <c r="A22" s="36"/>
      <c r="B22" s="42"/>
      <c r="C22" s="268" t="s">
        <v>169</v>
      </c>
      <c r="D22" s="268" t="s">
        <v>352</v>
      </c>
      <c r="E22" s="15" t="s">
        <v>130</v>
      </c>
      <c r="F22" s="269">
        <v>0.54000000000000004</v>
      </c>
      <c r="G22" s="36"/>
      <c r="H22" s="42"/>
    </row>
    <row r="23" s="2" customFormat="1" ht="16.8" customHeight="1">
      <c r="A23" s="36"/>
      <c r="B23" s="42"/>
      <c r="C23" s="268" t="s">
        <v>175</v>
      </c>
      <c r="D23" s="268" t="s">
        <v>353</v>
      </c>
      <c r="E23" s="15" t="s">
        <v>145</v>
      </c>
      <c r="F23" s="269">
        <v>7.2000000000000002</v>
      </c>
      <c r="G23" s="36"/>
      <c r="H23" s="42"/>
    </row>
    <row r="24" s="2" customFormat="1" ht="16.8" customHeight="1">
      <c r="A24" s="36"/>
      <c r="B24" s="42"/>
      <c r="C24" s="268" t="s">
        <v>181</v>
      </c>
      <c r="D24" s="268" t="s">
        <v>354</v>
      </c>
      <c r="E24" s="15" t="s">
        <v>145</v>
      </c>
      <c r="F24" s="269">
        <v>7.2000000000000002</v>
      </c>
      <c r="G24" s="36"/>
      <c r="H24" s="42"/>
    </row>
    <row r="25" s="2" customFormat="1" ht="16.8" customHeight="1">
      <c r="A25" s="36"/>
      <c r="B25" s="42"/>
      <c r="C25" s="268" t="s">
        <v>185</v>
      </c>
      <c r="D25" s="268" t="s">
        <v>355</v>
      </c>
      <c r="E25" s="15" t="s">
        <v>187</v>
      </c>
      <c r="F25" s="269">
        <v>0.047</v>
      </c>
      <c r="G25" s="36"/>
      <c r="H25" s="42"/>
    </row>
    <row r="26" s="2" customFormat="1" ht="7.44" customHeight="1">
      <c r="A26" s="36"/>
      <c r="B26" s="165"/>
      <c r="C26" s="166"/>
      <c r="D26" s="166"/>
      <c r="E26" s="166"/>
      <c r="F26" s="166"/>
      <c r="G26" s="166"/>
      <c r="H26" s="42"/>
    </row>
    <row r="27" s="2" customFormat="1">
      <c r="A27" s="36"/>
      <c r="B27" s="36"/>
      <c r="C27" s="36"/>
      <c r="D27" s="36"/>
      <c r="E27" s="36"/>
      <c r="F27" s="36"/>
      <c r="G27" s="36"/>
      <c r="H27" s="36"/>
    </row>
  </sheetData>
  <sheetProtection sheet="1" formatColumns="0" formatRows="0" objects="1" scenarios="1" spinCount="100000" saltValue="ZvDRe3lL5pbzb+gjtHOWpteinRMNdNq5WI0OaE0ZidQOelMmXZKLQqm50EWfEtGe5I1S97FZ3jy2+JFMocRpxA==" hashValue="cbxSc10Ueo7tV4QzXS4ZNewE1p4+WzfMFnM7+ZHnol1Lt7fgMr1qxVx6r4WJc0FG9bthR/pjAH/wXbGfwNBbyQ==" algorithmName="SHA-512" password="CC6F"/>
  <mergeCells count="2">
    <mergeCell ref="D5:F5"/>
    <mergeCell ref="D6:F6"/>
  </mergeCells>
  <pageSetup paperSize="9" orientation="portrait" blackAndWhite="1" fitToHeight="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Petr Macák</dc:creator>
  <cp:lastModifiedBy>Petr Macák</cp:lastModifiedBy>
  <dcterms:created xsi:type="dcterms:W3CDTF">2025-10-01T06:39:05Z</dcterms:created>
  <dcterms:modified xsi:type="dcterms:W3CDTF">2025-10-01T06:39:06Z</dcterms:modified>
</cp:coreProperties>
</file>