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85" windowWidth="15975" windowHeight="9915" activeTab="1"/>
  </bookViews>
  <sheets>
    <sheet name="Rekapitulace stavby" sheetId="1" r:id="rId1"/>
    <sheet name="401_Z - Veřejné osvětlení..." sheetId="2" r:id="rId2"/>
  </sheets>
  <definedNames>
    <definedName name="_xlnm._FilterDatabase" localSheetId="1" hidden="1">'401_Z - Veřejné osvětlení...'!$C$130:$K$215</definedName>
    <definedName name="_xlnm.Print_Titles" localSheetId="1">'401_Z - Veřejné osvětlení...'!$130:$130</definedName>
    <definedName name="_xlnm.Print_Titles" localSheetId="0">'Rekapitulace stavby'!$92:$92</definedName>
    <definedName name="_xlnm.Print_Area" localSheetId="1">'401_Z - Veřejné osvětlení...'!$C$4:$J$76,'401_Z - Veřejné osvětlení...'!$C$82:$J$112,'401_Z - Veřejné osvětlení...'!$C$118:$K$215</definedName>
    <definedName name="_xlnm.Print_Area" localSheetId="0">'Rekapitulace stavby'!$D$4:$AO$76,'Rekapitulace stavby'!$C$82:$AQ$96</definedName>
  </definedNames>
  <calcPr calcId="125725"/>
</workbook>
</file>

<file path=xl/calcChain.xml><?xml version="1.0" encoding="utf-8"?>
<calcChain xmlns="http://schemas.openxmlformats.org/spreadsheetml/2006/main">
  <c r="J37" i="2"/>
  <c r="J36"/>
  <c r="AY95" i="1"/>
  <c r="J35" i="2"/>
  <c r="AX95" i="1" s="1"/>
  <c r="BI215" i="2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T210" s="1"/>
  <c r="R211"/>
  <c r="R210" s="1"/>
  <c r="P211"/>
  <c r="P210" s="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T203" s="1"/>
  <c r="R204"/>
  <c r="R203" s="1"/>
  <c r="P204"/>
  <c r="P203" s="1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J128"/>
  <c r="J127"/>
  <c r="F127"/>
  <c r="F125"/>
  <c r="E123"/>
  <c r="J92"/>
  <c r="J91"/>
  <c r="F91"/>
  <c r="F89"/>
  <c r="E87"/>
  <c r="J18"/>
  <c r="E18"/>
  <c r="F128" s="1"/>
  <c r="J17"/>
  <c r="J12"/>
  <c r="J125"/>
  <c r="E7"/>
  <c r="E121" s="1"/>
  <c r="L90" i="1"/>
  <c r="AM90"/>
  <c r="AM89"/>
  <c r="L89"/>
  <c r="AM87"/>
  <c r="L87"/>
  <c r="L85"/>
  <c r="L84"/>
  <c r="F36" i="2"/>
  <c r="J209"/>
  <c r="J207"/>
  <c r="J204"/>
  <c r="BK201"/>
  <c r="J200"/>
  <c r="J199"/>
  <c r="BK197"/>
  <c r="J194"/>
  <c r="BK191"/>
  <c r="BK190"/>
  <c r="BK188"/>
  <c r="BK186"/>
  <c r="BK185"/>
  <c r="BK182"/>
  <c r="J181"/>
  <c r="BK179"/>
  <c r="J178"/>
  <c r="BK176"/>
  <c r="J175"/>
  <c r="BK173"/>
  <c r="BK172"/>
  <c r="J171"/>
  <c r="BK167"/>
  <c r="BK165"/>
  <c r="BK164"/>
  <c r="J163"/>
  <c r="BK161"/>
  <c r="BK159"/>
  <c r="BK158"/>
  <c r="J157"/>
  <c r="BK155"/>
  <c r="BK154"/>
  <c r="J153"/>
  <c r="BK148"/>
  <c r="J147"/>
  <c r="J145"/>
  <c r="J141"/>
  <c r="J139"/>
  <c r="BK134"/>
  <c r="F35"/>
  <c r="BK215"/>
  <c r="J215"/>
  <c r="BK214"/>
  <c r="J214"/>
  <c r="BK213"/>
  <c r="J213"/>
  <c r="BK211"/>
  <c r="J211"/>
  <c r="BK209"/>
  <c r="BK208"/>
  <c r="BK207"/>
  <c r="BK202"/>
  <c r="J201"/>
  <c r="BK199"/>
  <c r="J198"/>
  <c r="BK195"/>
  <c r="BK194"/>
  <c r="J193"/>
  <c r="J190"/>
  <c r="BK187"/>
  <c r="J186"/>
  <c r="BK184"/>
  <c r="J182"/>
  <c r="BK180"/>
  <c r="J179"/>
  <c r="BK177"/>
  <c r="J176"/>
  <c r="BK174"/>
  <c r="J173"/>
  <c r="J172"/>
  <c r="BK168"/>
  <c r="J167"/>
  <c r="J166"/>
  <c r="J164"/>
  <c r="BK162"/>
  <c r="J161"/>
  <c r="J158"/>
  <c r="BK156"/>
  <c r="J154"/>
  <c r="BK150"/>
  <c r="J148"/>
  <c r="BK145"/>
  <c r="J143"/>
  <c r="BK139"/>
  <c r="J136"/>
  <c r="AS94" i="1"/>
  <c r="J34" i="2"/>
  <c r="F37"/>
  <c r="J208"/>
  <c r="BK204"/>
  <c r="J202"/>
  <c r="BK200"/>
  <c r="BK198"/>
  <c r="J197"/>
  <c r="J195"/>
  <c r="BK193"/>
  <c r="J191"/>
  <c r="J188"/>
  <c r="J187"/>
  <c r="J185"/>
  <c r="J184"/>
  <c r="BK181"/>
  <c r="J180"/>
  <c r="BK178"/>
  <c r="J177"/>
  <c r="BK175"/>
  <c r="J174"/>
  <c r="BK171"/>
  <c r="J168"/>
  <c r="BK166"/>
  <c r="J165"/>
  <c r="BK163"/>
  <c r="J162"/>
  <c r="J159"/>
  <c r="BK157"/>
  <c r="J156"/>
  <c r="J155"/>
  <c r="BK153"/>
  <c r="J150"/>
  <c r="BK147"/>
  <c r="BK143"/>
  <c r="BK141"/>
  <c r="BK136"/>
  <c r="J134"/>
  <c r="F34"/>
  <c r="BK138" l="1"/>
  <c r="J138" s="1"/>
  <c r="J99" s="1"/>
  <c r="T138"/>
  <c r="R146"/>
  <c r="P152"/>
  <c r="P151" s="1"/>
  <c r="BK170"/>
  <c r="J170" s="1"/>
  <c r="J104" s="1"/>
  <c r="R170"/>
  <c r="R169" s="1"/>
  <c r="R189"/>
  <c r="R183" s="1"/>
  <c r="BK206"/>
  <c r="J206" s="1"/>
  <c r="J109" s="1"/>
  <c r="R206"/>
  <c r="P212"/>
  <c r="BK133"/>
  <c r="J133" s="1"/>
  <c r="J98" s="1"/>
  <c r="R133"/>
  <c r="P138"/>
  <c r="BK146"/>
  <c r="J146" s="1"/>
  <c r="J100" s="1"/>
  <c r="BK152"/>
  <c r="J152" s="1"/>
  <c r="J102" s="1"/>
  <c r="R152"/>
  <c r="R151" s="1"/>
  <c r="T170"/>
  <c r="T169" s="1"/>
  <c r="T189"/>
  <c r="T183" s="1"/>
  <c r="P206"/>
  <c r="R212"/>
  <c r="P133"/>
  <c r="T133"/>
  <c r="R138"/>
  <c r="P146"/>
  <c r="T146"/>
  <c r="T152"/>
  <c r="T151" s="1"/>
  <c r="P170"/>
  <c r="P169" s="1"/>
  <c r="BK189"/>
  <c r="J189" s="1"/>
  <c r="J106" s="1"/>
  <c r="P189"/>
  <c r="P183" s="1"/>
  <c r="T206"/>
  <c r="BK212"/>
  <c r="J212" s="1"/>
  <c r="J111" s="1"/>
  <c r="T212"/>
  <c r="BK183"/>
  <c r="J183" s="1"/>
  <c r="J105" s="1"/>
  <c r="BK203"/>
  <c r="J203" s="1"/>
  <c r="J107" s="1"/>
  <c r="BK210"/>
  <c r="J210" s="1"/>
  <c r="J110" s="1"/>
  <c r="AW95" i="1"/>
  <c r="E85" i="2"/>
  <c r="J89"/>
  <c r="F92"/>
  <c r="BE134"/>
  <c r="BE136"/>
  <c r="BE139"/>
  <c r="BE141"/>
  <c r="BE143"/>
  <c r="BE145"/>
  <c r="BE147"/>
  <c r="BE148"/>
  <c r="BE150"/>
  <c r="BE153"/>
  <c r="BE154"/>
  <c r="BE155"/>
  <c r="BE156"/>
  <c r="BE157"/>
  <c r="BE158"/>
  <c r="BE159"/>
  <c r="BE161"/>
  <c r="BE162"/>
  <c r="BE163"/>
  <c r="BE164"/>
  <c r="BE165"/>
  <c r="BE166"/>
  <c r="BE167"/>
  <c r="BE168"/>
  <c r="BE171"/>
  <c r="BE172"/>
  <c r="BE173"/>
  <c r="BE174"/>
  <c r="BE175"/>
  <c r="BE176"/>
  <c r="BE177"/>
  <c r="BE178"/>
  <c r="BE179"/>
  <c r="BE180"/>
  <c r="BE181"/>
  <c r="BE182"/>
  <c r="BE184"/>
  <c r="BE185"/>
  <c r="BE186"/>
  <c r="BE187"/>
  <c r="BE188"/>
  <c r="BE190"/>
  <c r="BE191"/>
  <c r="BE193"/>
  <c r="BE194"/>
  <c r="BE195"/>
  <c r="BE197"/>
  <c r="BE198"/>
  <c r="BE199"/>
  <c r="BE200"/>
  <c r="BE201"/>
  <c r="BE202"/>
  <c r="BE204"/>
  <c r="BE207"/>
  <c r="BE208"/>
  <c r="BE209"/>
  <c r="BE211"/>
  <c r="BE213"/>
  <c r="BE214"/>
  <c r="BE215"/>
  <c r="BC95" i="1"/>
  <c r="BA95"/>
  <c r="BA94" s="1"/>
  <c r="W30" s="1"/>
  <c r="BB95"/>
  <c r="BB94" s="1"/>
  <c r="W31" s="1"/>
  <c r="BD95"/>
  <c r="BC94"/>
  <c r="W32" s="1"/>
  <c r="BD94"/>
  <c r="W33" s="1"/>
  <c r="P205" i="2" l="1"/>
  <c r="T205"/>
  <c r="P132"/>
  <c r="T132"/>
  <c r="T131"/>
  <c r="R205"/>
  <c r="R132"/>
  <c r="R131" s="1"/>
  <c r="BK132"/>
  <c r="J132" s="1"/>
  <c r="J97" s="1"/>
  <c r="BK151"/>
  <c r="J151" s="1"/>
  <c r="J101" s="1"/>
  <c r="BK205"/>
  <c r="J205" s="1"/>
  <c r="J108" s="1"/>
  <c r="BK169"/>
  <c r="J169" s="1"/>
  <c r="J103" s="1"/>
  <c r="J33"/>
  <c r="AV95" i="1" s="1"/>
  <c r="AT95" s="1"/>
  <c r="AW94"/>
  <c r="AK30" s="1"/>
  <c r="AX94"/>
  <c r="F33" i="2"/>
  <c r="AZ95" i="1" s="1"/>
  <c r="AZ94" s="1"/>
  <c r="W29" s="1"/>
  <c r="AY94"/>
  <c r="P131" i="2" l="1"/>
  <c r="AU95" i="1" s="1"/>
  <c r="AU94" s="1"/>
  <c r="BK131" i="2"/>
  <c r="J131" s="1"/>
  <c r="J96" s="1"/>
  <c r="AV94" i="1"/>
  <c r="AK29" s="1"/>
  <c r="J30" i="2" l="1"/>
  <c r="AG95" i="1" s="1"/>
  <c r="AG94" s="1"/>
  <c r="AT94"/>
  <c r="AK26" l="1"/>
  <c r="AK35" s="1"/>
  <c r="AN94"/>
  <c r="J39" i="2"/>
  <c r="AN95" i="1"/>
</calcChain>
</file>

<file path=xl/sharedStrings.xml><?xml version="1.0" encoding="utf-8"?>
<sst xmlns="http://schemas.openxmlformats.org/spreadsheetml/2006/main" count="1343" uniqueCount="417">
  <si>
    <t>Export Komplet</t>
  </si>
  <si>
    <t/>
  </si>
  <si>
    <t>2.0</t>
  </si>
  <si>
    <t>False</t>
  </si>
  <si>
    <t>{3cb1a10e-646b-42d4-a92a-acf1e61d451f}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</si>
  <si>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</si>
  <si>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</si>
  <si>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</si>
  <si>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</si>
  <si>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</si>
  <si>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</si>
  <si>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</si>
  <si>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</si>
  <si>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</si>
  <si>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06-2019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</si>
  <si>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</si>
  <si>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</si>
  <si>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v obci Malý Újezd - část Jelenice - Lokalita 1 - SO401</t>
  </si>
  <si>
    <t>KSO:</t>
  </si>
  <si>
    <t>CC-CZ:</t>
  </si>
  <si>
    <t>Místo:</t>
  </si>
  <si>
    <t xml:space="preserve"> </t>
  </si>
  <si>
    <t>Datum:</t>
  </si>
  <si>
    <t>23. 4. 2019</t>
  </si>
  <si>
    <t>Zadavatel:</t>
  </si>
  <si>
    <t>IČ:</t>
  </si>
  <si>
    <t>00237043</t>
  </si>
  <si>
    <t>Obec Malý Újezd</t>
  </si>
  <si>
    <t>DIČ:</t>
  </si>
  <si>
    <t>CZ00237043</t>
  </si>
  <si>
    <t>Uchazeč:</t>
  </si>
  <si>
    <t>Vyplň údaj</t>
  </si>
  <si>
    <t>Projektant:</t>
  </si>
  <si>
    <t>62584332</t>
  </si>
  <si>
    <t>Sinpps s.r.o</t>
  </si>
  <si>
    <t>CZ62584332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</si>
  <si>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</si>
  <si>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</si>
  <si>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</si>
  <si>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</si>
  <si>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</si>
  <si>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</si>
  <si>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</si>
  <si>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</si>
  <si>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</si>
  <si>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</si>
  <si>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</si>
  <si>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</si>
  <si>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</si>
  <si>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</si>
  <si>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</si>
  <si>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</si>
  <si>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</si>
  <si>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</si>
  <si>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</si>
  <si>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</si>
  <si>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</si>
  <si>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</si>
  <si>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</si>
  <si>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</si>
  <si>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</si>
  <si>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</si>
  <si>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</si>
  <si>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</si>
  <si>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</si>
  <si>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</si>
  <si>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</si>
  <si>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</si>
  <si>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</si>
  <si>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</si>
  <si>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</si>
  <si>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</si>
  <si>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</si>
  <si>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</si>
  <si>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</si>
  <si>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</si>
  <si>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</si>
  <si>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</si>
  <si>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</si>
  <si>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</si>
  <si>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</si>
  <si>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</si>
  <si>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</si>
  <si>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</si>
  <si>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401_Z</t>
  </si>
  <si>
    <t>Veřejné osvětlení_Změna_10-2019</t>
  </si>
  <si>
    <t>STA</t>
  </si>
  <si>
    <t>1</t>
  </si>
  <si>
    <t>{2b62aa32-06ca-4520-ace4-9430d6a93a58}</t>
  </si>
  <si>
    <t>2</t>
  </si>
  <si>
    <t>KRYCÍ LIST SOUPISU PRACÍ</t>
  </si>
  <si>
    <t>Objekt:</t>
  </si>
  <si>
    <t>401_Z - Veřejné osvětlení_Změna_10-2019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</si>
  <si>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</si>
  <si>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</si>
  <si>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</si>
  <si>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</si>
  <si>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</si>
  <si>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</si>
  <si>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</si>
  <si>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</si>
  <si>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</si>
  <si>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</si>
  <si>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</si>
  <si>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</si>
  <si>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</si>
  <si>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HZS - Hodinové zúčtovací sazby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</si>
  <si>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</si>
  <si>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</si>
  <si>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</si>
  <si>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</si>
  <si>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</si>
  <si>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</si>
  <si>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</si>
  <si>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</si>
  <si>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</si>
  <si>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</si>
  <si>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</si>
  <si>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</si>
  <si>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</si>
  <si>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</si>
  <si>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</si>
  <si>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</si>
  <si>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</si>
  <si>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</si>
  <si>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</si>
  <si>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</si>
  <si>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</si>
  <si>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</si>
  <si>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</si>
  <si>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</si>
  <si>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275313911</t>
  </si>
  <si>
    <t>Základové patky z betonu tř. C 30/37</t>
  </si>
  <si>
    <t>m3</t>
  </si>
  <si>
    <t>CS ÚRS 2018 02</t>
  </si>
  <si>
    <t>4</t>
  </si>
  <si>
    <t>1226366076</t>
  </si>
  <si>
    <t>VV</t>
  </si>
  <si>
    <t>15*(0,4*0,4*0,9)</t>
  </si>
  <si>
    <t>M</t>
  </si>
  <si>
    <t>58933322</t>
  </si>
  <si>
    <t>beton C 30/37 X0 kamenivo frakce 0/8</t>
  </si>
  <si>
    <t>8</t>
  </si>
  <si>
    <t>-922971418</t>
  </si>
  <si>
    <t>997</t>
  </si>
  <si>
    <t>Přesun sutě</t>
  </si>
  <si>
    <t>3</t>
  </si>
  <si>
    <t>997221551</t>
  </si>
  <si>
    <t>Vodorovná doprava suti ze sypkých materiálů do 1 km</t>
  </si>
  <si>
    <t>t</t>
  </si>
  <si>
    <t>1781552697</t>
  </si>
  <si>
    <t>((500*0,35*0,2)+(80*0,5*0,2))*2</t>
  </si>
  <si>
    <t>997221559</t>
  </si>
  <si>
    <t>Příplatek ZKD 1 km u vodorovné dopravy suti ze sypkých materiálů (x 29km)</t>
  </si>
  <si>
    <t>519895392</t>
  </si>
  <si>
    <t>((500*0,35*0,2)+(80*0,5*0,2))*2*29</t>
  </si>
  <si>
    <t>5</t>
  </si>
  <si>
    <t>997221611</t>
  </si>
  <si>
    <t>Nakládání suti na dopravní prostředky pro vodorovnou dopravu</t>
  </si>
  <si>
    <t>-578830691</t>
  </si>
  <si>
    <t>((500*0,35*0,2)+(80*0,5*0,2))*2+10</t>
  </si>
  <si>
    <t>6</t>
  </si>
  <si>
    <t>997221855</t>
  </si>
  <si>
    <t>Poplatek za uložení na skládce (skládkovné) zeminy a kameniva kód odpadu 170 504</t>
  </si>
  <si>
    <t>827787507</t>
  </si>
  <si>
    <t>998</t>
  </si>
  <si>
    <t>Přesun hmot</t>
  </si>
  <si>
    <t>7</t>
  </si>
  <si>
    <t>998225111</t>
  </si>
  <si>
    <t>Přesun hmot pro pozemní komunikace s krytem z kamene, monolitickým betonovým nebo živičným</t>
  </si>
  <si>
    <t>-1711009809</t>
  </si>
  <si>
    <t>998225194</t>
  </si>
  <si>
    <t>Příplatek k přesunu hmot pro pozemní komunikace s krytem z kamene, živičným, betonovým do 5000 m</t>
  </si>
  <si>
    <t>1917007701</t>
  </si>
  <si>
    <t>12,546*5 'Přepočtené koeficientem množství</t>
  </si>
  <si>
    <t>9</t>
  </si>
  <si>
    <t>58337310</t>
  </si>
  <si>
    <t>štěrkopísek frakce 0-4 třída B - zhutnění na 95 % PS</t>
  </si>
  <si>
    <t>2060295743</t>
  </si>
  <si>
    <t>PSV</t>
  </si>
  <si>
    <t>Práce a dodávky PSV</t>
  </si>
  <si>
    <t>741</t>
  </si>
  <si>
    <t>Elektroinstalace - silnoproud</t>
  </si>
  <si>
    <t>10</t>
  </si>
  <si>
    <t>741122223</t>
  </si>
  <si>
    <t>Montáž kabel Cu plný kulatý žíla 4x16 až 25 mm2 uložený volně (CYKY)</t>
  </si>
  <si>
    <t>m</t>
  </si>
  <si>
    <t>16</t>
  </si>
  <si>
    <t>30767371</t>
  </si>
  <si>
    <t>11</t>
  </si>
  <si>
    <t>34111080</t>
  </si>
  <si>
    <t>kabel silový s Cu jádrem 1 kV 4x16mm2</t>
  </si>
  <si>
    <t>32</t>
  </si>
  <si>
    <t>92927365</t>
  </si>
  <si>
    <t>12</t>
  </si>
  <si>
    <t>741122225</t>
  </si>
  <si>
    <t>Montáž kabel Cu plný kulatý žíla 3x35+25 mm2, 4x35 mm2 uložený volně (CYKY)</t>
  </si>
  <si>
    <t>765086729</t>
  </si>
  <si>
    <t>13</t>
  </si>
  <si>
    <t>34111620</t>
  </si>
  <si>
    <t>kabel silový s Cu jádrem 1 kV 4x35mm2</t>
  </si>
  <si>
    <t>-1049561628</t>
  </si>
  <si>
    <t>14</t>
  </si>
  <si>
    <t>741123224.D</t>
  </si>
  <si>
    <t>Demontáž kabel Al plný nebo laněný kulatý žíla 4x16 mm2 uložený volně (AYKY)</t>
  </si>
  <si>
    <t>1787398816</t>
  </si>
  <si>
    <t>741128002</t>
  </si>
  <si>
    <t>Ostatní práce při montáži vodičů a kabelů - označení dalším štítkem</t>
  </si>
  <si>
    <t>kus</t>
  </si>
  <si>
    <t>913244176</t>
  </si>
  <si>
    <t>10.438.306</t>
  </si>
  <si>
    <t>Štítek Weidmuller WKM 8/20</t>
  </si>
  <si>
    <t>KS</t>
  </si>
  <si>
    <t>1800247731</t>
  </si>
  <si>
    <t>P</t>
  </si>
  <si>
    <t>Poznámka k položce:_x000D_
WKM, Označení vodičů a kabelů, 7 - 115 mm,  x 8 mm, Transparentní</t>
  </si>
  <si>
    <t>17</t>
  </si>
  <si>
    <t>741130025</t>
  </si>
  <si>
    <t>Ukončení vodič izolovaný do 16 mm2 na svorkovnici</t>
  </si>
  <si>
    <t>-1514914632</t>
  </si>
  <si>
    <t>18</t>
  </si>
  <si>
    <t>741130027</t>
  </si>
  <si>
    <t>Ukončení vodič izolovaný do 35 mm2 na svorkovnici</t>
  </si>
  <si>
    <t>2069510572</t>
  </si>
  <si>
    <t>19</t>
  </si>
  <si>
    <t>741372833</t>
  </si>
  <si>
    <t>Demontáž svítidla průmyslového výbojkového venkovního na stožáru přes 3 m bez zachováním funkčnosti</t>
  </si>
  <si>
    <t>832177735</t>
  </si>
  <si>
    <t>20</t>
  </si>
  <si>
    <t>741410021.D</t>
  </si>
  <si>
    <t>Demontáž vodič uzemňovací pásek průřezu do 120 mm2 v městské zástavbě v zemi</t>
  </si>
  <si>
    <t>2017617565</t>
  </si>
  <si>
    <t>741410041</t>
  </si>
  <si>
    <t>Montáž vodič uzemňovací drát nebo lano D do 10 mm v městské zástavbě</t>
  </si>
  <si>
    <t>116669856</t>
  </si>
  <si>
    <t>22</t>
  </si>
  <si>
    <t>35441073</t>
  </si>
  <si>
    <t>drát D 10mm FeZn</t>
  </si>
  <si>
    <t>kg</t>
  </si>
  <si>
    <t>-1926148082</t>
  </si>
  <si>
    <t>23</t>
  </si>
  <si>
    <t>741420021</t>
  </si>
  <si>
    <t>Montáž svorka hromosvodná se 2 šrouby</t>
  </si>
  <si>
    <t>1948728228</t>
  </si>
  <si>
    <t>24</t>
  </si>
  <si>
    <t>35441996</t>
  </si>
  <si>
    <t>svorka odbočovací a spojovací pro spojování kruhových a páskových vodičů, FeZn</t>
  </si>
  <si>
    <t>-1865775870</t>
  </si>
  <si>
    <t>Práce a dodávky M</t>
  </si>
  <si>
    <t>21-M</t>
  </si>
  <si>
    <t>Elektromontáže</t>
  </si>
  <si>
    <t>25</t>
  </si>
  <si>
    <t>210021064.N</t>
  </si>
  <si>
    <t>Osazení ochranné plastové desky</t>
  </si>
  <si>
    <t>64</t>
  </si>
  <si>
    <t>-2045845153</t>
  </si>
  <si>
    <t>26</t>
  </si>
  <si>
    <t>34575122</t>
  </si>
  <si>
    <t>deska kabelová krycí PE červená, 300x9x4 mm</t>
  </si>
  <si>
    <t>128</t>
  </si>
  <si>
    <t>-80616638</t>
  </si>
  <si>
    <t>29</t>
  </si>
  <si>
    <t>210204002</t>
  </si>
  <si>
    <t>Montáž stožárů osvětlení parkových ocelových</t>
  </si>
  <si>
    <t>-610240740</t>
  </si>
  <si>
    <t>30</t>
  </si>
  <si>
    <t>31674065</t>
  </si>
  <si>
    <t>stožár osvětlovací sadový 133/89/60 Pz v 5m</t>
  </si>
  <si>
    <t>483737212</t>
  </si>
  <si>
    <t>31</t>
  </si>
  <si>
    <t>31674113.N</t>
  </si>
  <si>
    <t>pouzdro pro stožár do betonového základu</t>
  </si>
  <si>
    <t>-297497074</t>
  </si>
  <si>
    <t>210204011.D</t>
  </si>
  <si>
    <t>Demontáž stožárů osvětlení ocelových samostatně stojících délky do 12 m</t>
  </si>
  <si>
    <t>-749402212</t>
  </si>
  <si>
    <t>33</t>
  </si>
  <si>
    <t>34561663.N</t>
  </si>
  <si>
    <t xml:space="preserve">svorkovnice stožárová více svorková </t>
  </si>
  <si>
    <t>952923954</t>
  </si>
  <si>
    <t>34</t>
  </si>
  <si>
    <t>210204201</t>
  </si>
  <si>
    <t>Montáž elektrovýzbroje stožárů osvětlení 1 okruh</t>
  </si>
  <si>
    <t>1783851450</t>
  </si>
  <si>
    <t>35</t>
  </si>
  <si>
    <t>34561662.N</t>
  </si>
  <si>
    <t>svornice stožárová</t>
  </si>
  <si>
    <t>1152902637</t>
  </si>
  <si>
    <t>36</t>
  </si>
  <si>
    <t>210204202</t>
  </si>
  <si>
    <t>Montáž elektrovýzbroje stožárů osvětlení 2 okruhy</t>
  </si>
  <si>
    <t>-1367372743</t>
  </si>
  <si>
    <t>37</t>
  </si>
  <si>
    <t>210812011</t>
  </si>
  <si>
    <t>Montáž kabel Cu plný kulatý do 1 kV 3x1,5 až 6 mm2 uložený volně nebo v liště (CYKY)</t>
  </si>
  <si>
    <t>1364188230</t>
  </si>
  <si>
    <t>38</t>
  </si>
  <si>
    <t>34111030</t>
  </si>
  <si>
    <t>kabel silový s Cu jádrem 1 kV 3x1,5mm2</t>
  </si>
  <si>
    <t>510809928</t>
  </si>
  <si>
    <t>HZS</t>
  </si>
  <si>
    <t>Hodinové zúčtovací sazby</t>
  </si>
  <si>
    <t>39</t>
  </si>
  <si>
    <t>HZS2222</t>
  </si>
  <si>
    <t>Hodinová zúčtovací sazba elektrikář odborný</t>
  </si>
  <si>
    <t>hod</t>
  </si>
  <si>
    <t>512</t>
  </si>
  <si>
    <t>-146010789</t>
  </si>
  <si>
    <t>40</t>
  </si>
  <si>
    <t>HZS4132</t>
  </si>
  <si>
    <t>Hodinová zúčtovací sazba jeřábník specialista</t>
  </si>
  <si>
    <t>1319036743</t>
  </si>
  <si>
    <t>41</t>
  </si>
  <si>
    <t>HZS4211</t>
  </si>
  <si>
    <t>Hodinová zúčtovací sazba revizní technik</t>
  </si>
  <si>
    <t>1520556970</t>
  </si>
  <si>
    <t>42</t>
  </si>
  <si>
    <t>HZS4221</t>
  </si>
  <si>
    <t>Hodinová zúčtovací sazba geodet</t>
  </si>
  <si>
    <t>-1216415467</t>
  </si>
  <si>
    <t>43</t>
  </si>
  <si>
    <t>HZS4232</t>
  </si>
  <si>
    <t>Hodinová zúčtovací sazba technik odborný</t>
  </si>
  <si>
    <t>340482331</t>
  </si>
  <si>
    <t>46-M</t>
  </si>
  <si>
    <t>Zemní práce při extr.mont.pracích</t>
  </si>
  <si>
    <t>44</t>
  </si>
  <si>
    <t>460050705</t>
  </si>
  <si>
    <t>Hloubení nezapažených jam pro stožáry veřejného osvětlení ručně v hornině tř 5</t>
  </si>
  <si>
    <t>2107032742</t>
  </si>
  <si>
    <t>45</t>
  </si>
  <si>
    <t>460080112</t>
  </si>
  <si>
    <t>Bourání základu betonového se záhozem jámy sypaninou</t>
  </si>
  <si>
    <t>1318631418</t>
  </si>
  <si>
    <t>8*(0,6*0,6*1,0)</t>
  </si>
  <si>
    <t>46</t>
  </si>
  <si>
    <t>460150164</t>
  </si>
  <si>
    <t>Hloubení kabelových zapažených i nezapažených rýh ručně š 35 cm, hl 80 cm, v hornině tř 4</t>
  </si>
  <si>
    <t>1166571261</t>
  </si>
  <si>
    <t>47</t>
  </si>
  <si>
    <t>460150304</t>
  </si>
  <si>
    <t>Hloubení kabelových zapažených i nezapažených rýh ručně š 50 cm, hl 120 cm, v hornině tř 4</t>
  </si>
  <si>
    <t>1002754936</t>
  </si>
  <si>
    <t>48</t>
  </si>
  <si>
    <t>460300001</t>
  </si>
  <si>
    <t>Zásyp jam nebo rýh strojně včetně zhutnění v zástavbě</t>
  </si>
  <si>
    <t>-1167577411</t>
  </si>
  <si>
    <t>(500*0,35*0,8)+(80*0,5*1)</t>
  </si>
  <si>
    <t>49</t>
  </si>
  <si>
    <t>460421013</t>
  </si>
  <si>
    <t>Lože kabelů z písku nebo štěrkopísku tl 5 cm nad kabel, zakryté cihlami, š lože do 45 cm</t>
  </si>
  <si>
    <t>345839094</t>
  </si>
  <si>
    <t>50</t>
  </si>
  <si>
    <t>460520173</t>
  </si>
  <si>
    <t>Montáž trubek ochranných plastových ohebných do 90 mm uložených do rýhy</t>
  </si>
  <si>
    <t>-1839283500</t>
  </si>
  <si>
    <t>51</t>
  </si>
  <si>
    <t>34571354</t>
  </si>
  <si>
    <t>trubka elektroinstalační ohebná dvouplášťová korugovaná D 75/90 mm, HDPE+LDPE</t>
  </si>
  <si>
    <t>756979412</t>
  </si>
  <si>
    <t>52</t>
  </si>
  <si>
    <t>460520174</t>
  </si>
  <si>
    <t>Montáž trubek ochranných plastových ohebných do 110 mm uložených do rýhy</t>
  </si>
  <si>
    <t>-1845376288</t>
  </si>
  <si>
    <t>53</t>
  </si>
  <si>
    <t>34571355</t>
  </si>
  <si>
    <t>trubka elektroinstalační ohebná dvouplášťová korugovaná D 94/110 mm, HDPE+LDPE</t>
  </si>
  <si>
    <t>447366906</t>
  </si>
  <si>
    <t>54</t>
  </si>
  <si>
    <t>A1010/1999_01.0KG</t>
  </si>
  <si>
    <t>LAK ASFALTOVÝ A1010/1999 ČERNÝ 1 KG - izolační nátěr proti vlhkosti</t>
  </si>
  <si>
    <t>1361986916</t>
  </si>
  <si>
    <t>58-M</t>
  </si>
  <si>
    <t>Revize vyhrazených technických zařízení</t>
  </si>
  <si>
    <t>55</t>
  </si>
  <si>
    <t>580108024</t>
  </si>
  <si>
    <t>Kontrola stavu přes 10 stožárových svítidel silničních</t>
  </si>
  <si>
    <t>-1041394639</t>
  </si>
  <si>
    <t>VRN</t>
  </si>
  <si>
    <t>Vedlejší rozpočtové náklady</t>
  </si>
  <si>
    <t>VRN1</t>
  </si>
  <si>
    <t>Průzkumné, geodetické a projektové práce</t>
  </si>
  <si>
    <t>56</t>
  </si>
  <si>
    <t>012103000</t>
  </si>
  <si>
    <t>Geodetické práce před výstavbou</t>
  </si>
  <si>
    <t>kpl</t>
  </si>
  <si>
    <t>1024</t>
  </si>
  <si>
    <t>1468671744</t>
  </si>
  <si>
    <t>57</t>
  </si>
  <si>
    <t>012303000</t>
  </si>
  <si>
    <t>Geodetické práce po výstavbě</t>
  </si>
  <si>
    <t>…</t>
  </si>
  <si>
    <t>-2131715081</t>
  </si>
  <si>
    <t>58</t>
  </si>
  <si>
    <t>013254000</t>
  </si>
  <si>
    <t>Dokumentace skutečného provedení stavby</t>
  </si>
  <si>
    <t>-73251976</t>
  </si>
  <si>
    <t>VRN3</t>
  </si>
  <si>
    <t>Zařízení staveniště</t>
  </si>
  <si>
    <t>59</t>
  </si>
  <si>
    <t>034303000</t>
  </si>
  <si>
    <t>Dopravní značení na staveništi</t>
  </si>
  <si>
    <t>-2126057200</t>
  </si>
  <si>
    <t>VRN4</t>
  </si>
  <si>
    <t>Inženýrská činnost</t>
  </si>
  <si>
    <t>60</t>
  </si>
  <si>
    <t>041002000</t>
  </si>
  <si>
    <t>Autorský dozor</t>
  </si>
  <si>
    <t>-1041078505</t>
  </si>
  <si>
    <t>61</t>
  </si>
  <si>
    <t>043002000</t>
  </si>
  <si>
    <t>Zkoušky a ostatní měření (kontrola osvětlenosti)</t>
  </si>
  <si>
    <t>-70749934</t>
  </si>
  <si>
    <t>62</t>
  </si>
  <si>
    <t>049002000</t>
  </si>
  <si>
    <t>Ostatní inženýrská činnost</t>
  </si>
  <si>
    <t>709945055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</si>
</sst>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topLeftCell="A109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s="1" customFormat="1" ht="36.950000000000003" customHeight="1">
      <c r="AR2" s="179" t="s">
        <v>5</v>
      </c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s="1" customFormat="1" ht="12" customHeight="1">
      <c r="B5" s="18"/>
      <c r="D5" s="22" t="s">
        <v>13</v>
      </c>
      <c r="K5" s="210" t="s">
        <v>14</v>
      </c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R5" s="18"/>
      <c r="BE5" s="207" t="s">
        <v>15</v>
      </c>
      <c r="BS5" s="15" t="s">
        <v>6</v>
      </c>
    </row>
    <row r="6" spans="1:74" s="1" customFormat="1" ht="36.950000000000003" customHeight="1">
      <c r="B6" s="18"/>
      <c r="D6" s="24" t="s">
        <v>16</v>
      </c>
      <c r="K6" s="211" t="s">
        <v>17</v>
      </c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R6" s="18"/>
      <c r="BE6" s="208"/>
      <c r="BS6" s="15" t="s">
        <v>6</v>
      </c>
    </row>
    <row r="7" spans="1:74" s="1" customFormat="1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208"/>
      <c r="BS7" s="15" t="s">
        <v>6</v>
      </c>
    </row>
    <row r="8" spans="1:74" s="1" customFormat="1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208"/>
      <c r="BS8" s="15" t="s">
        <v>6</v>
      </c>
    </row>
    <row r="9" spans="1:74" s="1" customFormat="1" ht="14.45" customHeight="1">
      <c r="B9" s="18"/>
      <c r="AR9" s="18"/>
      <c r="BE9" s="208"/>
      <c r="BS9" s="15" t="s">
        <v>6</v>
      </c>
    </row>
    <row r="10" spans="1:74" s="1" customFormat="1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208"/>
      <c r="BS10" s="15" t="s">
        <v>6</v>
      </c>
    </row>
    <row r="11" spans="1:74" s="1" customFormat="1" ht="18.399999999999999" customHeight="1">
      <c r="B11" s="18"/>
      <c r="E11" s="23" t="s">
        <v>27</v>
      </c>
      <c r="AK11" s="25" t="s">
        <v>28</v>
      </c>
      <c r="AN11" s="23" t="s">
        <v>29</v>
      </c>
      <c r="AR11" s="18"/>
      <c r="BE11" s="208"/>
      <c r="BS11" s="15" t="s">
        <v>6</v>
      </c>
    </row>
    <row r="12" spans="1:74" s="1" customFormat="1" ht="6.95" customHeight="1">
      <c r="B12" s="18"/>
      <c r="AR12" s="18"/>
      <c r="BE12" s="208"/>
      <c r="BS12" s="15" t="s">
        <v>6</v>
      </c>
    </row>
    <row r="13" spans="1:74" s="1" customFormat="1" ht="12" customHeight="1">
      <c r="B13" s="18"/>
      <c r="D13" s="25" t="s">
        <v>30</v>
      </c>
      <c r="AK13" s="25" t="s">
        <v>25</v>
      </c>
      <c r="AN13" s="27" t="s">
        <v>31</v>
      </c>
      <c r="AR13" s="18"/>
      <c r="BE13" s="208"/>
      <c r="BS13" s="15" t="s">
        <v>6</v>
      </c>
    </row>
    <row r="14" spans="1:74" ht="12.75">
      <c r="B14" s="18"/>
      <c r="E14" s="212" t="s">
        <v>31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5" t="s">
        <v>28</v>
      </c>
      <c r="AN14" s="27" t="s">
        <v>31</v>
      </c>
      <c r="AR14" s="18"/>
      <c r="BE14" s="208"/>
      <c r="BS14" s="15" t="s">
        <v>6</v>
      </c>
    </row>
    <row r="15" spans="1:74" s="1" customFormat="1" ht="6.95" customHeight="1">
      <c r="B15" s="18"/>
      <c r="AR15" s="18"/>
      <c r="BE15" s="208"/>
      <c r="BS15" s="15" t="s">
        <v>3</v>
      </c>
    </row>
    <row r="16" spans="1:74" s="1" customFormat="1" ht="12" customHeight="1">
      <c r="B16" s="18"/>
      <c r="D16" s="25" t="s">
        <v>32</v>
      </c>
      <c r="AK16" s="25" t="s">
        <v>25</v>
      </c>
      <c r="AN16" s="23" t="s">
        <v>33</v>
      </c>
      <c r="AR16" s="18"/>
      <c r="BE16" s="208"/>
      <c r="BS16" s="15" t="s">
        <v>3</v>
      </c>
    </row>
    <row r="17" spans="1:71" s="1" customFormat="1" ht="18.399999999999999" customHeight="1">
      <c r="B17" s="18"/>
      <c r="E17" s="23" t="s">
        <v>34</v>
      </c>
      <c r="AK17" s="25" t="s">
        <v>28</v>
      </c>
      <c r="AN17" s="23" t="s">
        <v>35</v>
      </c>
      <c r="AR17" s="18"/>
      <c r="BE17" s="208"/>
      <c r="BS17" s="15" t="s">
        <v>3</v>
      </c>
    </row>
    <row r="18" spans="1:71" s="1" customFormat="1" ht="6.95" customHeight="1">
      <c r="B18" s="18"/>
      <c r="AR18" s="18"/>
      <c r="BE18" s="208"/>
      <c r="BS18" s="15" t="s">
        <v>6</v>
      </c>
    </row>
    <row r="19" spans="1:71" s="1" customFormat="1" ht="12" customHeight="1">
      <c r="B19" s="18"/>
      <c r="D19" s="25" t="s">
        <v>36</v>
      </c>
      <c r="AK19" s="25" t="s">
        <v>25</v>
      </c>
      <c r="AN19" s="23" t="s">
        <v>33</v>
      </c>
      <c r="AR19" s="18"/>
      <c r="BE19" s="208"/>
      <c r="BS19" s="15" t="s">
        <v>6</v>
      </c>
    </row>
    <row r="20" spans="1:71" s="1" customFormat="1" ht="18.399999999999999" customHeight="1">
      <c r="B20" s="18"/>
      <c r="E20" s="23" t="s">
        <v>34</v>
      </c>
      <c r="AK20" s="25" t="s">
        <v>28</v>
      </c>
      <c r="AN20" s="23" t="s">
        <v>35</v>
      </c>
      <c r="AR20" s="18"/>
      <c r="BE20" s="208"/>
      <c r="BS20" s="15" t="s">
        <v>37</v>
      </c>
    </row>
    <row r="21" spans="1:71" s="1" customFormat="1" ht="6.95" customHeight="1">
      <c r="B21" s="18"/>
      <c r="AR21" s="18"/>
      <c r="BE21" s="208"/>
    </row>
    <row r="22" spans="1:71" s="1" customFormat="1" ht="12" customHeight="1">
      <c r="B22" s="18"/>
      <c r="D22" s="25" t="s">
        <v>38</v>
      </c>
      <c r="AR22" s="18"/>
      <c r="BE22" s="208"/>
    </row>
    <row r="23" spans="1:71" s="1" customFormat="1" ht="16.5" customHeight="1">
      <c r="B23" s="18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8"/>
      <c r="BE23" s="208"/>
    </row>
    <row r="24" spans="1:71" s="1" customFormat="1" ht="6.95" customHeight="1">
      <c r="B24" s="18"/>
      <c r="AR24" s="18"/>
      <c r="BE24" s="208"/>
    </row>
    <row r="25" spans="1:71" s="1" customFormat="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208"/>
    </row>
    <row r="26" spans="1:71" s="2" customFormat="1" ht="25.9" customHeight="1">
      <c r="A26" s="30"/>
      <c r="B26" s="31"/>
      <c r="C26" s="30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5">
        <f>ROUND(AG94,2)</f>
        <v>0</v>
      </c>
      <c r="AL26" s="216"/>
      <c r="AM26" s="216"/>
      <c r="AN26" s="216"/>
      <c r="AO26" s="216"/>
      <c r="AP26" s="30"/>
      <c r="AQ26" s="30"/>
      <c r="AR26" s="31"/>
      <c r="BE26" s="208"/>
    </row>
    <row r="27" spans="1:71" s="2" customFormat="1" ht="6.95" customHeight="1">
      <c r="A27" s="30"/>
      <c r="B27" s="3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1"/>
      <c r="BE27" s="208"/>
    </row>
    <row r="28" spans="1:71" s="2" customFormat="1" ht="12.75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217" t="s">
        <v>40</v>
      </c>
      <c r="M28" s="217"/>
      <c r="N28" s="217"/>
      <c r="O28" s="217"/>
      <c r="P28" s="217"/>
      <c r="Q28" s="30"/>
      <c r="R28" s="30"/>
      <c r="S28" s="30"/>
      <c r="T28" s="30"/>
      <c r="U28" s="30"/>
      <c r="V28" s="30"/>
      <c r="W28" s="217" t="s">
        <v>41</v>
      </c>
      <c r="X28" s="217"/>
      <c r="Y28" s="217"/>
      <c r="Z28" s="217"/>
      <c r="AA28" s="217"/>
      <c r="AB28" s="217"/>
      <c r="AC28" s="217"/>
      <c r="AD28" s="217"/>
      <c r="AE28" s="217"/>
      <c r="AF28" s="30"/>
      <c r="AG28" s="30"/>
      <c r="AH28" s="30"/>
      <c r="AI28" s="30"/>
      <c r="AJ28" s="30"/>
      <c r="AK28" s="217" t="s">
        <v>42</v>
      </c>
      <c r="AL28" s="217"/>
      <c r="AM28" s="217"/>
      <c r="AN28" s="217"/>
      <c r="AO28" s="217"/>
      <c r="AP28" s="30"/>
      <c r="AQ28" s="30"/>
      <c r="AR28" s="31"/>
      <c r="BE28" s="208"/>
    </row>
    <row r="29" spans="1:71" s="3" customFormat="1" ht="14.45" customHeight="1">
      <c r="B29" s="35"/>
      <c r="D29" s="25" t="s">
        <v>43</v>
      </c>
      <c r="F29" s="25" t="s">
        <v>44</v>
      </c>
      <c r="L29" s="202">
        <v>0.21</v>
      </c>
      <c r="M29" s="201"/>
      <c r="N29" s="201"/>
      <c r="O29" s="201"/>
      <c r="P29" s="201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K29" s="200">
        <f>ROUND(AV94, 2)</f>
        <v>0</v>
      </c>
      <c r="AL29" s="201"/>
      <c r="AM29" s="201"/>
      <c r="AN29" s="201"/>
      <c r="AO29" s="201"/>
      <c r="AR29" s="35"/>
      <c r="BE29" s="209"/>
    </row>
    <row r="30" spans="1:71" s="3" customFormat="1" ht="14.45" customHeight="1">
      <c r="B30" s="35"/>
      <c r="F30" s="25" t="s">
        <v>45</v>
      </c>
      <c r="L30" s="202">
        <v>0.15</v>
      </c>
      <c r="M30" s="201"/>
      <c r="N30" s="201"/>
      <c r="O30" s="201"/>
      <c r="P30" s="201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0">
        <f>ROUND(AW94, 2)</f>
        <v>0</v>
      </c>
      <c r="AL30" s="201"/>
      <c r="AM30" s="201"/>
      <c r="AN30" s="201"/>
      <c r="AO30" s="201"/>
      <c r="AR30" s="35"/>
      <c r="BE30" s="209"/>
    </row>
    <row r="31" spans="1:71" s="3" customFormat="1" ht="14.45" hidden="1" customHeight="1">
      <c r="B31" s="35"/>
      <c r="F31" s="25" t="s">
        <v>46</v>
      </c>
      <c r="L31" s="202">
        <v>0.21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5"/>
      <c r="BE31" s="209"/>
    </row>
    <row r="32" spans="1:71" s="3" customFormat="1" ht="14.45" hidden="1" customHeight="1">
      <c r="B32" s="35"/>
      <c r="F32" s="25" t="s">
        <v>47</v>
      </c>
      <c r="L32" s="202">
        <v>0.15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5"/>
      <c r="BE32" s="209"/>
    </row>
    <row r="33" spans="1:57" s="3" customFormat="1" ht="14.45" hidden="1" customHeight="1">
      <c r="B33" s="35"/>
      <c r="F33" s="25" t="s">
        <v>48</v>
      </c>
      <c r="L33" s="202">
        <v>0</v>
      </c>
      <c r="M33" s="201"/>
      <c r="N33" s="201"/>
      <c r="O33" s="201"/>
      <c r="P33" s="201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K33" s="200">
        <v>0</v>
      </c>
      <c r="AL33" s="201"/>
      <c r="AM33" s="201"/>
      <c r="AN33" s="201"/>
      <c r="AO33" s="201"/>
      <c r="AR33" s="35"/>
      <c r="BE33" s="209"/>
    </row>
    <row r="34" spans="1:57" s="2" customFormat="1" ht="6.95" customHeight="1">
      <c r="A34" s="30"/>
      <c r="B34" s="3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1"/>
      <c r="BE34" s="208"/>
    </row>
    <row r="35" spans="1:57" s="2" customFormat="1" ht="25.9" customHeight="1">
      <c r="A35" s="30"/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03" t="s">
        <v>51</v>
      </c>
      <c r="Y35" s="204"/>
      <c r="Z35" s="204"/>
      <c r="AA35" s="204"/>
      <c r="AB35" s="204"/>
      <c r="AC35" s="38"/>
      <c r="AD35" s="38"/>
      <c r="AE35" s="38"/>
      <c r="AF35" s="38"/>
      <c r="AG35" s="38"/>
      <c r="AH35" s="38"/>
      <c r="AI35" s="38"/>
      <c r="AJ35" s="38"/>
      <c r="AK35" s="205">
        <f>SUM(AK26:AK33)</f>
        <v>0</v>
      </c>
      <c r="AL35" s="204"/>
      <c r="AM35" s="204"/>
      <c r="AN35" s="204"/>
      <c r="AO35" s="206"/>
      <c r="AP35" s="36"/>
      <c r="AQ35" s="36"/>
      <c r="AR35" s="31"/>
      <c r="BE35" s="30"/>
    </row>
    <row r="36" spans="1:57" s="2" customFormat="1" ht="6.95" customHeight="1">
      <c r="A36" s="30"/>
      <c r="B36" s="31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1"/>
      <c r="BE36" s="30"/>
    </row>
    <row r="37" spans="1:57" s="2" customFormat="1" ht="14.45" customHeight="1">
      <c r="A37" s="30"/>
      <c r="B37" s="31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1"/>
      <c r="BE37" s="30"/>
    </row>
    <row r="38" spans="1:57" s="1" customFormat="1" ht="14.45" customHeight="1">
      <c r="B38" s="18"/>
      <c r="AR38" s="18"/>
    </row>
    <row r="39" spans="1:57" s="1" customFormat="1" ht="14.45" customHeight="1">
      <c r="B39" s="18"/>
      <c r="AR39" s="18"/>
    </row>
    <row r="40" spans="1:57" s="1" customFormat="1" ht="14.45" customHeight="1">
      <c r="B40" s="18"/>
      <c r="AR40" s="18"/>
    </row>
    <row r="41" spans="1:57" s="1" customFormat="1" ht="14.45" customHeight="1">
      <c r="B41" s="18"/>
      <c r="AR41" s="18"/>
    </row>
    <row r="42" spans="1:57" s="1" customFormat="1" ht="14.45" customHeight="1">
      <c r="B42" s="18"/>
      <c r="AR42" s="18"/>
    </row>
    <row r="43" spans="1:57" s="1" customFormat="1" ht="14.45" customHeight="1">
      <c r="B43" s="18"/>
      <c r="AR43" s="18"/>
    </row>
    <row r="44" spans="1:57" s="1" customFormat="1" ht="14.45" customHeight="1">
      <c r="B44" s="18"/>
      <c r="AR44" s="18"/>
    </row>
    <row r="45" spans="1:57" s="1" customFormat="1" ht="14.45" customHeight="1">
      <c r="B45" s="18"/>
      <c r="AR45" s="18"/>
    </row>
    <row r="46" spans="1:57" s="1" customFormat="1" ht="14.45" customHeight="1">
      <c r="B46" s="18"/>
      <c r="AR46" s="18"/>
    </row>
    <row r="47" spans="1:57" s="1" customFormat="1" ht="14.45" customHeight="1">
      <c r="B47" s="18"/>
      <c r="AR47" s="18"/>
    </row>
    <row r="48" spans="1:57" s="1" customFormat="1" ht="14.45" customHeight="1">
      <c r="B48" s="18"/>
      <c r="AR48" s="18"/>
    </row>
    <row r="49" spans="1:57" s="2" customFormat="1" ht="14.45" customHeight="1">
      <c r="B49" s="40"/>
      <c r="D49" s="41" t="s">
        <v>52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53</v>
      </c>
      <c r="AI49" s="42"/>
      <c r="AJ49" s="42"/>
      <c r="AK49" s="42"/>
      <c r="AL49" s="42"/>
      <c r="AM49" s="42"/>
      <c r="AN49" s="42"/>
      <c r="AO49" s="42"/>
      <c r="AR49" s="40"/>
    </row>
    <row r="50" spans="1:57">
      <c r="B50" s="18"/>
      <c r="AR50" s="18"/>
    </row>
    <row r="51" spans="1:57">
      <c r="B51" s="18"/>
      <c r="AR51" s="18"/>
    </row>
    <row r="52" spans="1:57">
      <c r="B52" s="18"/>
      <c r="AR52" s="18"/>
    </row>
    <row r="53" spans="1:57">
      <c r="B53" s="18"/>
      <c r="AR53" s="18"/>
    </row>
    <row r="54" spans="1:57">
      <c r="B54" s="18"/>
      <c r="AR54" s="18"/>
    </row>
    <row r="55" spans="1:57">
      <c r="B55" s="18"/>
      <c r="AR55" s="18"/>
    </row>
    <row r="56" spans="1:57">
      <c r="B56" s="18"/>
      <c r="AR56" s="18"/>
    </row>
    <row r="57" spans="1:57">
      <c r="B57" s="18"/>
      <c r="AR57" s="18"/>
    </row>
    <row r="58" spans="1:57">
      <c r="B58" s="18"/>
      <c r="AR58" s="18"/>
    </row>
    <row r="59" spans="1:57">
      <c r="B59" s="18"/>
      <c r="AR59" s="18"/>
    </row>
    <row r="60" spans="1:57" s="2" customFormat="1" ht="12.75">
      <c r="A60" s="30"/>
      <c r="B60" s="31"/>
      <c r="C60" s="30"/>
      <c r="D60" s="43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3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3" t="s">
        <v>54</v>
      </c>
      <c r="AI60" s="33"/>
      <c r="AJ60" s="33"/>
      <c r="AK60" s="33"/>
      <c r="AL60" s="33"/>
      <c r="AM60" s="43" t="s">
        <v>55</v>
      </c>
      <c r="AN60" s="33"/>
      <c r="AO60" s="33"/>
      <c r="AP60" s="30"/>
      <c r="AQ60" s="30"/>
      <c r="AR60" s="31"/>
      <c r="BE60" s="30"/>
    </row>
    <row r="61" spans="1:57">
      <c r="B61" s="18"/>
      <c r="AR61" s="18"/>
    </row>
    <row r="62" spans="1:57">
      <c r="B62" s="18"/>
      <c r="AR62" s="18"/>
    </row>
    <row r="63" spans="1:57">
      <c r="B63" s="18"/>
      <c r="AR63" s="18"/>
    </row>
    <row r="64" spans="1:57" s="2" customFormat="1" ht="12.75">
      <c r="A64" s="30"/>
      <c r="B64" s="31"/>
      <c r="C64" s="30"/>
      <c r="D64" s="41" t="s">
        <v>56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1" t="s">
        <v>57</v>
      </c>
      <c r="AI64" s="44"/>
      <c r="AJ64" s="44"/>
      <c r="AK64" s="44"/>
      <c r="AL64" s="44"/>
      <c r="AM64" s="44"/>
      <c r="AN64" s="44"/>
      <c r="AO64" s="44"/>
      <c r="AP64" s="30"/>
      <c r="AQ64" s="30"/>
      <c r="AR64" s="31"/>
      <c r="BE64" s="30"/>
    </row>
    <row r="65" spans="1:57">
      <c r="B65" s="18"/>
      <c r="AR65" s="18"/>
    </row>
    <row r="66" spans="1:57">
      <c r="B66" s="18"/>
      <c r="AR66" s="18"/>
    </row>
    <row r="67" spans="1:57">
      <c r="B67" s="18"/>
      <c r="AR67" s="18"/>
    </row>
    <row r="68" spans="1:57">
      <c r="B68" s="18"/>
      <c r="AR68" s="18"/>
    </row>
    <row r="69" spans="1:57">
      <c r="B69" s="18"/>
      <c r="AR69" s="18"/>
    </row>
    <row r="70" spans="1:57">
      <c r="B70" s="18"/>
      <c r="AR70" s="18"/>
    </row>
    <row r="71" spans="1:57">
      <c r="B71" s="18"/>
      <c r="AR71" s="18"/>
    </row>
    <row r="72" spans="1:57">
      <c r="B72" s="18"/>
      <c r="AR72" s="18"/>
    </row>
    <row r="73" spans="1:57">
      <c r="B73" s="18"/>
      <c r="AR73" s="18"/>
    </row>
    <row r="74" spans="1:57">
      <c r="B74" s="18"/>
      <c r="AR74" s="18"/>
    </row>
    <row r="75" spans="1:57" s="2" customFormat="1" ht="12.75">
      <c r="A75" s="30"/>
      <c r="B75" s="31"/>
      <c r="C75" s="30"/>
      <c r="D75" s="43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3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3" t="s">
        <v>54</v>
      </c>
      <c r="AI75" s="33"/>
      <c r="AJ75" s="33"/>
      <c r="AK75" s="33"/>
      <c r="AL75" s="33"/>
      <c r="AM75" s="43" t="s">
        <v>55</v>
      </c>
      <c r="AN75" s="33"/>
      <c r="AO75" s="33"/>
      <c r="AP75" s="30"/>
      <c r="AQ75" s="30"/>
      <c r="AR75" s="31"/>
      <c r="BE75" s="30"/>
    </row>
    <row r="76" spans="1:57" s="2" customFormat="1">
      <c r="A76" s="30"/>
      <c r="B76" s="31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1"/>
      <c r="BE76" s="30"/>
    </row>
    <row r="77" spans="1:57" s="2" customFormat="1" ht="6.9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1"/>
      <c r="BE77" s="30"/>
    </row>
    <row r="81" spans="1:91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1"/>
      <c r="BE81" s="30"/>
    </row>
    <row r="82" spans="1:91" s="2" customFormat="1" ht="24.95" customHeight="1">
      <c r="A82" s="30"/>
      <c r="B82" s="31"/>
      <c r="C82" s="19" t="s">
        <v>58</v>
      </c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1"/>
      <c r="BE82" s="30"/>
    </row>
    <row r="83" spans="1:91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1"/>
      <c r="BE83" s="30"/>
    </row>
    <row r="84" spans="1:91" s="4" customFormat="1" ht="12" customHeight="1">
      <c r="B84" s="49"/>
      <c r="C84" s="25" t="s">
        <v>13</v>
      </c>
      <c r="L84" s="4" t="str">
        <f>K5</f>
        <v>06-2019</v>
      </c>
      <c r="AR84" s="49"/>
    </row>
    <row r="85" spans="1:91" s="5" customFormat="1" ht="36.950000000000003" customHeight="1">
      <c r="B85" s="50"/>
      <c r="C85" s="51" t="s">
        <v>16</v>
      </c>
      <c r="L85" s="191" t="str">
        <f>K6</f>
        <v>Oprava komunikací v obci Malý Újezd - část Jelenice - Lokalita 1 - SO401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50"/>
    </row>
    <row r="86" spans="1:91" s="2" customFormat="1" ht="6.95" customHeight="1">
      <c r="A86" s="30"/>
      <c r="B86" s="31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1"/>
      <c r="BE86" s="30"/>
    </row>
    <row r="87" spans="1:91" s="2" customFormat="1" ht="12" customHeight="1">
      <c r="A87" s="30"/>
      <c r="B87" s="31"/>
      <c r="C87" s="25" t="s">
        <v>20</v>
      </c>
      <c r="D87" s="30"/>
      <c r="E87" s="30"/>
      <c r="F87" s="30"/>
      <c r="G87" s="30"/>
      <c r="H87" s="30"/>
      <c r="I87" s="30"/>
      <c r="J87" s="30"/>
      <c r="K87" s="30"/>
      <c r="L87" s="52" t="str">
        <f>IF(K8="","",K8)</f>
        <v xml:space="preserve"> </v>
      </c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5" t="s">
        <v>22</v>
      </c>
      <c r="AJ87" s="30"/>
      <c r="AK87" s="30"/>
      <c r="AL87" s="30"/>
      <c r="AM87" s="193" t="str">
        <f>IF(AN8= "","",AN8)</f>
        <v>23. 4. 2019</v>
      </c>
      <c r="AN87" s="193"/>
      <c r="AO87" s="30"/>
      <c r="AP87" s="30"/>
      <c r="AQ87" s="30"/>
      <c r="AR87" s="31"/>
      <c r="BE87" s="30"/>
    </row>
    <row r="88" spans="1:91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1"/>
      <c r="BE88" s="30"/>
    </row>
    <row r="89" spans="1:91" s="2" customFormat="1" ht="15.2" customHeight="1">
      <c r="A89" s="30"/>
      <c r="B89" s="31"/>
      <c r="C89" s="25" t="s">
        <v>24</v>
      </c>
      <c r="D89" s="30"/>
      <c r="E89" s="30"/>
      <c r="F89" s="30"/>
      <c r="G89" s="30"/>
      <c r="H89" s="30"/>
      <c r="I89" s="30"/>
      <c r="J89" s="30"/>
      <c r="K89" s="30"/>
      <c r="L89" s="4" t="str">
        <f>IF(E11= "","",E11)</f>
        <v>Obec Malý Újezd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5" t="s">
        <v>32</v>
      </c>
      <c r="AJ89" s="30"/>
      <c r="AK89" s="30"/>
      <c r="AL89" s="30"/>
      <c r="AM89" s="194" t="str">
        <f>IF(E17="","",E17)</f>
        <v>Sinpps s.r.o</v>
      </c>
      <c r="AN89" s="195"/>
      <c r="AO89" s="195"/>
      <c r="AP89" s="195"/>
      <c r="AQ89" s="30"/>
      <c r="AR89" s="31"/>
      <c r="AS89" s="196" t="s">
        <v>59</v>
      </c>
      <c r="AT89" s="197"/>
      <c r="AU89" s="54"/>
      <c r="AV89" s="54"/>
      <c r="AW89" s="54"/>
      <c r="AX89" s="54"/>
      <c r="AY89" s="54"/>
      <c r="AZ89" s="54"/>
      <c r="BA89" s="54"/>
      <c r="BB89" s="54"/>
      <c r="BC89" s="54"/>
      <c r="BD89" s="55"/>
      <c r="BE89" s="30"/>
    </row>
    <row r="90" spans="1:91" s="2" customFormat="1" ht="15.2" customHeight="1">
      <c r="A90" s="30"/>
      <c r="B90" s="31"/>
      <c r="C90" s="25" t="s">
        <v>30</v>
      </c>
      <c r="D90" s="30"/>
      <c r="E90" s="30"/>
      <c r="F90" s="30"/>
      <c r="G90" s="30"/>
      <c r="H90" s="30"/>
      <c r="I90" s="30"/>
      <c r="J90" s="30"/>
      <c r="K90" s="30"/>
      <c r="L90" s="4" t="str">
        <f>IF(E14= "Vyplň údaj","",E14)</f>
        <v/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5" t="s">
        <v>36</v>
      </c>
      <c r="AJ90" s="30"/>
      <c r="AK90" s="30"/>
      <c r="AL90" s="30"/>
      <c r="AM90" s="194" t="str">
        <f>IF(E20="","",E20)</f>
        <v>Sinpps s.r.o</v>
      </c>
      <c r="AN90" s="195"/>
      <c r="AO90" s="195"/>
      <c r="AP90" s="195"/>
      <c r="AQ90" s="30"/>
      <c r="AR90" s="31"/>
      <c r="AS90" s="198"/>
      <c r="AT90" s="199"/>
      <c r="AU90" s="56"/>
      <c r="AV90" s="56"/>
      <c r="AW90" s="56"/>
      <c r="AX90" s="56"/>
      <c r="AY90" s="56"/>
      <c r="AZ90" s="56"/>
      <c r="BA90" s="56"/>
      <c r="BB90" s="56"/>
      <c r="BC90" s="56"/>
      <c r="BD90" s="57"/>
      <c r="BE90" s="30"/>
    </row>
    <row r="91" spans="1:91" s="2" customFormat="1" ht="10.9" customHeight="1">
      <c r="A91" s="30"/>
      <c r="B91" s="3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1"/>
      <c r="AS91" s="198"/>
      <c r="AT91" s="199"/>
      <c r="AU91" s="56"/>
      <c r="AV91" s="56"/>
      <c r="AW91" s="56"/>
      <c r="AX91" s="56"/>
      <c r="AY91" s="56"/>
      <c r="AZ91" s="56"/>
      <c r="BA91" s="56"/>
      <c r="BB91" s="56"/>
      <c r="BC91" s="56"/>
      <c r="BD91" s="57"/>
      <c r="BE91" s="30"/>
    </row>
    <row r="92" spans="1:91" s="2" customFormat="1" ht="29.25" customHeight="1">
      <c r="A92" s="30"/>
      <c r="B92" s="31"/>
      <c r="C92" s="181" t="s">
        <v>60</v>
      </c>
      <c r="D92" s="182"/>
      <c r="E92" s="182"/>
      <c r="F92" s="182"/>
      <c r="G92" s="182"/>
      <c r="H92" s="58"/>
      <c r="I92" s="183" t="s">
        <v>61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62</v>
      </c>
      <c r="AH92" s="182"/>
      <c r="AI92" s="182"/>
      <c r="AJ92" s="182"/>
      <c r="AK92" s="182"/>
      <c r="AL92" s="182"/>
      <c r="AM92" s="182"/>
      <c r="AN92" s="183" t="s">
        <v>63</v>
      </c>
      <c r="AO92" s="182"/>
      <c r="AP92" s="185"/>
      <c r="AQ92" s="59" t="s">
        <v>64</v>
      </c>
      <c r="AR92" s="31"/>
      <c r="AS92" s="60" t="s">
        <v>65</v>
      </c>
      <c r="AT92" s="61" t="s">
        <v>66</v>
      </c>
      <c r="AU92" s="61" t="s">
        <v>67</v>
      </c>
      <c r="AV92" s="61" t="s">
        <v>68</v>
      </c>
      <c r="AW92" s="61" t="s">
        <v>69</v>
      </c>
      <c r="AX92" s="61" t="s">
        <v>70</v>
      </c>
      <c r="AY92" s="61" t="s">
        <v>71</v>
      </c>
      <c r="AZ92" s="61" t="s">
        <v>72</v>
      </c>
      <c r="BA92" s="61" t="s">
        <v>73</v>
      </c>
      <c r="BB92" s="61" t="s">
        <v>74</v>
      </c>
      <c r="BC92" s="61" t="s">
        <v>75</v>
      </c>
      <c r="BD92" s="62" t="s">
        <v>76</v>
      </c>
      <c r="BE92" s="30"/>
    </row>
    <row r="93" spans="1:91" s="2" customFormat="1" ht="10.9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1"/>
      <c r="AS93" s="63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5"/>
      <c r="BE93" s="30"/>
    </row>
    <row r="94" spans="1:91" s="6" customFormat="1" ht="32.450000000000003" customHeight="1">
      <c r="B94" s="66"/>
      <c r="C94" s="67" t="s">
        <v>77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189">
        <f>ROUND(AG95,2)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70" t="s">
        <v>1</v>
      </c>
      <c r="AR94" s="66"/>
      <c r="AS94" s="71">
        <f>ROUND(AS95,2)</f>
        <v>0</v>
      </c>
      <c r="AT94" s="72">
        <f>ROUND(SUM(AV94:AW94),2)</f>
        <v>0</v>
      </c>
      <c r="AU94" s="73">
        <f>ROUND(AU95,5)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ROUND(AZ95,2)</f>
        <v>0</v>
      </c>
      <c r="BA94" s="72">
        <f>ROUND(BA95,2)</f>
        <v>0</v>
      </c>
      <c r="BB94" s="72">
        <f>ROUND(BB95,2)</f>
        <v>0</v>
      </c>
      <c r="BC94" s="72">
        <f>ROUND(BC95,2)</f>
        <v>0</v>
      </c>
      <c r="BD94" s="74">
        <f>ROUND(BD95,2)</f>
        <v>0</v>
      </c>
      <c r="BS94" s="75" t="s">
        <v>78</v>
      </c>
      <c r="BT94" s="75" t="s">
        <v>79</v>
      </c>
      <c r="BU94" s="76" t="s">
        <v>80</v>
      </c>
      <c r="BV94" s="75" t="s">
        <v>81</v>
      </c>
      <c r="BW94" s="75" t="s">
        <v>4</v>
      </c>
      <c r="BX94" s="75" t="s">
        <v>82</v>
      </c>
      <c r="CL94" s="75" t="s">
        <v>1</v>
      </c>
    </row>
    <row r="95" spans="1:91" s="7" customFormat="1" ht="16.5" customHeight="1">
      <c r="A95" s="77" t="s">
        <v>83</v>
      </c>
      <c r="B95" s="78"/>
      <c r="C95" s="79"/>
      <c r="D95" s="188" t="s">
        <v>84</v>
      </c>
      <c r="E95" s="188"/>
      <c r="F95" s="188"/>
      <c r="G95" s="188"/>
      <c r="H95" s="188"/>
      <c r="I95" s="80"/>
      <c r="J95" s="188" t="s">
        <v>85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'401_Z - Veřejné osvětlení...'!J30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81" t="s">
        <v>86</v>
      </c>
      <c r="AR95" s="78"/>
      <c r="AS95" s="82">
        <v>0</v>
      </c>
      <c r="AT95" s="83">
        <f>ROUND(SUM(AV95:AW95),2)</f>
        <v>0</v>
      </c>
      <c r="AU95" s="84">
        <f>'401_Z - Veřejné osvětlení...'!P131</f>
        <v>0</v>
      </c>
      <c r="AV95" s="83">
        <f>'401_Z - Veřejné osvětlení...'!J33</f>
        <v>0</v>
      </c>
      <c r="AW95" s="83">
        <f>'401_Z - Veřejné osvětlení...'!J34</f>
        <v>0</v>
      </c>
      <c r="AX95" s="83">
        <f>'401_Z - Veřejné osvětlení...'!J35</f>
        <v>0</v>
      </c>
      <c r="AY95" s="83">
        <f>'401_Z - Veřejné osvětlení...'!J36</f>
        <v>0</v>
      </c>
      <c r="AZ95" s="83">
        <f>'401_Z - Veřejné osvětlení...'!F33</f>
        <v>0</v>
      </c>
      <c r="BA95" s="83">
        <f>'401_Z - Veřejné osvětlení...'!F34</f>
        <v>0</v>
      </c>
      <c r="BB95" s="83">
        <f>'401_Z - Veřejné osvětlení...'!F35</f>
        <v>0</v>
      </c>
      <c r="BC95" s="83">
        <f>'401_Z - Veřejné osvětlení...'!F36</f>
        <v>0</v>
      </c>
      <c r="BD95" s="85">
        <f>'401_Z - Veřejné osvětlení...'!F37</f>
        <v>0</v>
      </c>
      <c r="BT95" s="86" t="s">
        <v>87</v>
      </c>
      <c r="BV95" s="86" t="s">
        <v>81</v>
      </c>
      <c r="BW95" s="86" t="s">
        <v>88</v>
      </c>
      <c r="BX95" s="86" t="s">
        <v>4</v>
      </c>
      <c r="CL95" s="86" t="s">
        <v>1</v>
      </c>
      <c r="CM95" s="86" t="s">
        <v>89</v>
      </c>
    </row>
    <row r="96" spans="1:91" s="2" customFormat="1" ht="30" customHeight="1">
      <c r="A96" s="30"/>
      <c r="B96" s="31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1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s="2" customFormat="1" ht="6.95" customHeight="1">
      <c r="A97" s="30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31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401_Z - Veřejné osvětlení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216"/>
  <sheetViews>
    <sheetView showGridLines="0" tabSelected="1" topLeftCell="A164" workbookViewId="0">
      <selection activeCell="C173" sqref="C173:K17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9" t="s">
        <v>5</v>
      </c>
      <c r="M2" s="180"/>
      <c r="N2" s="180"/>
      <c r="O2" s="180"/>
      <c r="P2" s="180"/>
      <c r="Q2" s="180"/>
      <c r="R2" s="180"/>
      <c r="S2" s="180"/>
      <c r="T2" s="180"/>
      <c r="U2" s="180"/>
      <c r="V2" s="180"/>
      <c r="AT2" s="15" t="s">
        <v>88</v>
      </c>
    </row>
    <row r="3" spans="1:46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1:46" s="1" customFormat="1" ht="24.95" customHeight="1">
      <c r="B4" s="18"/>
      <c r="D4" s="19" t="s">
        <v>90</v>
      </c>
      <c r="L4" s="18"/>
      <c r="M4" s="87" t="s">
        <v>10</v>
      </c>
      <c r="AT4" s="15" t="s">
        <v>3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25" t="s">
        <v>16</v>
      </c>
      <c r="L6" s="18"/>
    </row>
    <row r="7" spans="1:46" s="1" customFormat="1" ht="26.25" customHeight="1">
      <c r="B7" s="18"/>
      <c r="E7" s="219" t="str">
        <f>'Rekapitulace stavby'!K6</f>
        <v>Oprava komunikací v obci Malý Újezd - část Jelenice - Lokalita 1 - SO401</v>
      </c>
      <c r="F7" s="220"/>
      <c r="G7" s="220"/>
      <c r="H7" s="220"/>
      <c r="L7" s="18"/>
    </row>
    <row r="8" spans="1:46" s="2" customFormat="1" ht="12" customHeight="1">
      <c r="A8" s="30"/>
      <c r="B8" s="31"/>
      <c r="C8" s="30"/>
      <c r="D8" s="25" t="s">
        <v>91</v>
      </c>
      <c r="E8" s="30"/>
      <c r="F8" s="30"/>
      <c r="G8" s="30"/>
      <c r="H8" s="30"/>
      <c r="I8" s="30"/>
      <c r="J8" s="30"/>
      <c r="K8" s="30"/>
      <c r="L8" s="4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46" s="2" customFormat="1" ht="16.5" customHeight="1">
      <c r="A9" s="30"/>
      <c r="B9" s="31"/>
      <c r="C9" s="30"/>
      <c r="D9" s="30"/>
      <c r="E9" s="191" t="s">
        <v>92</v>
      </c>
      <c r="F9" s="218"/>
      <c r="G9" s="218"/>
      <c r="H9" s="218"/>
      <c r="I9" s="30"/>
      <c r="J9" s="30"/>
      <c r="K9" s="30"/>
      <c r="L9" s="4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46" s="2" customFormat="1">
      <c r="A10" s="30"/>
      <c r="B10" s="31"/>
      <c r="C10" s="30"/>
      <c r="D10" s="30"/>
      <c r="E10" s="30"/>
      <c r="F10" s="30"/>
      <c r="G10" s="30"/>
      <c r="H10" s="30"/>
      <c r="I10" s="30"/>
      <c r="J10" s="30"/>
      <c r="K10" s="30"/>
      <c r="L10" s="4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</row>
    <row r="11" spans="1:46" s="2" customFormat="1" ht="12" customHeight="1">
      <c r="A11" s="30"/>
      <c r="B11" s="31"/>
      <c r="C11" s="30"/>
      <c r="D11" s="25" t="s">
        <v>18</v>
      </c>
      <c r="E11" s="30"/>
      <c r="F11" s="23" t="s">
        <v>1</v>
      </c>
      <c r="G11" s="30"/>
      <c r="H11" s="30"/>
      <c r="I11" s="25" t="s">
        <v>19</v>
      </c>
      <c r="J11" s="23" t="s">
        <v>1</v>
      </c>
      <c r="K11" s="30"/>
      <c r="L11" s="4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</row>
    <row r="12" spans="1:46" s="2" customFormat="1" ht="12" customHeight="1">
      <c r="A12" s="30"/>
      <c r="B12" s="31"/>
      <c r="C12" s="30"/>
      <c r="D12" s="25" t="s">
        <v>20</v>
      </c>
      <c r="E12" s="30"/>
      <c r="F12" s="23" t="s">
        <v>21</v>
      </c>
      <c r="G12" s="30"/>
      <c r="H12" s="30"/>
      <c r="I12" s="25" t="s">
        <v>22</v>
      </c>
      <c r="J12" s="53" t="str">
        <f>'Rekapitulace stavby'!AN8</f>
        <v>23. 4. 2019</v>
      </c>
      <c r="K12" s="30"/>
      <c r="L12" s="4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</row>
    <row r="13" spans="1:46" s="2" customFormat="1" ht="10.9" customHeight="1">
      <c r="A13" s="30"/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4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</row>
    <row r="14" spans="1:46" s="2" customFormat="1" ht="12" customHeight="1">
      <c r="A14" s="30"/>
      <c r="B14" s="31"/>
      <c r="C14" s="30"/>
      <c r="D14" s="25" t="s">
        <v>24</v>
      </c>
      <c r="E14" s="30"/>
      <c r="F14" s="30"/>
      <c r="G14" s="30"/>
      <c r="H14" s="30"/>
      <c r="I14" s="25" t="s">
        <v>25</v>
      </c>
      <c r="J14" s="23" t="s">
        <v>26</v>
      </c>
      <c r="K14" s="30"/>
      <c r="L14" s="4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</row>
    <row r="15" spans="1:46" s="2" customFormat="1" ht="18" customHeight="1">
      <c r="A15" s="30"/>
      <c r="B15" s="31"/>
      <c r="C15" s="30"/>
      <c r="D15" s="30"/>
      <c r="E15" s="23" t="s">
        <v>27</v>
      </c>
      <c r="F15" s="30"/>
      <c r="G15" s="30"/>
      <c r="H15" s="30"/>
      <c r="I15" s="25" t="s">
        <v>28</v>
      </c>
      <c r="J15" s="23" t="s">
        <v>29</v>
      </c>
      <c r="K15" s="30"/>
      <c r="L15" s="4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46" s="2" customFormat="1" ht="6.95" customHeight="1">
      <c r="A16" s="30"/>
      <c r="B16" s="31"/>
      <c r="C16" s="30"/>
      <c r="D16" s="30"/>
      <c r="E16" s="30"/>
      <c r="F16" s="30"/>
      <c r="G16" s="30"/>
      <c r="H16" s="30"/>
      <c r="I16" s="30"/>
      <c r="J16" s="30"/>
      <c r="K16" s="30"/>
      <c r="L16" s="4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</row>
    <row r="17" spans="1:31" s="2" customFormat="1" ht="12" customHeight="1">
      <c r="A17" s="30"/>
      <c r="B17" s="31"/>
      <c r="C17" s="30"/>
      <c r="D17" s="25" t="s">
        <v>30</v>
      </c>
      <c r="E17" s="30"/>
      <c r="F17" s="30"/>
      <c r="G17" s="30"/>
      <c r="H17" s="30"/>
      <c r="I17" s="25" t="s">
        <v>25</v>
      </c>
      <c r="J17" s="26" t="str">
        <f>'Rekapitulace stavby'!AN13</f>
        <v>Vyplň údaj</v>
      </c>
      <c r="K17" s="30"/>
      <c r="L17" s="4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</row>
    <row r="18" spans="1:31" s="2" customFormat="1" ht="18" customHeight="1">
      <c r="A18" s="30"/>
      <c r="B18" s="31"/>
      <c r="C18" s="30"/>
      <c r="D18" s="30"/>
      <c r="E18" s="221" t="str">
        <f>'Rekapitulace stavby'!E14</f>
        <v>Vyplň údaj</v>
      </c>
      <c r="F18" s="210"/>
      <c r="G18" s="210"/>
      <c r="H18" s="210"/>
      <c r="I18" s="25" t="s">
        <v>28</v>
      </c>
      <c r="J18" s="26" t="str">
        <f>'Rekapitulace stavby'!AN14</f>
        <v>Vyplň údaj</v>
      </c>
      <c r="K18" s="30"/>
      <c r="L18" s="4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</row>
    <row r="19" spans="1:31" s="2" customFormat="1" ht="6.95" customHeight="1">
      <c r="A19" s="30"/>
      <c r="B19" s="31"/>
      <c r="C19" s="30"/>
      <c r="D19" s="30"/>
      <c r="E19" s="30"/>
      <c r="F19" s="30"/>
      <c r="G19" s="30"/>
      <c r="H19" s="30"/>
      <c r="I19" s="30"/>
      <c r="J19" s="30"/>
      <c r="K19" s="30"/>
      <c r="L19" s="4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</row>
    <row r="20" spans="1:31" s="2" customFormat="1" ht="12" customHeight="1">
      <c r="A20" s="30"/>
      <c r="B20" s="31"/>
      <c r="C20" s="30"/>
      <c r="D20" s="25" t="s">
        <v>32</v>
      </c>
      <c r="E20" s="30"/>
      <c r="F20" s="30"/>
      <c r="G20" s="30"/>
      <c r="H20" s="30"/>
      <c r="I20" s="25" t="s">
        <v>25</v>
      </c>
      <c r="J20" s="23" t="s">
        <v>33</v>
      </c>
      <c r="K20" s="30"/>
      <c r="L20" s="4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</row>
    <row r="21" spans="1:31" s="2" customFormat="1" ht="18" customHeight="1">
      <c r="A21" s="30"/>
      <c r="B21" s="31"/>
      <c r="C21" s="30"/>
      <c r="D21" s="30"/>
      <c r="E21" s="23" t="s">
        <v>34</v>
      </c>
      <c r="F21" s="30"/>
      <c r="G21" s="30"/>
      <c r="H21" s="30"/>
      <c r="I21" s="25" t="s">
        <v>28</v>
      </c>
      <c r="J21" s="23" t="s">
        <v>35</v>
      </c>
      <c r="K21" s="30"/>
      <c r="L21" s="4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</row>
    <row r="22" spans="1:31" s="2" customFormat="1" ht="6.95" customHeight="1">
      <c r="A22" s="30"/>
      <c r="B22" s="31"/>
      <c r="C22" s="30"/>
      <c r="D22" s="30"/>
      <c r="E22" s="30"/>
      <c r="F22" s="30"/>
      <c r="G22" s="30"/>
      <c r="H22" s="30"/>
      <c r="I22" s="30"/>
      <c r="J22" s="30"/>
      <c r="K22" s="30"/>
      <c r="L22" s="4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</row>
    <row r="23" spans="1:31" s="2" customFormat="1" ht="12" customHeight="1">
      <c r="A23" s="30"/>
      <c r="B23" s="31"/>
      <c r="C23" s="30"/>
      <c r="D23" s="25" t="s">
        <v>36</v>
      </c>
      <c r="E23" s="30"/>
      <c r="F23" s="30"/>
      <c r="G23" s="30"/>
      <c r="H23" s="30"/>
      <c r="I23" s="25" t="s">
        <v>25</v>
      </c>
      <c r="J23" s="23" t="s">
        <v>33</v>
      </c>
      <c r="K23" s="30"/>
      <c r="L23" s="4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</row>
    <row r="24" spans="1:31" s="2" customFormat="1" ht="18" customHeight="1">
      <c r="A24" s="30"/>
      <c r="B24" s="31"/>
      <c r="C24" s="30"/>
      <c r="D24" s="30"/>
      <c r="E24" s="23" t="s">
        <v>34</v>
      </c>
      <c r="F24" s="30"/>
      <c r="G24" s="30"/>
      <c r="H24" s="30"/>
      <c r="I24" s="25" t="s">
        <v>28</v>
      </c>
      <c r="J24" s="23" t="s">
        <v>35</v>
      </c>
      <c r="K24" s="30"/>
      <c r="L24" s="4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</row>
    <row r="25" spans="1:31" s="2" customFormat="1" ht="6.95" customHeight="1">
      <c r="A25" s="30"/>
      <c r="B25" s="31"/>
      <c r="C25" s="30"/>
      <c r="D25" s="30"/>
      <c r="E25" s="30"/>
      <c r="F25" s="30"/>
      <c r="G25" s="30"/>
      <c r="H25" s="30"/>
      <c r="I25" s="30"/>
      <c r="J25" s="30"/>
      <c r="K25" s="30"/>
      <c r="L25" s="4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</row>
    <row r="26" spans="1:31" s="2" customFormat="1" ht="12" customHeight="1">
      <c r="A26" s="30"/>
      <c r="B26" s="31"/>
      <c r="C26" s="30"/>
      <c r="D26" s="25" t="s">
        <v>38</v>
      </c>
      <c r="E26" s="30"/>
      <c r="F26" s="30"/>
      <c r="G26" s="30"/>
      <c r="H26" s="30"/>
      <c r="I26" s="30"/>
      <c r="J26" s="30"/>
      <c r="K26" s="30"/>
      <c r="L26" s="4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s="8" customFormat="1" ht="16.5" customHeight="1">
      <c r="A27" s="88"/>
      <c r="B27" s="89"/>
      <c r="C27" s="88"/>
      <c r="D27" s="88"/>
      <c r="E27" s="214" t="s">
        <v>1</v>
      </c>
      <c r="F27" s="214"/>
      <c r="G27" s="214"/>
      <c r="H27" s="214"/>
      <c r="I27" s="88"/>
      <c r="J27" s="88"/>
      <c r="K27" s="88"/>
      <c r="L27" s="90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</row>
    <row r="28" spans="1:31" s="2" customFormat="1" ht="6.95" customHeight="1">
      <c r="A28" s="30"/>
      <c r="B28" s="31"/>
      <c r="C28" s="30"/>
      <c r="D28" s="30"/>
      <c r="E28" s="30"/>
      <c r="F28" s="30"/>
      <c r="G28" s="30"/>
      <c r="H28" s="30"/>
      <c r="I28" s="30"/>
      <c r="J28" s="30"/>
      <c r="K28" s="30"/>
      <c r="L28" s="4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31" s="2" customFormat="1" ht="6.95" customHeight="1">
      <c r="A29" s="30"/>
      <c r="B29" s="31"/>
      <c r="C29" s="30"/>
      <c r="D29" s="64"/>
      <c r="E29" s="64"/>
      <c r="F29" s="64"/>
      <c r="G29" s="64"/>
      <c r="H29" s="64"/>
      <c r="I29" s="64"/>
      <c r="J29" s="64"/>
      <c r="K29" s="64"/>
      <c r="L29" s="4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31" s="2" customFormat="1" ht="25.35" customHeight="1">
      <c r="A30" s="30"/>
      <c r="B30" s="31"/>
      <c r="C30" s="30"/>
      <c r="D30" s="91" t="s">
        <v>39</v>
      </c>
      <c r="E30" s="30"/>
      <c r="F30" s="30"/>
      <c r="G30" s="30"/>
      <c r="H30" s="30"/>
      <c r="I30" s="30"/>
      <c r="J30" s="69">
        <f>ROUND(J131, 2)</f>
        <v>0</v>
      </c>
      <c r="K30" s="30"/>
      <c r="L30" s="4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31" s="2" customFormat="1" ht="6.95" customHeight="1">
      <c r="A31" s="30"/>
      <c r="B31" s="31"/>
      <c r="C31" s="30"/>
      <c r="D31" s="64"/>
      <c r="E31" s="64"/>
      <c r="F31" s="64"/>
      <c r="G31" s="64"/>
      <c r="H31" s="64"/>
      <c r="I31" s="64"/>
      <c r="J31" s="64"/>
      <c r="K31" s="64"/>
      <c r="L31" s="4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</row>
    <row r="32" spans="1:31" s="2" customFormat="1" ht="14.45" customHeight="1">
      <c r="A32" s="30"/>
      <c r="B32" s="31"/>
      <c r="C32" s="30"/>
      <c r="D32" s="30"/>
      <c r="E32" s="30"/>
      <c r="F32" s="34" t="s">
        <v>41</v>
      </c>
      <c r="G32" s="30"/>
      <c r="H32" s="30"/>
      <c r="I32" s="34" t="s">
        <v>40</v>
      </c>
      <c r="J32" s="34" t="s">
        <v>42</v>
      </c>
      <c r="K32" s="30"/>
      <c r="L32" s="4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31" s="2" customFormat="1" ht="14.45" customHeight="1">
      <c r="A33" s="30"/>
      <c r="B33" s="31"/>
      <c r="C33" s="30"/>
      <c r="D33" s="92" t="s">
        <v>43</v>
      </c>
      <c r="E33" s="25" t="s">
        <v>44</v>
      </c>
      <c r="F33" s="93">
        <f>ROUND((SUM(BE131:BE215)),  2)</f>
        <v>0</v>
      </c>
      <c r="G33" s="30"/>
      <c r="H33" s="30"/>
      <c r="I33" s="94">
        <v>0.21</v>
      </c>
      <c r="J33" s="93">
        <f>ROUND(((SUM(BE131:BE215))*I33),  2)</f>
        <v>0</v>
      </c>
      <c r="K33" s="30"/>
      <c r="L33" s="4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</row>
    <row r="34" spans="1:31" s="2" customFormat="1" ht="14.45" customHeight="1">
      <c r="A34" s="30"/>
      <c r="B34" s="31"/>
      <c r="C34" s="30"/>
      <c r="D34" s="30"/>
      <c r="E34" s="25" t="s">
        <v>45</v>
      </c>
      <c r="F34" s="93">
        <f>ROUND((SUM(BF131:BF215)),  2)</f>
        <v>0</v>
      </c>
      <c r="G34" s="30"/>
      <c r="H34" s="30"/>
      <c r="I34" s="94">
        <v>0.15</v>
      </c>
      <c r="J34" s="93">
        <f>ROUND(((SUM(BF131:BF215))*I34),  2)</f>
        <v>0</v>
      </c>
      <c r="K34" s="30"/>
      <c r="L34" s="4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s="2" customFormat="1" ht="14.45" hidden="1" customHeight="1">
      <c r="A35" s="30"/>
      <c r="B35" s="31"/>
      <c r="C35" s="30"/>
      <c r="D35" s="30"/>
      <c r="E35" s="25" t="s">
        <v>46</v>
      </c>
      <c r="F35" s="93">
        <f>ROUND((SUM(BG131:BG215)),  2)</f>
        <v>0</v>
      </c>
      <c r="G35" s="30"/>
      <c r="H35" s="30"/>
      <c r="I35" s="94">
        <v>0.21</v>
      </c>
      <c r="J35" s="93">
        <f>0</f>
        <v>0</v>
      </c>
      <c r="K35" s="30"/>
      <c r="L35" s="4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</row>
    <row r="36" spans="1:31" s="2" customFormat="1" ht="14.45" hidden="1" customHeight="1">
      <c r="A36" s="30"/>
      <c r="B36" s="31"/>
      <c r="C36" s="30"/>
      <c r="D36" s="30"/>
      <c r="E36" s="25" t="s">
        <v>47</v>
      </c>
      <c r="F36" s="93">
        <f>ROUND((SUM(BH131:BH215)),  2)</f>
        <v>0</v>
      </c>
      <c r="G36" s="30"/>
      <c r="H36" s="30"/>
      <c r="I36" s="94">
        <v>0.15</v>
      </c>
      <c r="J36" s="93">
        <f>0</f>
        <v>0</v>
      </c>
      <c r="K36" s="30"/>
      <c r="L36" s="4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31" s="2" customFormat="1" ht="14.45" hidden="1" customHeight="1">
      <c r="A37" s="30"/>
      <c r="B37" s="31"/>
      <c r="C37" s="30"/>
      <c r="D37" s="30"/>
      <c r="E37" s="25" t="s">
        <v>48</v>
      </c>
      <c r="F37" s="93">
        <f>ROUND((SUM(BI131:BI215)),  2)</f>
        <v>0</v>
      </c>
      <c r="G37" s="30"/>
      <c r="H37" s="30"/>
      <c r="I37" s="94">
        <v>0</v>
      </c>
      <c r="J37" s="93">
        <f>0</f>
        <v>0</v>
      </c>
      <c r="K37" s="30"/>
      <c r="L37" s="4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31" s="2" customFormat="1" ht="6.95" customHeight="1">
      <c r="A38" s="30"/>
      <c r="B38" s="31"/>
      <c r="C38" s="30"/>
      <c r="D38" s="30"/>
      <c r="E38" s="30"/>
      <c r="F38" s="30"/>
      <c r="G38" s="30"/>
      <c r="H38" s="30"/>
      <c r="I38" s="30"/>
      <c r="J38" s="30"/>
      <c r="K38" s="30"/>
      <c r="L38" s="4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31" s="2" customFormat="1" ht="25.35" customHeight="1">
      <c r="A39" s="30"/>
      <c r="B39" s="31"/>
      <c r="C39" s="95"/>
      <c r="D39" s="96" t="s">
        <v>49</v>
      </c>
      <c r="E39" s="58"/>
      <c r="F39" s="58"/>
      <c r="G39" s="97" t="s">
        <v>50</v>
      </c>
      <c r="H39" s="98" t="s">
        <v>51</v>
      </c>
      <c r="I39" s="58"/>
      <c r="J39" s="99">
        <f>SUM(J30:J37)</f>
        <v>0</v>
      </c>
      <c r="K39" s="100"/>
      <c r="L39" s="4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31" s="2" customFormat="1" ht="14.45" customHeight="1">
      <c r="A40" s="30"/>
      <c r="B40" s="31"/>
      <c r="C40" s="30"/>
      <c r="D40" s="30"/>
      <c r="E40" s="30"/>
      <c r="F40" s="30"/>
      <c r="G40" s="30"/>
      <c r="H40" s="30"/>
      <c r="I40" s="30"/>
      <c r="J40" s="30"/>
      <c r="K40" s="30"/>
      <c r="L40" s="4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31" s="1" customFormat="1" ht="14.45" customHeight="1">
      <c r="B41" s="18"/>
      <c r="L41" s="18"/>
    </row>
    <row r="42" spans="1:31" s="1" customFormat="1" ht="14.45" customHeight="1">
      <c r="B42" s="18"/>
      <c r="L42" s="18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0"/>
      <c r="D50" s="41" t="s">
        <v>52</v>
      </c>
      <c r="E50" s="42"/>
      <c r="F50" s="42"/>
      <c r="G50" s="41" t="s">
        <v>53</v>
      </c>
      <c r="H50" s="42"/>
      <c r="I50" s="42"/>
      <c r="J50" s="42"/>
      <c r="K50" s="42"/>
      <c r="L50" s="40"/>
    </row>
    <row r="51" spans="1:31">
      <c r="B51" s="18"/>
      <c r="L51" s="18"/>
    </row>
    <row r="52" spans="1:31">
      <c r="B52" s="18"/>
      <c r="L52" s="18"/>
    </row>
    <row r="53" spans="1:31">
      <c r="B53" s="18"/>
      <c r="L53" s="18"/>
    </row>
    <row r="54" spans="1:31">
      <c r="B54" s="18"/>
      <c r="L54" s="18"/>
    </row>
    <row r="55" spans="1:31">
      <c r="B55" s="18"/>
      <c r="L55" s="18"/>
    </row>
    <row r="56" spans="1:31">
      <c r="B56" s="18"/>
      <c r="L56" s="18"/>
    </row>
    <row r="57" spans="1:31">
      <c r="B57" s="18"/>
      <c r="L57" s="18"/>
    </row>
    <row r="58" spans="1:31">
      <c r="B58" s="18"/>
      <c r="L58" s="18"/>
    </row>
    <row r="59" spans="1:31">
      <c r="B59" s="18"/>
      <c r="L59" s="18"/>
    </row>
    <row r="60" spans="1:31">
      <c r="B60" s="18"/>
      <c r="L60" s="18"/>
    </row>
    <row r="61" spans="1:31" s="2" customFormat="1" ht="12.75">
      <c r="A61" s="30"/>
      <c r="B61" s="31"/>
      <c r="C61" s="30"/>
      <c r="D61" s="43" t="s">
        <v>54</v>
      </c>
      <c r="E61" s="33"/>
      <c r="F61" s="101" t="s">
        <v>55</v>
      </c>
      <c r="G61" s="43" t="s">
        <v>54</v>
      </c>
      <c r="H61" s="33"/>
      <c r="I61" s="33"/>
      <c r="J61" s="102" t="s">
        <v>55</v>
      </c>
      <c r="K61" s="33"/>
      <c r="L61" s="4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>
      <c r="B62" s="18"/>
      <c r="L62" s="18"/>
    </row>
    <row r="63" spans="1:31">
      <c r="B63" s="18"/>
      <c r="L63" s="18"/>
    </row>
    <row r="64" spans="1:31">
      <c r="B64" s="18"/>
      <c r="L64" s="18"/>
    </row>
    <row r="65" spans="1:31" s="2" customFormat="1" ht="12.75">
      <c r="A65" s="30"/>
      <c r="B65" s="31"/>
      <c r="C65" s="30"/>
      <c r="D65" s="41" t="s">
        <v>56</v>
      </c>
      <c r="E65" s="44"/>
      <c r="F65" s="44"/>
      <c r="G65" s="41" t="s">
        <v>57</v>
      </c>
      <c r="H65" s="44"/>
      <c r="I65" s="44"/>
      <c r="J65" s="44"/>
      <c r="K65" s="44"/>
      <c r="L65" s="4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>
      <c r="B66" s="18"/>
      <c r="L66" s="18"/>
    </row>
    <row r="67" spans="1:31">
      <c r="B67" s="18"/>
      <c r="L67" s="18"/>
    </row>
    <row r="68" spans="1:31">
      <c r="B68" s="18"/>
      <c r="L68" s="18"/>
    </row>
    <row r="69" spans="1:31">
      <c r="B69" s="18"/>
      <c r="L69" s="18"/>
    </row>
    <row r="70" spans="1:31">
      <c r="B70" s="18"/>
      <c r="L70" s="18"/>
    </row>
    <row r="71" spans="1:31">
      <c r="B71" s="18"/>
      <c r="L71" s="18"/>
    </row>
    <row r="72" spans="1:31">
      <c r="B72" s="18"/>
      <c r="L72" s="18"/>
    </row>
    <row r="73" spans="1:31">
      <c r="B73" s="18"/>
      <c r="L73" s="18"/>
    </row>
    <row r="74" spans="1:31">
      <c r="B74" s="18"/>
      <c r="L74" s="18"/>
    </row>
    <row r="75" spans="1:31">
      <c r="B75" s="18"/>
      <c r="L75" s="18"/>
    </row>
    <row r="76" spans="1:31" s="2" customFormat="1" ht="12.75">
      <c r="A76" s="30"/>
      <c r="B76" s="31"/>
      <c r="C76" s="30"/>
      <c r="D76" s="43" t="s">
        <v>54</v>
      </c>
      <c r="E76" s="33"/>
      <c r="F76" s="101" t="s">
        <v>55</v>
      </c>
      <c r="G76" s="43" t="s">
        <v>54</v>
      </c>
      <c r="H76" s="33"/>
      <c r="I76" s="33"/>
      <c r="J76" s="102" t="s">
        <v>55</v>
      </c>
      <c r="K76" s="33"/>
      <c r="L76" s="4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</row>
    <row r="77" spans="1:31" s="2" customFormat="1" ht="14.45" customHeight="1">
      <c r="A77" s="30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</row>
    <row r="81" spans="1:47" s="2" customFormat="1" ht="6.95" customHeight="1">
      <c r="A81" s="3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47" s="2" customFormat="1" ht="24.95" customHeight="1">
      <c r="A82" s="30"/>
      <c r="B82" s="31"/>
      <c r="C82" s="19" t="s">
        <v>93</v>
      </c>
      <c r="D82" s="30"/>
      <c r="E82" s="30"/>
      <c r="F82" s="30"/>
      <c r="G82" s="30"/>
      <c r="H82" s="30"/>
      <c r="I82" s="30"/>
      <c r="J82" s="30"/>
      <c r="K82" s="30"/>
      <c r="L82" s="4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</row>
    <row r="83" spans="1:47" s="2" customFormat="1" ht="6.95" customHeight="1">
      <c r="A83" s="30"/>
      <c r="B83" s="31"/>
      <c r="C83" s="30"/>
      <c r="D83" s="30"/>
      <c r="E83" s="30"/>
      <c r="F83" s="30"/>
      <c r="G83" s="30"/>
      <c r="H83" s="30"/>
      <c r="I83" s="30"/>
      <c r="J83" s="30"/>
      <c r="K83" s="30"/>
      <c r="L83" s="4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</row>
    <row r="84" spans="1:47" s="2" customFormat="1" ht="12" customHeight="1">
      <c r="A84" s="30"/>
      <c r="B84" s="31"/>
      <c r="C84" s="25" t="s">
        <v>16</v>
      </c>
      <c r="D84" s="30"/>
      <c r="E84" s="30"/>
      <c r="F84" s="30"/>
      <c r="G84" s="30"/>
      <c r="H84" s="30"/>
      <c r="I84" s="30"/>
      <c r="J84" s="30"/>
      <c r="K84" s="30"/>
      <c r="L84" s="4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47" s="2" customFormat="1" ht="26.25" customHeight="1">
      <c r="A85" s="30"/>
      <c r="B85" s="31"/>
      <c r="C85" s="30"/>
      <c r="D85" s="30"/>
      <c r="E85" s="219" t="str">
        <f>E7</f>
        <v>Oprava komunikací v obci Malý Újezd - část Jelenice - Lokalita 1 - SO401</v>
      </c>
      <c r="F85" s="220"/>
      <c r="G85" s="220"/>
      <c r="H85" s="220"/>
      <c r="I85" s="30"/>
      <c r="J85" s="30"/>
      <c r="K85" s="30"/>
      <c r="L85" s="4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47" s="2" customFormat="1" ht="12" customHeight="1">
      <c r="A86" s="30"/>
      <c r="B86" s="31"/>
      <c r="C86" s="25" t="s">
        <v>91</v>
      </c>
      <c r="D86" s="30"/>
      <c r="E86" s="30"/>
      <c r="F86" s="30"/>
      <c r="G86" s="30"/>
      <c r="H86" s="30"/>
      <c r="I86" s="30"/>
      <c r="J86" s="30"/>
      <c r="K86" s="30"/>
      <c r="L86" s="4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47" s="2" customFormat="1" ht="16.5" customHeight="1">
      <c r="A87" s="30"/>
      <c r="B87" s="31"/>
      <c r="C87" s="30"/>
      <c r="D87" s="30"/>
      <c r="E87" s="191" t="str">
        <f>E9</f>
        <v>401_Z - Veřejné osvětlení_Změna_10-2019</v>
      </c>
      <c r="F87" s="218"/>
      <c r="G87" s="218"/>
      <c r="H87" s="218"/>
      <c r="I87" s="30"/>
      <c r="J87" s="30"/>
      <c r="K87" s="30"/>
      <c r="L87" s="4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47" s="2" customFormat="1" ht="6.95" customHeight="1">
      <c r="A88" s="30"/>
      <c r="B88" s="31"/>
      <c r="C88" s="30"/>
      <c r="D88" s="30"/>
      <c r="E88" s="30"/>
      <c r="F88" s="30"/>
      <c r="G88" s="30"/>
      <c r="H88" s="30"/>
      <c r="I88" s="30"/>
      <c r="J88" s="30"/>
      <c r="K88" s="30"/>
      <c r="L88" s="4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</row>
    <row r="89" spans="1:47" s="2" customFormat="1" ht="12" customHeight="1">
      <c r="A89" s="30"/>
      <c r="B89" s="31"/>
      <c r="C89" s="25" t="s">
        <v>20</v>
      </c>
      <c r="D89" s="30"/>
      <c r="E89" s="30"/>
      <c r="F89" s="23" t="str">
        <f>F12</f>
        <v xml:space="preserve"> </v>
      </c>
      <c r="G89" s="30"/>
      <c r="H89" s="30"/>
      <c r="I89" s="25" t="s">
        <v>22</v>
      </c>
      <c r="J89" s="53" t="str">
        <f>IF(J12="","",J12)</f>
        <v>23. 4. 2019</v>
      </c>
      <c r="K89" s="30"/>
      <c r="L89" s="4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</row>
    <row r="90" spans="1:47" s="2" customFormat="1" ht="6.95" customHeight="1">
      <c r="A90" s="30"/>
      <c r="B90" s="31"/>
      <c r="C90" s="30"/>
      <c r="D90" s="30"/>
      <c r="E90" s="30"/>
      <c r="F90" s="30"/>
      <c r="G90" s="30"/>
      <c r="H90" s="30"/>
      <c r="I90" s="30"/>
      <c r="J90" s="30"/>
      <c r="K90" s="30"/>
      <c r="L90" s="4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</row>
    <row r="91" spans="1:47" s="2" customFormat="1" ht="15.2" customHeight="1">
      <c r="A91" s="30"/>
      <c r="B91" s="31"/>
      <c r="C91" s="25" t="s">
        <v>24</v>
      </c>
      <c r="D91" s="30"/>
      <c r="E91" s="30"/>
      <c r="F91" s="23" t="str">
        <f>E15</f>
        <v>Obec Malý Újezd</v>
      </c>
      <c r="G91" s="30"/>
      <c r="H91" s="30"/>
      <c r="I91" s="25" t="s">
        <v>32</v>
      </c>
      <c r="J91" s="28" t="str">
        <f>E21</f>
        <v>Sinpps s.r.o</v>
      </c>
      <c r="K91" s="30"/>
      <c r="L91" s="4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</row>
    <row r="92" spans="1:47" s="2" customFormat="1" ht="15.2" customHeight="1">
      <c r="A92" s="30"/>
      <c r="B92" s="31"/>
      <c r="C92" s="25" t="s">
        <v>30</v>
      </c>
      <c r="D92" s="30"/>
      <c r="E92" s="30"/>
      <c r="F92" s="23" t="str">
        <f>IF(E18="","",E18)</f>
        <v>Vyplň údaj</v>
      </c>
      <c r="G92" s="30"/>
      <c r="H92" s="30"/>
      <c r="I92" s="25" t="s">
        <v>36</v>
      </c>
      <c r="J92" s="28" t="str">
        <f>E24</f>
        <v>Sinpps s.r.o</v>
      </c>
      <c r="K92" s="30"/>
      <c r="L92" s="4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</row>
    <row r="93" spans="1:47" s="2" customFormat="1" ht="10.35" customHeight="1">
      <c r="A93" s="30"/>
      <c r="B93" s="31"/>
      <c r="C93" s="30"/>
      <c r="D93" s="30"/>
      <c r="E93" s="30"/>
      <c r="F93" s="30"/>
      <c r="G93" s="30"/>
      <c r="H93" s="30"/>
      <c r="I93" s="30"/>
      <c r="J93" s="30"/>
      <c r="K93" s="30"/>
      <c r="L93" s="4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</row>
    <row r="94" spans="1:47" s="2" customFormat="1" ht="29.25" customHeight="1">
      <c r="A94" s="30"/>
      <c r="B94" s="31"/>
      <c r="C94" s="103" t="s">
        <v>94</v>
      </c>
      <c r="D94" s="95"/>
      <c r="E94" s="95"/>
      <c r="F94" s="95"/>
      <c r="G94" s="95"/>
      <c r="H94" s="95"/>
      <c r="I94" s="95"/>
      <c r="J94" s="104" t="s">
        <v>95</v>
      </c>
      <c r="K94" s="95"/>
      <c r="L94" s="4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</row>
    <row r="95" spans="1:47" s="2" customFormat="1" ht="10.35" customHeight="1">
      <c r="A95" s="30"/>
      <c r="B95" s="31"/>
      <c r="C95" s="30"/>
      <c r="D95" s="30"/>
      <c r="E95" s="30"/>
      <c r="F95" s="30"/>
      <c r="G95" s="30"/>
      <c r="H95" s="30"/>
      <c r="I95" s="30"/>
      <c r="J95" s="30"/>
      <c r="K95" s="30"/>
      <c r="L95" s="4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</row>
    <row r="96" spans="1:47" s="2" customFormat="1" ht="22.9" customHeight="1">
      <c r="A96" s="30"/>
      <c r="B96" s="31"/>
      <c r="C96" s="105" t="s">
        <v>96</v>
      </c>
      <c r="D96" s="30"/>
      <c r="E96" s="30"/>
      <c r="F96" s="30"/>
      <c r="G96" s="30"/>
      <c r="H96" s="30"/>
      <c r="I96" s="30"/>
      <c r="J96" s="69">
        <f>J131</f>
        <v>0</v>
      </c>
      <c r="K96" s="30"/>
      <c r="L96" s="4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U96" s="15" t="s">
        <v>97</v>
      </c>
    </row>
    <row r="97" spans="1:31" s="9" customFormat="1" ht="24.95" customHeight="1">
      <c r="B97" s="106"/>
      <c r="D97" s="107" t="s">
        <v>98</v>
      </c>
      <c r="E97" s="108"/>
      <c r="F97" s="108"/>
      <c r="G97" s="108"/>
      <c r="H97" s="108"/>
      <c r="I97" s="108"/>
      <c r="J97" s="109">
        <f>J132</f>
        <v>0</v>
      </c>
      <c r="L97" s="106"/>
    </row>
    <row r="98" spans="1:31" s="10" customFormat="1" ht="19.899999999999999" customHeight="1">
      <c r="B98" s="110"/>
      <c r="D98" s="111" t="s">
        <v>99</v>
      </c>
      <c r="E98" s="112"/>
      <c r="F98" s="112"/>
      <c r="G98" s="112"/>
      <c r="H98" s="112"/>
      <c r="I98" s="112"/>
      <c r="J98" s="113">
        <f>J133</f>
        <v>0</v>
      </c>
      <c r="L98" s="110"/>
    </row>
    <row r="99" spans="1:31" s="10" customFormat="1" ht="19.899999999999999" customHeight="1">
      <c r="B99" s="110"/>
      <c r="D99" s="111" t="s">
        <v>100</v>
      </c>
      <c r="E99" s="112"/>
      <c r="F99" s="112"/>
      <c r="G99" s="112"/>
      <c r="H99" s="112"/>
      <c r="I99" s="112"/>
      <c r="J99" s="113">
        <f>J138</f>
        <v>0</v>
      </c>
      <c r="L99" s="110"/>
    </row>
    <row r="100" spans="1:31" s="10" customFormat="1" ht="19.899999999999999" customHeight="1">
      <c r="B100" s="110"/>
      <c r="D100" s="111" t="s">
        <v>101</v>
      </c>
      <c r="E100" s="112"/>
      <c r="F100" s="112"/>
      <c r="G100" s="112"/>
      <c r="H100" s="112"/>
      <c r="I100" s="112"/>
      <c r="J100" s="113">
        <f>J146</f>
        <v>0</v>
      </c>
      <c r="L100" s="110"/>
    </row>
    <row r="101" spans="1:31" s="9" customFormat="1" ht="24.95" customHeight="1">
      <c r="B101" s="106"/>
      <c r="D101" s="107" t="s">
        <v>102</v>
      </c>
      <c r="E101" s="108"/>
      <c r="F101" s="108"/>
      <c r="G101" s="108"/>
      <c r="H101" s="108"/>
      <c r="I101" s="108"/>
      <c r="J101" s="109">
        <f>J151</f>
        <v>0</v>
      </c>
      <c r="L101" s="106"/>
    </row>
    <row r="102" spans="1:31" s="10" customFormat="1" ht="19.899999999999999" customHeight="1">
      <c r="B102" s="110"/>
      <c r="D102" s="111" t="s">
        <v>103</v>
      </c>
      <c r="E102" s="112"/>
      <c r="F102" s="112"/>
      <c r="G102" s="112"/>
      <c r="H102" s="112"/>
      <c r="I102" s="112"/>
      <c r="J102" s="113">
        <f>J152</f>
        <v>0</v>
      </c>
      <c r="L102" s="110"/>
    </row>
    <row r="103" spans="1:31" s="9" customFormat="1" ht="24.95" customHeight="1">
      <c r="B103" s="106"/>
      <c r="D103" s="107" t="s">
        <v>104</v>
      </c>
      <c r="E103" s="108"/>
      <c r="F103" s="108"/>
      <c r="G103" s="108"/>
      <c r="H103" s="108"/>
      <c r="I103" s="108"/>
      <c r="J103" s="109">
        <f>J169</f>
        <v>0</v>
      </c>
      <c r="L103" s="106"/>
    </row>
    <row r="104" spans="1:31" s="10" customFormat="1" ht="19.899999999999999" customHeight="1">
      <c r="B104" s="110"/>
      <c r="D104" s="111" t="s">
        <v>105</v>
      </c>
      <c r="E104" s="112"/>
      <c r="F104" s="112"/>
      <c r="G104" s="112"/>
      <c r="H104" s="112"/>
      <c r="I104" s="112"/>
      <c r="J104" s="113">
        <f>J170</f>
        <v>0</v>
      </c>
      <c r="L104" s="110"/>
    </row>
    <row r="105" spans="1:31" s="9" customFormat="1" ht="24.95" customHeight="1">
      <c r="B105" s="106"/>
      <c r="D105" s="107" t="s">
        <v>106</v>
      </c>
      <c r="E105" s="108"/>
      <c r="F105" s="108"/>
      <c r="G105" s="108"/>
      <c r="H105" s="108"/>
      <c r="I105" s="108"/>
      <c r="J105" s="109">
        <f>J183</f>
        <v>0</v>
      </c>
      <c r="L105" s="106"/>
    </row>
    <row r="106" spans="1:31" s="10" customFormat="1" ht="19.899999999999999" customHeight="1">
      <c r="B106" s="110"/>
      <c r="D106" s="111" t="s">
        <v>107</v>
      </c>
      <c r="E106" s="112"/>
      <c r="F106" s="112"/>
      <c r="G106" s="112"/>
      <c r="H106" s="112"/>
      <c r="I106" s="112"/>
      <c r="J106" s="113">
        <f>J189</f>
        <v>0</v>
      </c>
      <c r="L106" s="110"/>
    </row>
    <row r="107" spans="1:31" s="10" customFormat="1" ht="19.899999999999999" customHeight="1">
      <c r="B107" s="110"/>
      <c r="D107" s="111" t="s">
        <v>108</v>
      </c>
      <c r="E107" s="112"/>
      <c r="F107" s="112"/>
      <c r="G107" s="112"/>
      <c r="H107" s="112"/>
      <c r="I107" s="112"/>
      <c r="J107" s="113">
        <f>J203</f>
        <v>0</v>
      </c>
      <c r="L107" s="110"/>
    </row>
    <row r="108" spans="1:31" s="9" customFormat="1" ht="24.95" customHeight="1">
      <c r="B108" s="106"/>
      <c r="D108" s="107" t="s">
        <v>109</v>
      </c>
      <c r="E108" s="108"/>
      <c r="F108" s="108"/>
      <c r="G108" s="108"/>
      <c r="H108" s="108"/>
      <c r="I108" s="108"/>
      <c r="J108" s="109">
        <f>J205</f>
        <v>0</v>
      </c>
      <c r="L108" s="106"/>
    </row>
    <row r="109" spans="1:31" s="10" customFormat="1" ht="19.899999999999999" customHeight="1">
      <c r="B109" s="110"/>
      <c r="D109" s="111" t="s">
        <v>110</v>
      </c>
      <c r="E109" s="112"/>
      <c r="F109" s="112"/>
      <c r="G109" s="112"/>
      <c r="H109" s="112"/>
      <c r="I109" s="112"/>
      <c r="J109" s="113">
        <f>J206</f>
        <v>0</v>
      </c>
      <c r="L109" s="110"/>
    </row>
    <row r="110" spans="1:31" s="10" customFormat="1" ht="19.899999999999999" customHeight="1">
      <c r="B110" s="110"/>
      <c r="D110" s="111" t="s">
        <v>111</v>
      </c>
      <c r="E110" s="112"/>
      <c r="F110" s="112"/>
      <c r="G110" s="112"/>
      <c r="H110" s="112"/>
      <c r="I110" s="112"/>
      <c r="J110" s="113">
        <f>J210</f>
        <v>0</v>
      </c>
      <c r="L110" s="110"/>
    </row>
    <row r="111" spans="1:31" s="10" customFormat="1" ht="19.899999999999999" customHeight="1">
      <c r="B111" s="110"/>
      <c r="D111" s="111" t="s">
        <v>112</v>
      </c>
      <c r="E111" s="112"/>
      <c r="F111" s="112"/>
      <c r="G111" s="112"/>
      <c r="H111" s="112"/>
      <c r="I111" s="112"/>
      <c r="J111" s="113">
        <f>J212</f>
        <v>0</v>
      </c>
      <c r="L111" s="110"/>
    </row>
    <row r="112" spans="1:31" s="2" customFormat="1" ht="21.75" customHeight="1">
      <c r="A112" s="30"/>
      <c r="B112" s="31"/>
      <c r="C112" s="30"/>
      <c r="D112" s="30"/>
      <c r="E112" s="30"/>
      <c r="F112" s="30"/>
      <c r="G112" s="30"/>
      <c r="H112" s="30"/>
      <c r="I112" s="30"/>
      <c r="J112" s="30"/>
      <c r="K112" s="30"/>
      <c r="L112" s="4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</row>
    <row r="113" spans="1:31" s="2" customFormat="1" ht="6.95" customHeight="1">
      <c r="A113" s="30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</row>
    <row r="117" spans="1:31" s="2" customFormat="1" ht="6.95" customHeight="1">
      <c r="A117" s="30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</row>
    <row r="118" spans="1:31" s="2" customFormat="1" ht="24.95" customHeight="1">
      <c r="A118" s="30"/>
      <c r="B118" s="31"/>
      <c r="C118" s="19" t="s">
        <v>113</v>
      </c>
      <c r="D118" s="30"/>
      <c r="E118" s="30"/>
      <c r="F118" s="30"/>
      <c r="G118" s="30"/>
      <c r="H118" s="30"/>
      <c r="I118" s="30"/>
      <c r="J118" s="30"/>
      <c r="K118" s="30"/>
      <c r="L118" s="4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</row>
    <row r="119" spans="1:31" s="2" customFormat="1" ht="6.95" customHeight="1">
      <c r="A119" s="30"/>
      <c r="B119" s="31"/>
      <c r="C119" s="30"/>
      <c r="D119" s="30"/>
      <c r="E119" s="30"/>
      <c r="F119" s="30"/>
      <c r="G119" s="30"/>
      <c r="H119" s="30"/>
      <c r="I119" s="30"/>
      <c r="J119" s="30"/>
      <c r="K119" s="30"/>
      <c r="L119" s="4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</row>
    <row r="120" spans="1:31" s="2" customFormat="1" ht="12" customHeight="1">
      <c r="A120" s="30"/>
      <c r="B120" s="31"/>
      <c r="C120" s="25" t="s">
        <v>16</v>
      </c>
      <c r="D120" s="30"/>
      <c r="E120" s="30"/>
      <c r="F120" s="30"/>
      <c r="G120" s="30"/>
      <c r="H120" s="30"/>
      <c r="I120" s="30"/>
      <c r="J120" s="30"/>
      <c r="K120" s="30"/>
      <c r="L120" s="4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</row>
    <row r="121" spans="1:31" s="2" customFormat="1" ht="26.25" customHeight="1">
      <c r="A121" s="30"/>
      <c r="B121" s="31"/>
      <c r="C121" s="30"/>
      <c r="D121" s="30"/>
      <c r="E121" s="219" t="str">
        <f>E7</f>
        <v>Oprava komunikací v obci Malý Újezd - část Jelenice - Lokalita 1 - SO401</v>
      </c>
      <c r="F121" s="220"/>
      <c r="G121" s="220"/>
      <c r="H121" s="220"/>
      <c r="I121" s="30"/>
      <c r="J121" s="30"/>
      <c r="K121" s="30"/>
      <c r="L121" s="4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</row>
    <row r="122" spans="1:31" s="2" customFormat="1" ht="12" customHeight="1">
      <c r="A122" s="30"/>
      <c r="B122" s="31"/>
      <c r="C122" s="25" t="s">
        <v>91</v>
      </c>
      <c r="D122" s="30"/>
      <c r="E122" s="30"/>
      <c r="F122" s="30"/>
      <c r="G122" s="30"/>
      <c r="H122" s="30"/>
      <c r="I122" s="30"/>
      <c r="J122" s="30"/>
      <c r="K122" s="30"/>
      <c r="L122" s="4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</row>
    <row r="123" spans="1:31" s="2" customFormat="1" ht="16.5" customHeight="1">
      <c r="A123" s="30"/>
      <c r="B123" s="31"/>
      <c r="C123" s="30"/>
      <c r="D123" s="30"/>
      <c r="E123" s="191" t="str">
        <f>E9</f>
        <v>401_Z - Veřejné osvětlení_Změna_10-2019</v>
      </c>
      <c r="F123" s="218"/>
      <c r="G123" s="218"/>
      <c r="H123" s="218"/>
      <c r="I123" s="30"/>
      <c r="J123" s="30"/>
      <c r="K123" s="30"/>
      <c r="L123" s="4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</row>
    <row r="124" spans="1:31" s="2" customFormat="1" ht="6.95" customHeight="1">
      <c r="A124" s="30"/>
      <c r="B124" s="31"/>
      <c r="C124" s="30"/>
      <c r="D124" s="30"/>
      <c r="E124" s="30"/>
      <c r="F124" s="30"/>
      <c r="G124" s="30"/>
      <c r="H124" s="30"/>
      <c r="I124" s="30"/>
      <c r="J124" s="30"/>
      <c r="K124" s="30"/>
      <c r="L124" s="4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</row>
    <row r="125" spans="1:31" s="2" customFormat="1" ht="12" customHeight="1">
      <c r="A125" s="30"/>
      <c r="B125" s="31"/>
      <c r="C125" s="25" t="s">
        <v>20</v>
      </c>
      <c r="D125" s="30"/>
      <c r="E125" s="30"/>
      <c r="F125" s="23" t="str">
        <f>F12</f>
        <v xml:space="preserve"> </v>
      </c>
      <c r="G125" s="30"/>
      <c r="H125" s="30"/>
      <c r="I125" s="25" t="s">
        <v>22</v>
      </c>
      <c r="J125" s="53" t="str">
        <f>IF(J12="","",J12)</f>
        <v>23. 4. 2019</v>
      </c>
      <c r="K125" s="30"/>
      <c r="L125" s="4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</row>
    <row r="126" spans="1:31" s="2" customFormat="1" ht="6.95" customHeight="1">
      <c r="A126" s="30"/>
      <c r="B126" s="31"/>
      <c r="C126" s="30"/>
      <c r="D126" s="30"/>
      <c r="E126" s="30"/>
      <c r="F126" s="30"/>
      <c r="G126" s="30"/>
      <c r="H126" s="30"/>
      <c r="I126" s="30"/>
      <c r="J126" s="30"/>
      <c r="K126" s="30"/>
      <c r="L126" s="4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</row>
    <row r="127" spans="1:31" s="2" customFormat="1" ht="15.2" customHeight="1">
      <c r="A127" s="30"/>
      <c r="B127" s="31"/>
      <c r="C127" s="25" t="s">
        <v>24</v>
      </c>
      <c r="D127" s="30"/>
      <c r="E127" s="30"/>
      <c r="F127" s="23" t="str">
        <f>E15</f>
        <v>Obec Malý Újezd</v>
      </c>
      <c r="G127" s="30"/>
      <c r="H127" s="30"/>
      <c r="I127" s="25" t="s">
        <v>32</v>
      </c>
      <c r="J127" s="28" t="str">
        <f>E21</f>
        <v>Sinpps s.r.o</v>
      </c>
      <c r="K127" s="30"/>
      <c r="L127" s="4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</row>
    <row r="128" spans="1:31" s="2" customFormat="1" ht="15.2" customHeight="1">
      <c r="A128" s="30"/>
      <c r="B128" s="31"/>
      <c r="C128" s="25" t="s">
        <v>30</v>
      </c>
      <c r="D128" s="30"/>
      <c r="E128" s="30"/>
      <c r="F128" s="23" t="str">
        <f>IF(E18="","",E18)</f>
        <v>Vyplň údaj</v>
      </c>
      <c r="G128" s="30"/>
      <c r="H128" s="30"/>
      <c r="I128" s="25" t="s">
        <v>36</v>
      </c>
      <c r="J128" s="28" t="str">
        <f>E24</f>
        <v>Sinpps s.r.o</v>
      </c>
      <c r="K128" s="30"/>
      <c r="L128" s="4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</row>
    <row r="129" spans="1:65" s="2" customFormat="1" ht="10.35" customHeight="1">
      <c r="A129" s="30"/>
      <c r="B129" s="31"/>
      <c r="C129" s="30"/>
      <c r="D129" s="30"/>
      <c r="E129" s="30"/>
      <c r="F129" s="30"/>
      <c r="G129" s="30"/>
      <c r="H129" s="30"/>
      <c r="I129" s="30"/>
      <c r="J129" s="30"/>
      <c r="K129" s="30"/>
      <c r="L129" s="4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</row>
    <row r="130" spans="1:65" s="11" customFormat="1" ht="29.25" customHeight="1">
      <c r="A130" s="114"/>
      <c r="B130" s="115"/>
      <c r="C130" s="116" t="s">
        <v>114</v>
      </c>
      <c r="D130" s="117" t="s">
        <v>64</v>
      </c>
      <c r="E130" s="117" t="s">
        <v>60</v>
      </c>
      <c r="F130" s="117" t="s">
        <v>61</v>
      </c>
      <c r="G130" s="117" t="s">
        <v>115</v>
      </c>
      <c r="H130" s="117" t="s">
        <v>116</v>
      </c>
      <c r="I130" s="117" t="s">
        <v>117</v>
      </c>
      <c r="J130" s="117" t="s">
        <v>95</v>
      </c>
      <c r="K130" s="118" t="s">
        <v>118</v>
      </c>
      <c r="L130" s="119"/>
      <c r="M130" s="60" t="s">
        <v>1</v>
      </c>
      <c r="N130" s="61" t="s">
        <v>43</v>
      </c>
      <c r="O130" s="61" t="s">
        <v>119</v>
      </c>
      <c r="P130" s="61" t="s">
        <v>120</v>
      </c>
      <c r="Q130" s="61" t="s">
        <v>121</v>
      </c>
      <c r="R130" s="61" t="s">
        <v>122</v>
      </c>
      <c r="S130" s="61" t="s">
        <v>123</v>
      </c>
      <c r="T130" s="62" t="s">
        <v>124</v>
      </c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</row>
    <row r="131" spans="1:65" s="2" customFormat="1" ht="22.9" customHeight="1">
      <c r="A131" s="30"/>
      <c r="B131" s="31"/>
      <c r="C131" s="67" t="s">
        <v>125</v>
      </c>
      <c r="D131" s="30"/>
      <c r="E131" s="30"/>
      <c r="F131" s="30"/>
      <c r="G131" s="30"/>
      <c r="H131" s="30"/>
      <c r="I131" s="30"/>
      <c r="J131" s="120">
        <f>BK131</f>
        <v>0</v>
      </c>
      <c r="K131" s="30"/>
      <c r="L131" s="31"/>
      <c r="M131" s="63"/>
      <c r="N131" s="54"/>
      <c r="O131" s="64"/>
      <c r="P131" s="121">
        <f>P132+P151+P169+P183+P205</f>
        <v>0</v>
      </c>
      <c r="Q131" s="64"/>
      <c r="R131" s="121">
        <f>R132+R151+R169+R183+R205</f>
        <v>122.8121464</v>
      </c>
      <c r="S131" s="64"/>
      <c r="T131" s="122">
        <f>T132+T151+T169+T183+T205</f>
        <v>0.06</v>
      </c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T131" s="15" t="s">
        <v>78</v>
      </c>
      <c r="AU131" s="15" t="s">
        <v>97</v>
      </c>
      <c r="BK131" s="123">
        <f>BK132+BK151+BK169+BK183+BK205</f>
        <v>0</v>
      </c>
    </row>
    <row r="132" spans="1:65" s="12" customFormat="1" ht="25.9" customHeight="1">
      <c r="B132" s="124"/>
      <c r="D132" s="125" t="s">
        <v>78</v>
      </c>
      <c r="E132" s="126" t="s">
        <v>126</v>
      </c>
      <c r="F132" s="126" t="s">
        <v>127</v>
      </c>
      <c r="I132" s="127"/>
      <c r="J132" s="128">
        <f>BK132</f>
        <v>0</v>
      </c>
      <c r="L132" s="124"/>
      <c r="M132" s="129"/>
      <c r="N132" s="130"/>
      <c r="O132" s="130"/>
      <c r="P132" s="131">
        <f>P133+P138+P146</f>
        <v>0</v>
      </c>
      <c r="Q132" s="130"/>
      <c r="R132" s="131">
        <f>R133+R138+R146</f>
        <v>12.545746400000001</v>
      </c>
      <c r="S132" s="130"/>
      <c r="T132" s="132">
        <f>T133+T138+T146</f>
        <v>0</v>
      </c>
      <c r="AR132" s="125" t="s">
        <v>87</v>
      </c>
      <c r="AT132" s="133" t="s">
        <v>78</v>
      </c>
      <c r="AU132" s="133" t="s">
        <v>79</v>
      </c>
      <c r="AY132" s="125" t="s">
        <v>128</v>
      </c>
      <c r="BK132" s="134">
        <f>BK133+BK138+BK146</f>
        <v>0</v>
      </c>
    </row>
    <row r="133" spans="1:65" s="12" customFormat="1" ht="22.9" customHeight="1">
      <c r="B133" s="124"/>
      <c r="D133" s="125" t="s">
        <v>78</v>
      </c>
      <c r="E133" s="135" t="s">
        <v>89</v>
      </c>
      <c r="F133" s="135" t="s">
        <v>129</v>
      </c>
      <c r="I133" s="127"/>
      <c r="J133" s="136">
        <f>BK133</f>
        <v>0</v>
      </c>
      <c r="L133" s="124"/>
      <c r="M133" s="129"/>
      <c r="N133" s="130"/>
      <c r="O133" s="130"/>
      <c r="P133" s="131">
        <f>SUM(P134:P137)</f>
        <v>0</v>
      </c>
      <c r="Q133" s="130"/>
      <c r="R133" s="131">
        <f>SUM(R134:R137)</f>
        <v>10.545746400000001</v>
      </c>
      <c r="S133" s="130"/>
      <c r="T133" s="132">
        <f>SUM(T134:T137)</f>
        <v>0</v>
      </c>
      <c r="AR133" s="125" t="s">
        <v>87</v>
      </c>
      <c r="AT133" s="133" t="s">
        <v>78</v>
      </c>
      <c r="AU133" s="133" t="s">
        <v>87</v>
      </c>
      <c r="AY133" s="125" t="s">
        <v>128</v>
      </c>
      <c r="BK133" s="134">
        <f>SUM(BK134:BK137)</f>
        <v>0</v>
      </c>
    </row>
    <row r="134" spans="1:65" s="2" customFormat="1" ht="16.5" customHeight="1">
      <c r="A134" s="30"/>
      <c r="B134" s="137"/>
      <c r="C134" s="138" t="s">
        <v>87</v>
      </c>
      <c r="D134" s="138" t="s">
        <v>130</v>
      </c>
      <c r="E134" s="139" t="s">
        <v>131</v>
      </c>
      <c r="F134" s="140" t="s">
        <v>132</v>
      </c>
      <c r="G134" s="141" t="s">
        <v>133</v>
      </c>
      <c r="H134" s="142">
        <v>2.16</v>
      </c>
      <c r="I134" s="143"/>
      <c r="J134" s="144">
        <f>ROUND(I134*H134,2)</f>
        <v>0</v>
      </c>
      <c r="K134" s="140" t="s">
        <v>134</v>
      </c>
      <c r="L134" s="31"/>
      <c r="M134" s="145" t="s">
        <v>1</v>
      </c>
      <c r="N134" s="146" t="s">
        <v>44</v>
      </c>
      <c r="O134" s="56"/>
      <c r="P134" s="147">
        <f>O134*H134</f>
        <v>0</v>
      </c>
      <c r="Q134" s="147">
        <v>2.45329</v>
      </c>
      <c r="R134" s="147">
        <f>Q134*H134</f>
        <v>5.2991064000000003</v>
      </c>
      <c r="S134" s="147">
        <v>0</v>
      </c>
      <c r="T134" s="148">
        <f>S134*H134</f>
        <v>0</v>
      </c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R134" s="149" t="s">
        <v>135</v>
      </c>
      <c r="AT134" s="149" t="s">
        <v>130</v>
      </c>
      <c r="AU134" s="149" t="s">
        <v>89</v>
      </c>
      <c r="AY134" s="15" t="s">
        <v>128</v>
      </c>
      <c r="BE134" s="150">
        <f>IF(N134="základní",J134,0)</f>
        <v>0</v>
      </c>
      <c r="BF134" s="150">
        <f>IF(N134="snížená",J134,0)</f>
        <v>0</v>
      </c>
      <c r="BG134" s="150">
        <f>IF(N134="zákl. přenesená",J134,0)</f>
        <v>0</v>
      </c>
      <c r="BH134" s="150">
        <f>IF(N134="sníž. přenesená",J134,0)</f>
        <v>0</v>
      </c>
      <c r="BI134" s="150">
        <f>IF(N134="nulová",J134,0)</f>
        <v>0</v>
      </c>
      <c r="BJ134" s="15" t="s">
        <v>87</v>
      </c>
      <c r="BK134" s="150">
        <f>ROUND(I134*H134,2)</f>
        <v>0</v>
      </c>
      <c r="BL134" s="15" t="s">
        <v>135</v>
      </c>
      <c r="BM134" s="149" t="s">
        <v>136</v>
      </c>
    </row>
    <row r="135" spans="1:65" s="13" customFormat="1">
      <c r="B135" s="151"/>
      <c r="D135" s="152" t="s">
        <v>137</v>
      </c>
      <c r="E135" s="153" t="s">
        <v>1</v>
      </c>
      <c r="F135" s="154" t="s">
        <v>138</v>
      </c>
      <c r="H135" s="155">
        <v>2.16</v>
      </c>
      <c r="I135" s="156"/>
      <c r="L135" s="151"/>
      <c r="M135" s="157"/>
      <c r="N135" s="158"/>
      <c r="O135" s="158"/>
      <c r="P135" s="158"/>
      <c r="Q135" s="158"/>
      <c r="R135" s="158"/>
      <c r="S135" s="158"/>
      <c r="T135" s="159"/>
      <c r="AT135" s="153" t="s">
        <v>137</v>
      </c>
      <c r="AU135" s="153" t="s">
        <v>89</v>
      </c>
      <c r="AV135" s="13" t="s">
        <v>89</v>
      </c>
      <c r="AW135" s="13" t="s">
        <v>37</v>
      </c>
      <c r="AX135" s="13" t="s">
        <v>87</v>
      </c>
      <c r="AY135" s="153" t="s">
        <v>128</v>
      </c>
    </row>
    <row r="136" spans="1:65" s="2" customFormat="1" ht="16.5" customHeight="1">
      <c r="A136" s="30"/>
      <c r="B136" s="137"/>
      <c r="C136" s="160" t="s">
        <v>89</v>
      </c>
      <c r="D136" s="160" t="s">
        <v>139</v>
      </c>
      <c r="E136" s="161" t="s">
        <v>140</v>
      </c>
      <c r="F136" s="162" t="s">
        <v>141</v>
      </c>
      <c r="G136" s="163" t="s">
        <v>133</v>
      </c>
      <c r="H136" s="164">
        <v>2.16</v>
      </c>
      <c r="I136" s="165"/>
      <c r="J136" s="166">
        <f>ROUND(I136*H136,2)</f>
        <v>0</v>
      </c>
      <c r="K136" s="162" t="s">
        <v>134</v>
      </c>
      <c r="L136" s="167"/>
      <c r="M136" s="168" t="s">
        <v>1</v>
      </c>
      <c r="N136" s="169" t="s">
        <v>44</v>
      </c>
      <c r="O136" s="56"/>
      <c r="P136" s="147">
        <f>O136*H136</f>
        <v>0</v>
      </c>
      <c r="Q136" s="147">
        <v>2.4289999999999998</v>
      </c>
      <c r="R136" s="147">
        <f>Q136*H136</f>
        <v>5.2466400000000002</v>
      </c>
      <c r="S136" s="147">
        <v>0</v>
      </c>
      <c r="T136" s="148">
        <f>S136*H136</f>
        <v>0</v>
      </c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R136" s="149" t="s">
        <v>142</v>
      </c>
      <c r="AT136" s="149" t="s">
        <v>139</v>
      </c>
      <c r="AU136" s="149" t="s">
        <v>89</v>
      </c>
      <c r="AY136" s="15" t="s">
        <v>128</v>
      </c>
      <c r="BE136" s="150">
        <f>IF(N136="základní",J136,0)</f>
        <v>0</v>
      </c>
      <c r="BF136" s="150">
        <f>IF(N136="snížená",J136,0)</f>
        <v>0</v>
      </c>
      <c r="BG136" s="150">
        <f>IF(N136="zákl. přenesená",J136,0)</f>
        <v>0</v>
      </c>
      <c r="BH136" s="150">
        <f>IF(N136="sníž. přenesená",J136,0)</f>
        <v>0</v>
      </c>
      <c r="BI136" s="150">
        <f>IF(N136="nulová",J136,0)</f>
        <v>0</v>
      </c>
      <c r="BJ136" s="15" t="s">
        <v>87</v>
      </c>
      <c r="BK136" s="150">
        <f>ROUND(I136*H136,2)</f>
        <v>0</v>
      </c>
      <c r="BL136" s="15" t="s">
        <v>135</v>
      </c>
      <c r="BM136" s="149" t="s">
        <v>143</v>
      </c>
    </row>
    <row r="137" spans="1:65" s="13" customFormat="1">
      <c r="B137" s="151"/>
      <c r="D137" s="152" t="s">
        <v>137</v>
      </c>
      <c r="E137" s="153" t="s">
        <v>1</v>
      </c>
      <c r="F137" s="154" t="s">
        <v>138</v>
      </c>
      <c r="H137" s="155">
        <v>2.16</v>
      </c>
      <c r="I137" s="156"/>
      <c r="L137" s="151"/>
      <c r="M137" s="157"/>
      <c r="N137" s="158"/>
      <c r="O137" s="158"/>
      <c r="P137" s="158"/>
      <c r="Q137" s="158"/>
      <c r="R137" s="158"/>
      <c r="S137" s="158"/>
      <c r="T137" s="159"/>
      <c r="AT137" s="153" t="s">
        <v>137</v>
      </c>
      <c r="AU137" s="153" t="s">
        <v>89</v>
      </c>
      <c r="AV137" s="13" t="s">
        <v>89</v>
      </c>
      <c r="AW137" s="13" t="s">
        <v>37</v>
      </c>
      <c r="AX137" s="13" t="s">
        <v>87</v>
      </c>
      <c r="AY137" s="153" t="s">
        <v>128</v>
      </c>
    </row>
    <row r="138" spans="1:65" s="12" customFormat="1" ht="22.9" customHeight="1">
      <c r="B138" s="124"/>
      <c r="D138" s="125" t="s">
        <v>78</v>
      </c>
      <c r="E138" s="135" t="s">
        <v>144</v>
      </c>
      <c r="F138" s="135" t="s">
        <v>145</v>
      </c>
      <c r="I138" s="127"/>
      <c r="J138" s="136">
        <f>BK138</f>
        <v>0</v>
      </c>
      <c r="L138" s="124"/>
      <c r="M138" s="129"/>
      <c r="N138" s="130"/>
      <c r="O138" s="130"/>
      <c r="P138" s="131">
        <f>SUM(P139:P145)</f>
        <v>0</v>
      </c>
      <c r="Q138" s="130"/>
      <c r="R138" s="131">
        <f>SUM(R139:R145)</f>
        <v>0</v>
      </c>
      <c r="S138" s="130"/>
      <c r="T138" s="132">
        <f>SUM(T139:T145)</f>
        <v>0</v>
      </c>
      <c r="AR138" s="125" t="s">
        <v>87</v>
      </c>
      <c r="AT138" s="133" t="s">
        <v>78</v>
      </c>
      <c r="AU138" s="133" t="s">
        <v>87</v>
      </c>
      <c r="AY138" s="125" t="s">
        <v>128</v>
      </c>
      <c r="BK138" s="134">
        <f>SUM(BK139:BK145)</f>
        <v>0</v>
      </c>
    </row>
    <row r="139" spans="1:65" s="2" customFormat="1" ht="21.75" customHeight="1">
      <c r="A139" s="30"/>
      <c r="B139" s="137"/>
      <c r="C139" s="138" t="s">
        <v>146</v>
      </c>
      <c r="D139" s="138" t="s">
        <v>130</v>
      </c>
      <c r="E139" s="139" t="s">
        <v>147</v>
      </c>
      <c r="F139" s="140" t="s">
        <v>148</v>
      </c>
      <c r="G139" s="141" t="s">
        <v>149</v>
      </c>
      <c r="H139" s="142">
        <v>86</v>
      </c>
      <c r="I139" s="143"/>
      <c r="J139" s="144">
        <f>ROUND(I139*H139,2)</f>
        <v>0</v>
      </c>
      <c r="K139" s="140" t="s">
        <v>134</v>
      </c>
      <c r="L139" s="31"/>
      <c r="M139" s="145" t="s">
        <v>1</v>
      </c>
      <c r="N139" s="146" t="s">
        <v>44</v>
      </c>
      <c r="O139" s="56"/>
      <c r="P139" s="147">
        <f>O139*H139</f>
        <v>0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R139" s="149" t="s">
        <v>135</v>
      </c>
      <c r="AT139" s="149" t="s">
        <v>130</v>
      </c>
      <c r="AU139" s="149" t="s">
        <v>89</v>
      </c>
      <c r="AY139" s="15" t="s">
        <v>128</v>
      </c>
      <c r="BE139" s="150">
        <f>IF(N139="základní",J139,0)</f>
        <v>0</v>
      </c>
      <c r="BF139" s="150">
        <f>IF(N139="snížená",J139,0)</f>
        <v>0</v>
      </c>
      <c r="BG139" s="150">
        <f>IF(N139="zákl. přenesená",J139,0)</f>
        <v>0</v>
      </c>
      <c r="BH139" s="150">
        <f>IF(N139="sníž. přenesená",J139,0)</f>
        <v>0</v>
      </c>
      <c r="BI139" s="150">
        <f>IF(N139="nulová",J139,0)</f>
        <v>0</v>
      </c>
      <c r="BJ139" s="15" t="s">
        <v>87</v>
      </c>
      <c r="BK139" s="150">
        <f>ROUND(I139*H139,2)</f>
        <v>0</v>
      </c>
      <c r="BL139" s="15" t="s">
        <v>135</v>
      </c>
      <c r="BM139" s="149" t="s">
        <v>150</v>
      </c>
    </row>
    <row r="140" spans="1:65" s="13" customFormat="1">
      <c r="B140" s="151"/>
      <c r="D140" s="152" t="s">
        <v>137</v>
      </c>
      <c r="E140" s="153" t="s">
        <v>1</v>
      </c>
      <c r="F140" s="154" t="s">
        <v>151</v>
      </c>
      <c r="H140" s="155">
        <v>86</v>
      </c>
      <c r="I140" s="156"/>
      <c r="L140" s="151"/>
      <c r="M140" s="157"/>
      <c r="N140" s="158"/>
      <c r="O140" s="158"/>
      <c r="P140" s="158"/>
      <c r="Q140" s="158"/>
      <c r="R140" s="158"/>
      <c r="S140" s="158"/>
      <c r="T140" s="159"/>
      <c r="AT140" s="153" t="s">
        <v>137</v>
      </c>
      <c r="AU140" s="153" t="s">
        <v>89</v>
      </c>
      <c r="AV140" s="13" t="s">
        <v>89</v>
      </c>
      <c r="AW140" s="13" t="s">
        <v>37</v>
      </c>
      <c r="AX140" s="13" t="s">
        <v>87</v>
      </c>
      <c r="AY140" s="153" t="s">
        <v>128</v>
      </c>
    </row>
    <row r="141" spans="1:65" s="2" customFormat="1" ht="24.2" customHeight="1">
      <c r="A141" s="30"/>
      <c r="B141" s="137"/>
      <c r="C141" s="138" t="s">
        <v>135</v>
      </c>
      <c r="D141" s="138" t="s">
        <v>130</v>
      </c>
      <c r="E141" s="139" t="s">
        <v>152</v>
      </c>
      <c r="F141" s="140" t="s">
        <v>153</v>
      </c>
      <c r="G141" s="141" t="s">
        <v>149</v>
      </c>
      <c r="H141" s="142">
        <v>2494</v>
      </c>
      <c r="I141" s="143"/>
      <c r="J141" s="144">
        <f>ROUND(I141*H141,2)</f>
        <v>0</v>
      </c>
      <c r="K141" s="140" t="s">
        <v>134</v>
      </c>
      <c r="L141" s="31"/>
      <c r="M141" s="145" t="s">
        <v>1</v>
      </c>
      <c r="N141" s="146" t="s">
        <v>44</v>
      </c>
      <c r="O141" s="56"/>
      <c r="P141" s="147">
        <f>O141*H141</f>
        <v>0</v>
      </c>
      <c r="Q141" s="147">
        <v>0</v>
      </c>
      <c r="R141" s="147">
        <f>Q141*H141</f>
        <v>0</v>
      </c>
      <c r="S141" s="147">
        <v>0</v>
      </c>
      <c r="T141" s="148">
        <f>S141*H141</f>
        <v>0</v>
      </c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R141" s="149" t="s">
        <v>135</v>
      </c>
      <c r="AT141" s="149" t="s">
        <v>130</v>
      </c>
      <c r="AU141" s="149" t="s">
        <v>89</v>
      </c>
      <c r="AY141" s="15" t="s">
        <v>128</v>
      </c>
      <c r="BE141" s="150">
        <f>IF(N141="základní",J141,0)</f>
        <v>0</v>
      </c>
      <c r="BF141" s="150">
        <f>IF(N141="snížená",J141,0)</f>
        <v>0</v>
      </c>
      <c r="BG141" s="150">
        <f>IF(N141="zákl. přenesená",J141,0)</f>
        <v>0</v>
      </c>
      <c r="BH141" s="150">
        <f>IF(N141="sníž. přenesená",J141,0)</f>
        <v>0</v>
      </c>
      <c r="BI141" s="150">
        <f>IF(N141="nulová",J141,0)</f>
        <v>0</v>
      </c>
      <c r="BJ141" s="15" t="s">
        <v>87</v>
      </c>
      <c r="BK141" s="150">
        <f>ROUND(I141*H141,2)</f>
        <v>0</v>
      </c>
      <c r="BL141" s="15" t="s">
        <v>135</v>
      </c>
      <c r="BM141" s="149" t="s">
        <v>154</v>
      </c>
    </row>
    <row r="142" spans="1:65" s="13" customFormat="1">
      <c r="B142" s="151"/>
      <c r="D142" s="152" t="s">
        <v>137</v>
      </c>
      <c r="E142" s="153" t="s">
        <v>1</v>
      </c>
      <c r="F142" s="154" t="s">
        <v>155</v>
      </c>
      <c r="H142" s="155">
        <v>2494</v>
      </c>
      <c r="I142" s="156"/>
      <c r="L142" s="151"/>
      <c r="M142" s="157"/>
      <c r="N142" s="158"/>
      <c r="O142" s="158"/>
      <c r="P142" s="158"/>
      <c r="Q142" s="158"/>
      <c r="R142" s="158"/>
      <c r="S142" s="158"/>
      <c r="T142" s="159"/>
      <c r="AT142" s="153" t="s">
        <v>137</v>
      </c>
      <c r="AU142" s="153" t="s">
        <v>89</v>
      </c>
      <c r="AV142" s="13" t="s">
        <v>89</v>
      </c>
      <c r="AW142" s="13" t="s">
        <v>37</v>
      </c>
      <c r="AX142" s="13" t="s">
        <v>87</v>
      </c>
      <c r="AY142" s="153" t="s">
        <v>128</v>
      </c>
    </row>
    <row r="143" spans="1:65" s="2" customFormat="1" ht="24.2" customHeight="1">
      <c r="A143" s="30"/>
      <c r="B143" s="137"/>
      <c r="C143" s="138" t="s">
        <v>156</v>
      </c>
      <c r="D143" s="138" t="s">
        <v>130</v>
      </c>
      <c r="E143" s="139" t="s">
        <v>157</v>
      </c>
      <c r="F143" s="140" t="s">
        <v>158</v>
      </c>
      <c r="G143" s="141" t="s">
        <v>149</v>
      </c>
      <c r="H143" s="142">
        <v>96</v>
      </c>
      <c r="I143" s="143"/>
      <c r="J143" s="144">
        <f>ROUND(I143*H143,2)</f>
        <v>0</v>
      </c>
      <c r="K143" s="140" t="s">
        <v>134</v>
      </c>
      <c r="L143" s="31"/>
      <c r="M143" s="145" t="s">
        <v>1</v>
      </c>
      <c r="N143" s="146" t="s">
        <v>44</v>
      </c>
      <c r="O143" s="56"/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R143" s="149" t="s">
        <v>135</v>
      </c>
      <c r="AT143" s="149" t="s">
        <v>130</v>
      </c>
      <c r="AU143" s="149" t="s">
        <v>89</v>
      </c>
      <c r="AY143" s="15" t="s">
        <v>128</v>
      </c>
      <c r="BE143" s="150">
        <f>IF(N143="základní",J143,0)</f>
        <v>0</v>
      </c>
      <c r="BF143" s="150">
        <f>IF(N143="snížená",J143,0)</f>
        <v>0</v>
      </c>
      <c r="BG143" s="150">
        <f>IF(N143="zákl. přenesená",J143,0)</f>
        <v>0</v>
      </c>
      <c r="BH143" s="150">
        <f>IF(N143="sníž. přenesená",J143,0)</f>
        <v>0</v>
      </c>
      <c r="BI143" s="150">
        <f>IF(N143="nulová",J143,0)</f>
        <v>0</v>
      </c>
      <c r="BJ143" s="15" t="s">
        <v>87</v>
      </c>
      <c r="BK143" s="150">
        <f>ROUND(I143*H143,2)</f>
        <v>0</v>
      </c>
      <c r="BL143" s="15" t="s">
        <v>135</v>
      </c>
      <c r="BM143" s="149" t="s">
        <v>159</v>
      </c>
    </row>
    <row r="144" spans="1:65" s="13" customFormat="1">
      <c r="B144" s="151"/>
      <c r="D144" s="152" t="s">
        <v>137</v>
      </c>
      <c r="E144" s="153" t="s">
        <v>1</v>
      </c>
      <c r="F144" s="154" t="s">
        <v>160</v>
      </c>
      <c r="H144" s="155">
        <v>96</v>
      </c>
      <c r="I144" s="156"/>
      <c r="L144" s="151"/>
      <c r="M144" s="157"/>
      <c r="N144" s="158"/>
      <c r="O144" s="158"/>
      <c r="P144" s="158"/>
      <c r="Q144" s="158"/>
      <c r="R144" s="158"/>
      <c r="S144" s="158"/>
      <c r="T144" s="159"/>
      <c r="AT144" s="153" t="s">
        <v>137</v>
      </c>
      <c r="AU144" s="153" t="s">
        <v>89</v>
      </c>
      <c r="AV144" s="13" t="s">
        <v>89</v>
      </c>
      <c r="AW144" s="13" t="s">
        <v>37</v>
      </c>
      <c r="AX144" s="13" t="s">
        <v>87</v>
      </c>
      <c r="AY144" s="153" t="s">
        <v>128</v>
      </c>
    </row>
    <row r="145" spans="1:65" s="2" customFormat="1" ht="24.2" customHeight="1">
      <c r="A145" s="30"/>
      <c r="B145" s="137"/>
      <c r="C145" s="138" t="s">
        <v>161</v>
      </c>
      <c r="D145" s="138" t="s">
        <v>130</v>
      </c>
      <c r="E145" s="139" t="s">
        <v>162</v>
      </c>
      <c r="F145" s="140" t="s">
        <v>163</v>
      </c>
      <c r="G145" s="141" t="s">
        <v>149</v>
      </c>
      <c r="H145" s="142">
        <v>96</v>
      </c>
      <c r="I145" s="143"/>
      <c r="J145" s="144">
        <f>ROUND(I145*H145,2)</f>
        <v>0</v>
      </c>
      <c r="K145" s="140" t="s">
        <v>134</v>
      </c>
      <c r="L145" s="31"/>
      <c r="M145" s="145" t="s">
        <v>1</v>
      </c>
      <c r="N145" s="146" t="s">
        <v>44</v>
      </c>
      <c r="O145" s="56"/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R145" s="149" t="s">
        <v>135</v>
      </c>
      <c r="AT145" s="149" t="s">
        <v>130</v>
      </c>
      <c r="AU145" s="149" t="s">
        <v>89</v>
      </c>
      <c r="AY145" s="15" t="s">
        <v>128</v>
      </c>
      <c r="BE145" s="150">
        <f>IF(N145="základní",J145,0)</f>
        <v>0</v>
      </c>
      <c r="BF145" s="150">
        <f>IF(N145="snížená",J145,0)</f>
        <v>0</v>
      </c>
      <c r="BG145" s="150">
        <f>IF(N145="zákl. přenesená",J145,0)</f>
        <v>0</v>
      </c>
      <c r="BH145" s="150">
        <f>IF(N145="sníž. přenesená",J145,0)</f>
        <v>0</v>
      </c>
      <c r="BI145" s="150">
        <f>IF(N145="nulová",J145,0)</f>
        <v>0</v>
      </c>
      <c r="BJ145" s="15" t="s">
        <v>87</v>
      </c>
      <c r="BK145" s="150">
        <f>ROUND(I145*H145,2)</f>
        <v>0</v>
      </c>
      <c r="BL145" s="15" t="s">
        <v>135</v>
      </c>
      <c r="BM145" s="149" t="s">
        <v>164</v>
      </c>
    </row>
    <row r="146" spans="1:65" s="12" customFormat="1" ht="22.9" customHeight="1">
      <c r="B146" s="124"/>
      <c r="D146" s="125" t="s">
        <v>78</v>
      </c>
      <c r="E146" s="135" t="s">
        <v>165</v>
      </c>
      <c r="F146" s="135" t="s">
        <v>166</v>
      </c>
      <c r="I146" s="127"/>
      <c r="J146" s="136">
        <f>BK146</f>
        <v>0</v>
      </c>
      <c r="L146" s="124"/>
      <c r="M146" s="129"/>
      <c r="N146" s="130"/>
      <c r="O146" s="130"/>
      <c r="P146" s="131">
        <f>SUM(P147:P150)</f>
        <v>0</v>
      </c>
      <c r="Q146" s="130"/>
      <c r="R146" s="131">
        <f>SUM(R147:R150)</f>
        <v>2</v>
      </c>
      <c r="S146" s="130"/>
      <c r="T146" s="132">
        <f>SUM(T147:T150)</f>
        <v>0</v>
      </c>
      <c r="AR146" s="125" t="s">
        <v>87</v>
      </c>
      <c r="AT146" s="133" t="s">
        <v>78</v>
      </c>
      <c r="AU146" s="133" t="s">
        <v>87</v>
      </c>
      <c r="AY146" s="125" t="s">
        <v>128</v>
      </c>
      <c r="BK146" s="134">
        <f>SUM(BK147:BK150)</f>
        <v>0</v>
      </c>
    </row>
    <row r="147" spans="1:65" s="2" customFormat="1" ht="33" customHeight="1">
      <c r="A147" s="30"/>
      <c r="B147" s="137"/>
      <c r="C147" s="138" t="s">
        <v>167</v>
      </c>
      <c r="D147" s="138" t="s">
        <v>130</v>
      </c>
      <c r="E147" s="139" t="s">
        <v>168</v>
      </c>
      <c r="F147" s="140" t="s">
        <v>169</v>
      </c>
      <c r="G147" s="141" t="s">
        <v>149</v>
      </c>
      <c r="H147" s="142">
        <v>12.545999999999999</v>
      </c>
      <c r="I147" s="143"/>
      <c r="J147" s="144">
        <f>ROUND(I147*H147,2)</f>
        <v>0</v>
      </c>
      <c r="K147" s="140" t="s">
        <v>134</v>
      </c>
      <c r="L147" s="31"/>
      <c r="M147" s="145" t="s">
        <v>1</v>
      </c>
      <c r="N147" s="146" t="s">
        <v>44</v>
      </c>
      <c r="O147" s="56"/>
      <c r="P147" s="147">
        <f>O147*H147</f>
        <v>0</v>
      </c>
      <c r="Q147" s="147">
        <v>0</v>
      </c>
      <c r="R147" s="147">
        <f>Q147*H147</f>
        <v>0</v>
      </c>
      <c r="S147" s="147">
        <v>0</v>
      </c>
      <c r="T147" s="148">
        <f>S147*H147</f>
        <v>0</v>
      </c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R147" s="149" t="s">
        <v>135</v>
      </c>
      <c r="AT147" s="149" t="s">
        <v>130</v>
      </c>
      <c r="AU147" s="149" t="s">
        <v>89</v>
      </c>
      <c r="AY147" s="15" t="s">
        <v>128</v>
      </c>
      <c r="BE147" s="150">
        <f>IF(N147="základní",J147,0)</f>
        <v>0</v>
      </c>
      <c r="BF147" s="150">
        <f>IF(N147="snížená",J147,0)</f>
        <v>0</v>
      </c>
      <c r="BG147" s="150">
        <f>IF(N147="zákl. přenesená",J147,0)</f>
        <v>0</v>
      </c>
      <c r="BH147" s="150">
        <f>IF(N147="sníž. přenesená",J147,0)</f>
        <v>0</v>
      </c>
      <c r="BI147" s="150">
        <f>IF(N147="nulová",J147,0)</f>
        <v>0</v>
      </c>
      <c r="BJ147" s="15" t="s">
        <v>87</v>
      </c>
      <c r="BK147" s="150">
        <f>ROUND(I147*H147,2)</f>
        <v>0</v>
      </c>
      <c r="BL147" s="15" t="s">
        <v>135</v>
      </c>
      <c r="BM147" s="149" t="s">
        <v>170</v>
      </c>
    </row>
    <row r="148" spans="1:65" s="2" customFormat="1" ht="33" customHeight="1">
      <c r="A148" s="30"/>
      <c r="B148" s="137"/>
      <c r="C148" s="138" t="s">
        <v>142</v>
      </c>
      <c r="D148" s="138" t="s">
        <v>130</v>
      </c>
      <c r="E148" s="139" t="s">
        <v>171</v>
      </c>
      <c r="F148" s="140" t="s">
        <v>172</v>
      </c>
      <c r="G148" s="141" t="s">
        <v>149</v>
      </c>
      <c r="H148" s="142">
        <v>62.73</v>
      </c>
      <c r="I148" s="143"/>
      <c r="J148" s="144">
        <f>ROUND(I148*H148,2)</f>
        <v>0</v>
      </c>
      <c r="K148" s="140" t="s">
        <v>134</v>
      </c>
      <c r="L148" s="31"/>
      <c r="M148" s="145" t="s">
        <v>1</v>
      </c>
      <c r="N148" s="146" t="s">
        <v>44</v>
      </c>
      <c r="O148" s="56"/>
      <c r="P148" s="147">
        <f>O148*H148</f>
        <v>0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R148" s="149" t="s">
        <v>135</v>
      </c>
      <c r="AT148" s="149" t="s">
        <v>130</v>
      </c>
      <c r="AU148" s="149" t="s">
        <v>89</v>
      </c>
      <c r="AY148" s="15" t="s">
        <v>128</v>
      </c>
      <c r="BE148" s="150">
        <f>IF(N148="základní",J148,0)</f>
        <v>0</v>
      </c>
      <c r="BF148" s="150">
        <f>IF(N148="snížená",J148,0)</f>
        <v>0</v>
      </c>
      <c r="BG148" s="150">
        <f>IF(N148="zákl. přenesená",J148,0)</f>
        <v>0</v>
      </c>
      <c r="BH148" s="150">
        <f>IF(N148="sníž. přenesená",J148,0)</f>
        <v>0</v>
      </c>
      <c r="BI148" s="150">
        <f>IF(N148="nulová",J148,0)</f>
        <v>0</v>
      </c>
      <c r="BJ148" s="15" t="s">
        <v>87</v>
      </c>
      <c r="BK148" s="150">
        <f>ROUND(I148*H148,2)</f>
        <v>0</v>
      </c>
      <c r="BL148" s="15" t="s">
        <v>135</v>
      </c>
      <c r="BM148" s="149" t="s">
        <v>173</v>
      </c>
    </row>
    <row r="149" spans="1:65" s="13" customFormat="1">
      <c r="B149" s="151"/>
      <c r="D149" s="152" t="s">
        <v>137</v>
      </c>
      <c r="F149" s="154" t="s">
        <v>174</v>
      </c>
      <c r="H149" s="155">
        <v>62.73</v>
      </c>
      <c r="I149" s="156"/>
      <c r="L149" s="151"/>
      <c r="M149" s="157"/>
      <c r="N149" s="158"/>
      <c r="O149" s="158"/>
      <c r="P149" s="158"/>
      <c r="Q149" s="158"/>
      <c r="R149" s="158"/>
      <c r="S149" s="158"/>
      <c r="T149" s="159"/>
      <c r="AT149" s="153" t="s">
        <v>137</v>
      </c>
      <c r="AU149" s="153" t="s">
        <v>89</v>
      </c>
      <c r="AV149" s="13" t="s">
        <v>89</v>
      </c>
      <c r="AW149" s="13" t="s">
        <v>3</v>
      </c>
      <c r="AX149" s="13" t="s">
        <v>87</v>
      </c>
      <c r="AY149" s="153" t="s">
        <v>128</v>
      </c>
    </row>
    <row r="150" spans="1:65" s="2" customFormat="1" ht="21.75" customHeight="1">
      <c r="A150" s="30"/>
      <c r="B150" s="137"/>
      <c r="C150" s="160" t="s">
        <v>175</v>
      </c>
      <c r="D150" s="160" t="s">
        <v>139</v>
      </c>
      <c r="E150" s="161" t="s">
        <v>176</v>
      </c>
      <c r="F150" s="162" t="s">
        <v>177</v>
      </c>
      <c r="G150" s="163" t="s">
        <v>149</v>
      </c>
      <c r="H150" s="164">
        <v>2</v>
      </c>
      <c r="I150" s="165"/>
      <c r="J150" s="166">
        <f>ROUND(I150*H150,2)</f>
        <v>0</v>
      </c>
      <c r="K150" s="162" t="s">
        <v>134</v>
      </c>
      <c r="L150" s="167"/>
      <c r="M150" s="168" t="s">
        <v>1</v>
      </c>
      <c r="N150" s="169" t="s">
        <v>44</v>
      </c>
      <c r="O150" s="56"/>
      <c r="P150" s="147">
        <f>O150*H150</f>
        <v>0</v>
      </c>
      <c r="Q150" s="147">
        <v>1</v>
      </c>
      <c r="R150" s="147">
        <f>Q150*H150</f>
        <v>2</v>
      </c>
      <c r="S150" s="147">
        <v>0</v>
      </c>
      <c r="T150" s="148">
        <f>S150*H150</f>
        <v>0</v>
      </c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R150" s="149" t="s">
        <v>142</v>
      </c>
      <c r="AT150" s="149" t="s">
        <v>139</v>
      </c>
      <c r="AU150" s="149" t="s">
        <v>89</v>
      </c>
      <c r="AY150" s="15" t="s">
        <v>128</v>
      </c>
      <c r="BE150" s="150">
        <f>IF(N150="základní",J150,0)</f>
        <v>0</v>
      </c>
      <c r="BF150" s="150">
        <f>IF(N150="snížená",J150,0)</f>
        <v>0</v>
      </c>
      <c r="BG150" s="150">
        <f>IF(N150="zákl. přenesená",J150,0)</f>
        <v>0</v>
      </c>
      <c r="BH150" s="150">
        <f>IF(N150="sníž. přenesená",J150,0)</f>
        <v>0</v>
      </c>
      <c r="BI150" s="150">
        <f>IF(N150="nulová",J150,0)</f>
        <v>0</v>
      </c>
      <c r="BJ150" s="15" t="s">
        <v>87</v>
      </c>
      <c r="BK150" s="150">
        <f>ROUND(I150*H150,2)</f>
        <v>0</v>
      </c>
      <c r="BL150" s="15" t="s">
        <v>135</v>
      </c>
      <c r="BM150" s="149" t="s">
        <v>178</v>
      </c>
    </row>
    <row r="151" spans="1:65" s="12" customFormat="1" ht="25.9" customHeight="1">
      <c r="B151" s="124"/>
      <c r="D151" s="125" t="s">
        <v>78</v>
      </c>
      <c r="E151" s="126" t="s">
        <v>179</v>
      </c>
      <c r="F151" s="126" t="s">
        <v>180</v>
      </c>
      <c r="I151" s="127"/>
      <c r="J151" s="128">
        <f>BK151</f>
        <v>0</v>
      </c>
      <c r="L151" s="124"/>
      <c r="M151" s="129"/>
      <c r="N151" s="130"/>
      <c r="O151" s="130"/>
      <c r="P151" s="131">
        <f>P152</f>
        <v>0</v>
      </c>
      <c r="Q151" s="130"/>
      <c r="R151" s="131">
        <f>R152</f>
        <v>1.6787999999999998</v>
      </c>
      <c r="S151" s="130"/>
      <c r="T151" s="132">
        <f>T152</f>
        <v>0.06</v>
      </c>
      <c r="AR151" s="125" t="s">
        <v>89</v>
      </c>
      <c r="AT151" s="133" t="s">
        <v>78</v>
      </c>
      <c r="AU151" s="133" t="s">
        <v>79</v>
      </c>
      <c r="AY151" s="125" t="s">
        <v>128</v>
      </c>
      <c r="BK151" s="134">
        <f>BK152</f>
        <v>0</v>
      </c>
    </row>
    <row r="152" spans="1:65" s="12" customFormat="1" ht="22.9" customHeight="1">
      <c r="B152" s="124"/>
      <c r="D152" s="125" t="s">
        <v>78</v>
      </c>
      <c r="E152" s="135" t="s">
        <v>181</v>
      </c>
      <c r="F152" s="135" t="s">
        <v>182</v>
      </c>
      <c r="I152" s="127"/>
      <c r="J152" s="136">
        <f>BK152</f>
        <v>0</v>
      </c>
      <c r="L152" s="124"/>
      <c r="M152" s="129"/>
      <c r="N152" s="130"/>
      <c r="O152" s="130"/>
      <c r="P152" s="131">
        <f>SUM(P153:P168)</f>
        <v>0</v>
      </c>
      <c r="Q152" s="130"/>
      <c r="R152" s="131">
        <f>SUM(R153:R168)</f>
        <v>1.6787999999999998</v>
      </c>
      <c r="S152" s="130"/>
      <c r="T152" s="132">
        <f>SUM(T153:T168)</f>
        <v>0.06</v>
      </c>
      <c r="AR152" s="125" t="s">
        <v>89</v>
      </c>
      <c r="AT152" s="133" t="s">
        <v>78</v>
      </c>
      <c r="AU152" s="133" t="s">
        <v>87</v>
      </c>
      <c r="AY152" s="125" t="s">
        <v>128</v>
      </c>
      <c r="BK152" s="134">
        <f>SUM(BK153:BK168)</f>
        <v>0</v>
      </c>
    </row>
    <row r="153" spans="1:65" s="2" customFormat="1" ht="24.2" customHeight="1">
      <c r="A153" s="30"/>
      <c r="B153" s="137"/>
      <c r="C153" s="138" t="s">
        <v>183</v>
      </c>
      <c r="D153" s="138" t="s">
        <v>130</v>
      </c>
      <c r="E153" s="139" t="s">
        <v>184</v>
      </c>
      <c r="F153" s="140" t="s">
        <v>185</v>
      </c>
      <c r="G153" s="141" t="s">
        <v>186</v>
      </c>
      <c r="H153" s="142">
        <v>310</v>
      </c>
      <c r="I153" s="143"/>
      <c r="J153" s="144">
        <f t="shared" ref="J153:J159" si="0">ROUND(I153*H153,2)</f>
        <v>0</v>
      </c>
      <c r="K153" s="140" t="s">
        <v>134</v>
      </c>
      <c r="L153" s="31"/>
      <c r="M153" s="145" t="s">
        <v>1</v>
      </c>
      <c r="N153" s="146" t="s">
        <v>44</v>
      </c>
      <c r="O153" s="56"/>
      <c r="P153" s="147">
        <f t="shared" ref="P153:P159" si="1">O153*H153</f>
        <v>0</v>
      </c>
      <c r="Q153" s="147">
        <v>0</v>
      </c>
      <c r="R153" s="147">
        <f t="shared" ref="R153:R159" si="2">Q153*H153</f>
        <v>0</v>
      </c>
      <c r="S153" s="147">
        <v>0</v>
      </c>
      <c r="T153" s="148">
        <f t="shared" ref="T153:T159" si="3">S153*H153</f>
        <v>0</v>
      </c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R153" s="149" t="s">
        <v>187</v>
      </c>
      <c r="AT153" s="149" t="s">
        <v>130</v>
      </c>
      <c r="AU153" s="149" t="s">
        <v>89</v>
      </c>
      <c r="AY153" s="15" t="s">
        <v>128</v>
      </c>
      <c r="BE153" s="150">
        <f t="shared" ref="BE153:BE159" si="4">IF(N153="základní",J153,0)</f>
        <v>0</v>
      </c>
      <c r="BF153" s="150">
        <f t="shared" ref="BF153:BF159" si="5">IF(N153="snížená",J153,0)</f>
        <v>0</v>
      </c>
      <c r="BG153" s="150">
        <f t="shared" ref="BG153:BG159" si="6">IF(N153="zákl. přenesená",J153,0)</f>
        <v>0</v>
      </c>
      <c r="BH153" s="150">
        <f t="shared" ref="BH153:BH159" si="7">IF(N153="sníž. přenesená",J153,0)</f>
        <v>0</v>
      </c>
      <c r="BI153" s="150">
        <f t="shared" ref="BI153:BI159" si="8">IF(N153="nulová",J153,0)</f>
        <v>0</v>
      </c>
      <c r="BJ153" s="15" t="s">
        <v>87</v>
      </c>
      <c r="BK153" s="150">
        <f t="shared" ref="BK153:BK159" si="9">ROUND(I153*H153,2)</f>
        <v>0</v>
      </c>
      <c r="BL153" s="15" t="s">
        <v>187</v>
      </c>
      <c r="BM153" s="149" t="s">
        <v>188</v>
      </c>
    </row>
    <row r="154" spans="1:65" s="2" customFormat="1" ht="16.5" customHeight="1">
      <c r="A154" s="30"/>
      <c r="B154" s="137"/>
      <c r="C154" s="160" t="s">
        <v>189</v>
      </c>
      <c r="D154" s="160" t="s">
        <v>139</v>
      </c>
      <c r="E154" s="161" t="s">
        <v>190</v>
      </c>
      <c r="F154" s="162" t="s">
        <v>191</v>
      </c>
      <c r="G154" s="163" t="s">
        <v>186</v>
      </c>
      <c r="H154" s="164">
        <v>310</v>
      </c>
      <c r="I154" s="165"/>
      <c r="J154" s="166">
        <f t="shared" si="0"/>
        <v>0</v>
      </c>
      <c r="K154" s="162" t="s">
        <v>134</v>
      </c>
      <c r="L154" s="167"/>
      <c r="M154" s="168" t="s">
        <v>1</v>
      </c>
      <c r="N154" s="169" t="s">
        <v>44</v>
      </c>
      <c r="O154" s="56"/>
      <c r="P154" s="147">
        <f t="shared" si="1"/>
        <v>0</v>
      </c>
      <c r="Q154" s="147">
        <v>8.9999999999999998E-4</v>
      </c>
      <c r="R154" s="147">
        <f t="shared" si="2"/>
        <v>0.27899999999999997</v>
      </c>
      <c r="S154" s="147">
        <v>0</v>
      </c>
      <c r="T154" s="148">
        <f t="shared" si="3"/>
        <v>0</v>
      </c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R154" s="149" t="s">
        <v>192</v>
      </c>
      <c r="AT154" s="149" t="s">
        <v>139</v>
      </c>
      <c r="AU154" s="149" t="s">
        <v>89</v>
      </c>
      <c r="AY154" s="15" t="s">
        <v>128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5" t="s">
        <v>87</v>
      </c>
      <c r="BK154" s="150">
        <f t="shared" si="9"/>
        <v>0</v>
      </c>
      <c r="BL154" s="15" t="s">
        <v>187</v>
      </c>
      <c r="BM154" s="149" t="s">
        <v>193</v>
      </c>
    </row>
    <row r="155" spans="1:65" s="2" customFormat="1" ht="24.2" customHeight="1">
      <c r="A155" s="30"/>
      <c r="B155" s="137"/>
      <c r="C155" s="138" t="s">
        <v>194</v>
      </c>
      <c r="D155" s="138" t="s">
        <v>130</v>
      </c>
      <c r="E155" s="139" t="s">
        <v>195</v>
      </c>
      <c r="F155" s="140" t="s">
        <v>196</v>
      </c>
      <c r="G155" s="141" t="s">
        <v>186</v>
      </c>
      <c r="H155" s="142">
        <v>380</v>
      </c>
      <c r="I155" s="143"/>
      <c r="J155" s="144">
        <f t="shared" si="0"/>
        <v>0</v>
      </c>
      <c r="K155" s="140" t="s">
        <v>134</v>
      </c>
      <c r="L155" s="31"/>
      <c r="M155" s="145" t="s">
        <v>1</v>
      </c>
      <c r="N155" s="146" t="s">
        <v>44</v>
      </c>
      <c r="O155" s="56"/>
      <c r="P155" s="147">
        <f t="shared" si="1"/>
        <v>0</v>
      </c>
      <c r="Q155" s="147">
        <v>0</v>
      </c>
      <c r="R155" s="147">
        <f t="shared" si="2"/>
        <v>0</v>
      </c>
      <c r="S155" s="147">
        <v>0</v>
      </c>
      <c r="T155" s="148">
        <f t="shared" si="3"/>
        <v>0</v>
      </c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R155" s="149" t="s">
        <v>187</v>
      </c>
      <c r="AT155" s="149" t="s">
        <v>130</v>
      </c>
      <c r="AU155" s="149" t="s">
        <v>89</v>
      </c>
      <c r="AY155" s="15" t="s">
        <v>128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5" t="s">
        <v>87</v>
      </c>
      <c r="BK155" s="150">
        <f t="shared" si="9"/>
        <v>0</v>
      </c>
      <c r="BL155" s="15" t="s">
        <v>187</v>
      </c>
      <c r="BM155" s="149" t="s">
        <v>197</v>
      </c>
    </row>
    <row r="156" spans="1:65" s="2" customFormat="1" ht="16.5" customHeight="1">
      <c r="A156" s="30"/>
      <c r="B156" s="137"/>
      <c r="C156" s="160" t="s">
        <v>198</v>
      </c>
      <c r="D156" s="160" t="s">
        <v>139</v>
      </c>
      <c r="E156" s="161" t="s">
        <v>199</v>
      </c>
      <c r="F156" s="162" t="s">
        <v>200</v>
      </c>
      <c r="G156" s="163" t="s">
        <v>186</v>
      </c>
      <c r="H156" s="164">
        <v>380</v>
      </c>
      <c r="I156" s="165"/>
      <c r="J156" s="166">
        <f t="shared" si="0"/>
        <v>0</v>
      </c>
      <c r="K156" s="162" t="s">
        <v>134</v>
      </c>
      <c r="L156" s="167"/>
      <c r="M156" s="168" t="s">
        <v>1</v>
      </c>
      <c r="N156" s="169" t="s">
        <v>44</v>
      </c>
      <c r="O156" s="56"/>
      <c r="P156" s="147">
        <f t="shared" si="1"/>
        <v>0</v>
      </c>
      <c r="Q156" s="147">
        <v>1.9400000000000001E-3</v>
      </c>
      <c r="R156" s="147">
        <f t="shared" si="2"/>
        <v>0.73720000000000008</v>
      </c>
      <c r="S156" s="147">
        <v>0</v>
      </c>
      <c r="T156" s="148">
        <f t="shared" si="3"/>
        <v>0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R156" s="149" t="s">
        <v>192</v>
      </c>
      <c r="AT156" s="149" t="s">
        <v>139</v>
      </c>
      <c r="AU156" s="149" t="s">
        <v>89</v>
      </c>
      <c r="AY156" s="15" t="s">
        <v>128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5" t="s">
        <v>87</v>
      </c>
      <c r="BK156" s="150">
        <f t="shared" si="9"/>
        <v>0</v>
      </c>
      <c r="BL156" s="15" t="s">
        <v>187</v>
      </c>
      <c r="BM156" s="149" t="s">
        <v>201</v>
      </c>
    </row>
    <row r="157" spans="1:65" s="2" customFormat="1" ht="24.2" customHeight="1">
      <c r="A157" s="30"/>
      <c r="B157" s="137"/>
      <c r="C157" s="138" t="s">
        <v>202</v>
      </c>
      <c r="D157" s="138" t="s">
        <v>130</v>
      </c>
      <c r="E157" s="139" t="s">
        <v>203</v>
      </c>
      <c r="F157" s="140" t="s">
        <v>204</v>
      </c>
      <c r="G157" s="141" t="s">
        <v>186</v>
      </c>
      <c r="H157" s="142">
        <v>560</v>
      </c>
      <c r="I157" s="143"/>
      <c r="J157" s="144">
        <f t="shared" si="0"/>
        <v>0</v>
      </c>
      <c r="K157" s="140" t="s">
        <v>134</v>
      </c>
      <c r="L157" s="31"/>
      <c r="M157" s="145" t="s">
        <v>1</v>
      </c>
      <c r="N157" s="146" t="s">
        <v>44</v>
      </c>
      <c r="O157" s="56"/>
      <c r="P157" s="147">
        <f t="shared" si="1"/>
        <v>0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R157" s="149" t="s">
        <v>187</v>
      </c>
      <c r="AT157" s="149" t="s">
        <v>130</v>
      </c>
      <c r="AU157" s="149" t="s">
        <v>89</v>
      </c>
      <c r="AY157" s="15" t="s">
        <v>128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5" t="s">
        <v>87</v>
      </c>
      <c r="BK157" s="150">
        <f t="shared" si="9"/>
        <v>0</v>
      </c>
      <c r="BL157" s="15" t="s">
        <v>187</v>
      </c>
      <c r="BM157" s="149" t="s">
        <v>205</v>
      </c>
    </row>
    <row r="158" spans="1:65" s="2" customFormat="1" ht="24.2" customHeight="1">
      <c r="A158" s="30"/>
      <c r="B158" s="137"/>
      <c r="C158" s="138" t="s">
        <v>8</v>
      </c>
      <c r="D158" s="138" t="s">
        <v>130</v>
      </c>
      <c r="E158" s="139" t="s">
        <v>206</v>
      </c>
      <c r="F158" s="140" t="s">
        <v>207</v>
      </c>
      <c r="G158" s="141" t="s">
        <v>208</v>
      </c>
      <c r="H158" s="142">
        <v>32</v>
      </c>
      <c r="I158" s="143"/>
      <c r="J158" s="144">
        <f t="shared" si="0"/>
        <v>0</v>
      </c>
      <c r="K158" s="140" t="s">
        <v>134</v>
      </c>
      <c r="L158" s="31"/>
      <c r="M158" s="145" t="s">
        <v>1</v>
      </c>
      <c r="N158" s="146" t="s">
        <v>44</v>
      </c>
      <c r="O158" s="56"/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R158" s="149" t="s">
        <v>187</v>
      </c>
      <c r="AT158" s="149" t="s">
        <v>130</v>
      </c>
      <c r="AU158" s="149" t="s">
        <v>89</v>
      </c>
      <c r="AY158" s="15" t="s">
        <v>128</v>
      </c>
      <c r="BE158" s="150">
        <f t="shared" si="4"/>
        <v>0</v>
      </c>
      <c r="BF158" s="150">
        <f t="shared" si="5"/>
        <v>0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5" t="s">
        <v>87</v>
      </c>
      <c r="BK158" s="150">
        <f t="shared" si="9"/>
        <v>0</v>
      </c>
      <c r="BL158" s="15" t="s">
        <v>187</v>
      </c>
      <c r="BM158" s="149" t="s">
        <v>209</v>
      </c>
    </row>
    <row r="159" spans="1:65" s="2" customFormat="1" ht="16.5" customHeight="1">
      <c r="A159" s="30"/>
      <c r="B159" s="137"/>
      <c r="C159" s="160" t="s">
        <v>187</v>
      </c>
      <c r="D159" s="160" t="s">
        <v>139</v>
      </c>
      <c r="E159" s="161" t="s">
        <v>210</v>
      </c>
      <c r="F159" s="162" t="s">
        <v>211</v>
      </c>
      <c r="G159" s="163" t="s">
        <v>212</v>
      </c>
      <c r="H159" s="164">
        <v>32</v>
      </c>
      <c r="I159" s="165"/>
      <c r="J159" s="166">
        <f t="shared" si="0"/>
        <v>0</v>
      </c>
      <c r="K159" s="162" t="s">
        <v>134</v>
      </c>
      <c r="L159" s="167"/>
      <c r="M159" s="168" t="s">
        <v>1</v>
      </c>
      <c r="N159" s="169" t="s">
        <v>44</v>
      </c>
      <c r="O159" s="56"/>
      <c r="P159" s="147">
        <f t="shared" si="1"/>
        <v>0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R159" s="149" t="s">
        <v>192</v>
      </c>
      <c r="AT159" s="149" t="s">
        <v>139</v>
      </c>
      <c r="AU159" s="149" t="s">
        <v>89</v>
      </c>
      <c r="AY159" s="15" t="s">
        <v>128</v>
      </c>
      <c r="BE159" s="150">
        <f t="shared" si="4"/>
        <v>0</v>
      </c>
      <c r="BF159" s="150">
        <f t="shared" si="5"/>
        <v>0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5" t="s">
        <v>87</v>
      </c>
      <c r="BK159" s="150">
        <f t="shared" si="9"/>
        <v>0</v>
      </c>
      <c r="BL159" s="15" t="s">
        <v>187</v>
      </c>
      <c r="BM159" s="149" t="s">
        <v>213</v>
      </c>
    </row>
    <row r="160" spans="1:65" s="2" customFormat="1" ht="19.5">
      <c r="A160" s="30"/>
      <c r="B160" s="31"/>
      <c r="C160" s="30"/>
      <c r="D160" s="152" t="s">
        <v>214</v>
      </c>
      <c r="E160" s="30"/>
      <c r="F160" s="170" t="s">
        <v>215</v>
      </c>
      <c r="G160" s="30"/>
      <c r="H160" s="30"/>
      <c r="I160" s="171"/>
      <c r="J160" s="30"/>
      <c r="K160" s="30"/>
      <c r="L160" s="31"/>
      <c r="M160" s="172"/>
      <c r="N160" s="173"/>
      <c r="O160" s="56"/>
      <c r="P160" s="56"/>
      <c r="Q160" s="56"/>
      <c r="R160" s="56"/>
      <c r="S160" s="56"/>
      <c r="T160" s="57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T160" s="15" t="s">
        <v>214</v>
      </c>
      <c r="AU160" s="15" t="s">
        <v>89</v>
      </c>
    </row>
    <row r="161" spans="1:65" s="2" customFormat="1" ht="21.75" customHeight="1">
      <c r="A161" s="30"/>
      <c r="B161" s="137"/>
      <c r="C161" s="138" t="s">
        <v>216</v>
      </c>
      <c r="D161" s="138" t="s">
        <v>130</v>
      </c>
      <c r="E161" s="139" t="s">
        <v>217</v>
      </c>
      <c r="F161" s="140" t="s">
        <v>218</v>
      </c>
      <c r="G161" s="141" t="s">
        <v>208</v>
      </c>
      <c r="H161" s="142">
        <v>20</v>
      </c>
      <c r="I161" s="143"/>
      <c r="J161" s="144">
        <f t="shared" ref="J161:J168" si="10">ROUND(I161*H161,2)</f>
        <v>0</v>
      </c>
      <c r="K161" s="140" t="s">
        <v>134</v>
      </c>
      <c r="L161" s="31"/>
      <c r="M161" s="145" t="s">
        <v>1</v>
      </c>
      <c r="N161" s="146" t="s">
        <v>44</v>
      </c>
      <c r="O161" s="56"/>
      <c r="P161" s="147">
        <f t="shared" ref="P161:P168" si="11">O161*H161</f>
        <v>0</v>
      </c>
      <c r="Q161" s="147">
        <v>0</v>
      </c>
      <c r="R161" s="147">
        <f t="shared" ref="R161:R168" si="12">Q161*H161</f>
        <v>0</v>
      </c>
      <c r="S161" s="147">
        <v>0</v>
      </c>
      <c r="T161" s="148">
        <f t="shared" ref="T161:T168" si="13">S161*H161</f>
        <v>0</v>
      </c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R161" s="149" t="s">
        <v>187</v>
      </c>
      <c r="AT161" s="149" t="s">
        <v>130</v>
      </c>
      <c r="AU161" s="149" t="s">
        <v>89</v>
      </c>
      <c r="AY161" s="15" t="s">
        <v>128</v>
      </c>
      <c r="BE161" s="150">
        <f t="shared" ref="BE161:BE168" si="14">IF(N161="základní",J161,0)</f>
        <v>0</v>
      </c>
      <c r="BF161" s="150">
        <f t="shared" ref="BF161:BF168" si="15">IF(N161="snížená",J161,0)</f>
        <v>0</v>
      </c>
      <c r="BG161" s="150">
        <f t="shared" ref="BG161:BG168" si="16">IF(N161="zákl. přenesená",J161,0)</f>
        <v>0</v>
      </c>
      <c r="BH161" s="150">
        <f t="shared" ref="BH161:BH168" si="17">IF(N161="sníž. přenesená",J161,0)</f>
        <v>0</v>
      </c>
      <c r="BI161" s="150">
        <f t="shared" ref="BI161:BI168" si="18">IF(N161="nulová",J161,0)</f>
        <v>0</v>
      </c>
      <c r="BJ161" s="15" t="s">
        <v>87</v>
      </c>
      <c r="BK161" s="150">
        <f t="shared" ref="BK161:BK168" si="19">ROUND(I161*H161,2)</f>
        <v>0</v>
      </c>
      <c r="BL161" s="15" t="s">
        <v>187</v>
      </c>
      <c r="BM161" s="149" t="s">
        <v>219</v>
      </c>
    </row>
    <row r="162" spans="1:65" s="2" customFormat="1" ht="21.75" customHeight="1">
      <c r="A162" s="30"/>
      <c r="B162" s="137"/>
      <c r="C162" s="138" t="s">
        <v>220</v>
      </c>
      <c r="D162" s="138" t="s">
        <v>130</v>
      </c>
      <c r="E162" s="139" t="s">
        <v>221</v>
      </c>
      <c r="F162" s="140" t="s">
        <v>222</v>
      </c>
      <c r="G162" s="141" t="s">
        <v>208</v>
      </c>
      <c r="H162" s="142">
        <v>16</v>
      </c>
      <c r="I162" s="143"/>
      <c r="J162" s="144">
        <f t="shared" si="10"/>
        <v>0</v>
      </c>
      <c r="K162" s="140" t="s">
        <v>134</v>
      </c>
      <c r="L162" s="31"/>
      <c r="M162" s="145" t="s">
        <v>1</v>
      </c>
      <c r="N162" s="146" t="s">
        <v>44</v>
      </c>
      <c r="O162" s="56"/>
      <c r="P162" s="147">
        <f t="shared" si="11"/>
        <v>0</v>
      </c>
      <c r="Q162" s="147">
        <v>0</v>
      </c>
      <c r="R162" s="147">
        <f t="shared" si="12"/>
        <v>0</v>
      </c>
      <c r="S162" s="147">
        <v>0</v>
      </c>
      <c r="T162" s="148">
        <f t="shared" si="13"/>
        <v>0</v>
      </c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R162" s="149" t="s">
        <v>187</v>
      </c>
      <c r="AT162" s="149" t="s">
        <v>130</v>
      </c>
      <c r="AU162" s="149" t="s">
        <v>89</v>
      </c>
      <c r="AY162" s="15" t="s">
        <v>128</v>
      </c>
      <c r="BE162" s="150">
        <f t="shared" si="14"/>
        <v>0</v>
      </c>
      <c r="BF162" s="150">
        <f t="shared" si="15"/>
        <v>0</v>
      </c>
      <c r="BG162" s="150">
        <f t="shared" si="16"/>
        <v>0</v>
      </c>
      <c r="BH162" s="150">
        <f t="shared" si="17"/>
        <v>0</v>
      </c>
      <c r="BI162" s="150">
        <f t="shared" si="18"/>
        <v>0</v>
      </c>
      <c r="BJ162" s="15" t="s">
        <v>87</v>
      </c>
      <c r="BK162" s="150">
        <f t="shared" si="19"/>
        <v>0</v>
      </c>
      <c r="BL162" s="15" t="s">
        <v>187</v>
      </c>
      <c r="BM162" s="149" t="s">
        <v>223</v>
      </c>
    </row>
    <row r="163" spans="1:65" s="2" customFormat="1" ht="37.9" customHeight="1">
      <c r="A163" s="30"/>
      <c r="B163" s="137"/>
      <c r="C163" s="138" t="s">
        <v>224</v>
      </c>
      <c r="D163" s="138" t="s">
        <v>130</v>
      </c>
      <c r="E163" s="139" t="s">
        <v>225</v>
      </c>
      <c r="F163" s="140" t="s">
        <v>226</v>
      </c>
      <c r="G163" s="141" t="s">
        <v>208</v>
      </c>
      <c r="H163" s="142">
        <v>8</v>
      </c>
      <c r="I163" s="143"/>
      <c r="J163" s="144">
        <f t="shared" si="10"/>
        <v>0</v>
      </c>
      <c r="K163" s="140" t="s">
        <v>134</v>
      </c>
      <c r="L163" s="31"/>
      <c r="M163" s="145" t="s">
        <v>1</v>
      </c>
      <c r="N163" s="146" t="s">
        <v>44</v>
      </c>
      <c r="O163" s="56"/>
      <c r="P163" s="147">
        <f t="shared" si="11"/>
        <v>0</v>
      </c>
      <c r="Q163" s="147">
        <v>0</v>
      </c>
      <c r="R163" s="147">
        <f t="shared" si="12"/>
        <v>0</v>
      </c>
      <c r="S163" s="147">
        <v>7.4999999999999997E-3</v>
      </c>
      <c r="T163" s="148">
        <f t="shared" si="13"/>
        <v>0.06</v>
      </c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R163" s="149" t="s">
        <v>187</v>
      </c>
      <c r="AT163" s="149" t="s">
        <v>130</v>
      </c>
      <c r="AU163" s="149" t="s">
        <v>89</v>
      </c>
      <c r="AY163" s="15" t="s">
        <v>128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5" t="s">
        <v>87</v>
      </c>
      <c r="BK163" s="150">
        <f t="shared" si="19"/>
        <v>0</v>
      </c>
      <c r="BL163" s="15" t="s">
        <v>187</v>
      </c>
      <c r="BM163" s="149" t="s">
        <v>227</v>
      </c>
    </row>
    <row r="164" spans="1:65" s="2" customFormat="1" ht="24.2" customHeight="1">
      <c r="A164" s="30"/>
      <c r="B164" s="137"/>
      <c r="C164" s="138" t="s">
        <v>228</v>
      </c>
      <c r="D164" s="138" t="s">
        <v>130</v>
      </c>
      <c r="E164" s="139" t="s">
        <v>229</v>
      </c>
      <c r="F164" s="140" t="s">
        <v>230</v>
      </c>
      <c r="G164" s="141" t="s">
        <v>186</v>
      </c>
      <c r="H164" s="142">
        <v>560</v>
      </c>
      <c r="I164" s="143"/>
      <c r="J164" s="144">
        <f t="shared" si="10"/>
        <v>0</v>
      </c>
      <c r="K164" s="140" t="s">
        <v>134</v>
      </c>
      <c r="L164" s="31"/>
      <c r="M164" s="145" t="s">
        <v>1</v>
      </c>
      <c r="N164" s="146" t="s">
        <v>44</v>
      </c>
      <c r="O164" s="56"/>
      <c r="P164" s="147">
        <f t="shared" si="11"/>
        <v>0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R164" s="149" t="s">
        <v>187</v>
      </c>
      <c r="AT164" s="149" t="s">
        <v>130</v>
      </c>
      <c r="AU164" s="149" t="s">
        <v>89</v>
      </c>
      <c r="AY164" s="15" t="s">
        <v>128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5" t="s">
        <v>87</v>
      </c>
      <c r="BK164" s="150">
        <f t="shared" si="19"/>
        <v>0</v>
      </c>
      <c r="BL164" s="15" t="s">
        <v>187</v>
      </c>
      <c r="BM164" s="149" t="s">
        <v>231</v>
      </c>
    </row>
    <row r="165" spans="1:65" s="2" customFormat="1" ht="24.2" customHeight="1">
      <c r="A165" s="30"/>
      <c r="B165" s="137"/>
      <c r="C165" s="138" t="s">
        <v>7</v>
      </c>
      <c r="D165" s="138" t="s">
        <v>130</v>
      </c>
      <c r="E165" s="139" t="s">
        <v>232</v>
      </c>
      <c r="F165" s="140" t="s">
        <v>233</v>
      </c>
      <c r="G165" s="141" t="s">
        <v>186</v>
      </c>
      <c r="H165" s="142">
        <v>650</v>
      </c>
      <c r="I165" s="143"/>
      <c r="J165" s="144">
        <f t="shared" si="10"/>
        <v>0</v>
      </c>
      <c r="K165" s="140" t="s">
        <v>134</v>
      </c>
      <c r="L165" s="31"/>
      <c r="M165" s="145" t="s">
        <v>1</v>
      </c>
      <c r="N165" s="146" t="s">
        <v>44</v>
      </c>
      <c r="O165" s="56"/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R165" s="149" t="s">
        <v>187</v>
      </c>
      <c r="AT165" s="149" t="s">
        <v>130</v>
      </c>
      <c r="AU165" s="149" t="s">
        <v>89</v>
      </c>
      <c r="AY165" s="15" t="s">
        <v>128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5" t="s">
        <v>87</v>
      </c>
      <c r="BK165" s="150">
        <f t="shared" si="19"/>
        <v>0</v>
      </c>
      <c r="BL165" s="15" t="s">
        <v>187</v>
      </c>
      <c r="BM165" s="149" t="s">
        <v>234</v>
      </c>
    </row>
    <row r="166" spans="1:65" s="2" customFormat="1" ht="16.5" customHeight="1">
      <c r="A166" s="30"/>
      <c r="B166" s="137"/>
      <c r="C166" s="160" t="s">
        <v>235</v>
      </c>
      <c r="D166" s="160" t="s">
        <v>139</v>
      </c>
      <c r="E166" s="161" t="s">
        <v>236</v>
      </c>
      <c r="F166" s="162" t="s">
        <v>237</v>
      </c>
      <c r="G166" s="163" t="s">
        <v>238</v>
      </c>
      <c r="H166" s="164">
        <v>650</v>
      </c>
      <c r="I166" s="165"/>
      <c r="J166" s="166">
        <f t="shared" si="10"/>
        <v>0</v>
      </c>
      <c r="K166" s="162" t="s">
        <v>134</v>
      </c>
      <c r="L166" s="167"/>
      <c r="M166" s="168" t="s">
        <v>1</v>
      </c>
      <c r="N166" s="169" t="s">
        <v>44</v>
      </c>
      <c r="O166" s="56"/>
      <c r="P166" s="147">
        <f t="shared" si="11"/>
        <v>0</v>
      </c>
      <c r="Q166" s="147">
        <v>1E-3</v>
      </c>
      <c r="R166" s="147">
        <f t="shared" si="12"/>
        <v>0.65</v>
      </c>
      <c r="S166" s="147">
        <v>0</v>
      </c>
      <c r="T166" s="148">
        <f t="shared" si="13"/>
        <v>0</v>
      </c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R166" s="149" t="s">
        <v>192</v>
      </c>
      <c r="AT166" s="149" t="s">
        <v>139</v>
      </c>
      <c r="AU166" s="149" t="s">
        <v>89</v>
      </c>
      <c r="AY166" s="15" t="s">
        <v>128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5" t="s">
        <v>87</v>
      </c>
      <c r="BK166" s="150">
        <f t="shared" si="19"/>
        <v>0</v>
      </c>
      <c r="BL166" s="15" t="s">
        <v>187</v>
      </c>
      <c r="BM166" s="149" t="s">
        <v>239</v>
      </c>
    </row>
    <row r="167" spans="1:65" s="2" customFormat="1" ht="16.5" customHeight="1">
      <c r="A167" s="30"/>
      <c r="B167" s="137"/>
      <c r="C167" s="138" t="s">
        <v>240</v>
      </c>
      <c r="D167" s="138" t="s">
        <v>130</v>
      </c>
      <c r="E167" s="139" t="s">
        <v>241</v>
      </c>
      <c r="F167" s="140" t="s">
        <v>242</v>
      </c>
      <c r="G167" s="141" t="s">
        <v>208</v>
      </c>
      <c r="H167" s="142">
        <v>18</v>
      </c>
      <c r="I167" s="143"/>
      <c r="J167" s="144">
        <f t="shared" si="10"/>
        <v>0</v>
      </c>
      <c r="K167" s="140" t="s">
        <v>134</v>
      </c>
      <c r="L167" s="31"/>
      <c r="M167" s="145" t="s">
        <v>1</v>
      </c>
      <c r="N167" s="146" t="s">
        <v>44</v>
      </c>
      <c r="O167" s="56"/>
      <c r="P167" s="147">
        <f t="shared" si="11"/>
        <v>0</v>
      </c>
      <c r="Q167" s="147">
        <v>0</v>
      </c>
      <c r="R167" s="147">
        <f t="shared" si="12"/>
        <v>0</v>
      </c>
      <c r="S167" s="147">
        <v>0</v>
      </c>
      <c r="T167" s="148">
        <f t="shared" si="13"/>
        <v>0</v>
      </c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R167" s="149" t="s">
        <v>187</v>
      </c>
      <c r="AT167" s="149" t="s">
        <v>130</v>
      </c>
      <c r="AU167" s="149" t="s">
        <v>89</v>
      </c>
      <c r="AY167" s="15" t="s">
        <v>128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5" t="s">
        <v>87</v>
      </c>
      <c r="BK167" s="150">
        <f t="shared" si="19"/>
        <v>0</v>
      </c>
      <c r="BL167" s="15" t="s">
        <v>187</v>
      </c>
      <c r="BM167" s="149" t="s">
        <v>243</v>
      </c>
    </row>
    <row r="168" spans="1:65" s="2" customFormat="1" ht="24.2" customHeight="1">
      <c r="A168" s="30"/>
      <c r="B168" s="137"/>
      <c r="C168" s="160" t="s">
        <v>244</v>
      </c>
      <c r="D168" s="160" t="s">
        <v>139</v>
      </c>
      <c r="E168" s="161" t="s">
        <v>245</v>
      </c>
      <c r="F168" s="162" t="s">
        <v>246</v>
      </c>
      <c r="G168" s="163" t="s">
        <v>208</v>
      </c>
      <c r="H168" s="164">
        <v>18</v>
      </c>
      <c r="I168" s="165"/>
      <c r="J168" s="166">
        <f t="shared" si="10"/>
        <v>0</v>
      </c>
      <c r="K168" s="162" t="s">
        <v>134</v>
      </c>
      <c r="L168" s="167"/>
      <c r="M168" s="168" t="s">
        <v>1</v>
      </c>
      <c r="N168" s="169" t="s">
        <v>44</v>
      </c>
      <c r="O168" s="56"/>
      <c r="P168" s="147">
        <f t="shared" si="11"/>
        <v>0</v>
      </c>
      <c r="Q168" s="147">
        <v>6.9999999999999999E-4</v>
      </c>
      <c r="R168" s="147">
        <f t="shared" si="12"/>
        <v>1.26E-2</v>
      </c>
      <c r="S168" s="147">
        <v>0</v>
      </c>
      <c r="T168" s="148">
        <f t="shared" si="13"/>
        <v>0</v>
      </c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R168" s="149" t="s">
        <v>192</v>
      </c>
      <c r="AT168" s="149" t="s">
        <v>139</v>
      </c>
      <c r="AU168" s="149" t="s">
        <v>89</v>
      </c>
      <c r="AY168" s="15" t="s">
        <v>128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5" t="s">
        <v>87</v>
      </c>
      <c r="BK168" s="150">
        <f t="shared" si="19"/>
        <v>0</v>
      </c>
      <c r="BL168" s="15" t="s">
        <v>187</v>
      </c>
      <c r="BM168" s="149" t="s">
        <v>247</v>
      </c>
    </row>
    <row r="169" spans="1:65" s="12" customFormat="1" ht="25.9" customHeight="1">
      <c r="B169" s="124"/>
      <c r="D169" s="125" t="s">
        <v>78</v>
      </c>
      <c r="E169" s="126" t="s">
        <v>139</v>
      </c>
      <c r="F169" s="126" t="s">
        <v>248</v>
      </c>
      <c r="I169" s="127"/>
      <c r="J169" s="128">
        <f>BK169</f>
        <v>0</v>
      </c>
      <c r="L169" s="124"/>
      <c r="M169" s="129"/>
      <c r="N169" s="130"/>
      <c r="O169" s="130"/>
      <c r="P169" s="131">
        <f>P170</f>
        <v>0</v>
      </c>
      <c r="Q169" s="130"/>
      <c r="R169" s="131">
        <f>R170</f>
        <v>1.47685</v>
      </c>
      <c r="S169" s="130"/>
      <c r="T169" s="132">
        <f>T170</f>
        <v>0</v>
      </c>
      <c r="AR169" s="125" t="s">
        <v>146</v>
      </c>
      <c r="AT169" s="133" t="s">
        <v>78</v>
      </c>
      <c r="AU169" s="133" t="s">
        <v>79</v>
      </c>
      <c r="AY169" s="125" t="s">
        <v>128</v>
      </c>
      <c r="BK169" s="134">
        <f>BK170</f>
        <v>0</v>
      </c>
    </row>
    <row r="170" spans="1:65" s="12" customFormat="1" ht="22.9" customHeight="1">
      <c r="B170" s="124"/>
      <c r="D170" s="125" t="s">
        <v>78</v>
      </c>
      <c r="E170" s="135" t="s">
        <v>249</v>
      </c>
      <c r="F170" s="135" t="s">
        <v>250</v>
      </c>
      <c r="I170" s="127"/>
      <c r="J170" s="136">
        <f>BK170</f>
        <v>0</v>
      </c>
      <c r="L170" s="124"/>
      <c r="M170" s="129"/>
      <c r="N170" s="130"/>
      <c r="O170" s="130"/>
      <c r="P170" s="131">
        <f>SUM(P171:P182)</f>
        <v>0</v>
      </c>
      <c r="Q170" s="130"/>
      <c r="R170" s="131">
        <f>SUM(R171:R182)</f>
        <v>1.47685</v>
      </c>
      <c r="S170" s="130"/>
      <c r="T170" s="132">
        <f>SUM(T171:T182)</f>
        <v>0</v>
      </c>
      <c r="AR170" s="125" t="s">
        <v>146</v>
      </c>
      <c r="AT170" s="133" t="s">
        <v>78</v>
      </c>
      <c r="AU170" s="133" t="s">
        <v>87</v>
      </c>
      <c r="AY170" s="125" t="s">
        <v>128</v>
      </c>
      <c r="BK170" s="134">
        <f>SUM(BK171:BK182)</f>
        <v>0</v>
      </c>
    </row>
    <row r="171" spans="1:65" s="2" customFormat="1" ht="16.5" customHeight="1">
      <c r="A171" s="30"/>
      <c r="B171" s="137"/>
      <c r="C171" s="138" t="s">
        <v>251</v>
      </c>
      <c r="D171" s="138" t="s">
        <v>130</v>
      </c>
      <c r="E171" s="139" t="s">
        <v>252</v>
      </c>
      <c r="F171" s="140" t="s">
        <v>253</v>
      </c>
      <c r="G171" s="141" t="s">
        <v>186</v>
      </c>
      <c r="H171" s="142">
        <v>580</v>
      </c>
      <c r="I171" s="143"/>
      <c r="J171" s="144">
        <f t="shared" ref="J171:J182" si="20">ROUND(I171*H171,2)</f>
        <v>0</v>
      </c>
      <c r="K171" s="140" t="s">
        <v>134</v>
      </c>
      <c r="L171" s="31"/>
      <c r="M171" s="145" t="s">
        <v>1</v>
      </c>
      <c r="N171" s="146" t="s">
        <v>44</v>
      </c>
      <c r="O171" s="56"/>
      <c r="P171" s="147">
        <f t="shared" ref="P171:P182" si="21">O171*H171</f>
        <v>0</v>
      </c>
      <c r="Q171" s="147">
        <v>0</v>
      </c>
      <c r="R171" s="147">
        <f t="shared" ref="R171:R182" si="22">Q171*H171</f>
        <v>0</v>
      </c>
      <c r="S171" s="147">
        <v>0</v>
      </c>
      <c r="T171" s="148">
        <f t="shared" ref="T171:T182" si="23">S171*H171</f>
        <v>0</v>
      </c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R171" s="149" t="s">
        <v>254</v>
      </c>
      <c r="AT171" s="149" t="s">
        <v>130</v>
      </c>
      <c r="AU171" s="149" t="s">
        <v>89</v>
      </c>
      <c r="AY171" s="15" t="s">
        <v>128</v>
      </c>
      <c r="BE171" s="150">
        <f t="shared" ref="BE171:BE182" si="24">IF(N171="základní",J171,0)</f>
        <v>0</v>
      </c>
      <c r="BF171" s="150">
        <f t="shared" ref="BF171:BF182" si="25">IF(N171="snížená",J171,0)</f>
        <v>0</v>
      </c>
      <c r="BG171" s="150">
        <f t="shared" ref="BG171:BG182" si="26">IF(N171="zákl. přenesená",J171,0)</f>
        <v>0</v>
      </c>
      <c r="BH171" s="150">
        <f t="shared" ref="BH171:BH182" si="27">IF(N171="sníž. přenesená",J171,0)</f>
        <v>0</v>
      </c>
      <c r="BI171" s="150">
        <f t="shared" ref="BI171:BI182" si="28">IF(N171="nulová",J171,0)</f>
        <v>0</v>
      </c>
      <c r="BJ171" s="15" t="s">
        <v>87</v>
      </c>
      <c r="BK171" s="150">
        <f t="shared" ref="BK171:BK182" si="29">ROUND(I171*H171,2)</f>
        <v>0</v>
      </c>
      <c r="BL171" s="15" t="s">
        <v>254</v>
      </c>
      <c r="BM171" s="149" t="s">
        <v>255</v>
      </c>
    </row>
    <row r="172" spans="1:65" s="2" customFormat="1" ht="16.5" customHeight="1">
      <c r="A172" s="30"/>
      <c r="B172" s="137"/>
      <c r="C172" s="160" t="s">
        <v>256</v>
      </c>
      <c r="D172" s="160" t="s">
        <v>139</v>
      </c>
      <c r="E172" s="161" t="s">
        <v>257</v>
      </c>
      <c r="F172" s="162" t="s">
        <v>258</v>
      </c>
      <c r="G172" s="163" t="s">
        <v>186</v>
      </c>
      <c r="H172" s="164">
        <v>580</v>
      </c>
      <c r="I172" s="165"/>
      <c r="J172" s="166">
        <f t="shared" si="20"/>
        <v>0</v>
      </c>
      <c r="K172" s="162" t="s">
        <v>134</v>
      </c>
      <c r="L172" s="167"/>
      <c r="M172" s="168" t="s">
        <v>1</v>
      </c>
      <c r="N172" s="169" t="s">
        <v>44</v>
      </c>
      <c r="O172" s="56"/>
      <c r="P172" s="147">
        <f t="shared" si="21"/>
        <v>0</v>
      </c>
      <c r="Q172" s="147">
        <v>1.1800000000000001E-3</v>
      </c>
      <c r="R172" s="147">
        <f t="shared" si="22"/>
        <v>0.68440000000000001</v>
      </c>
      <c r="S172" s="147">
        <v>0</v>
      </c>
      <c r="T172" s="148">
        <f t="shared" si="23"/>
        <v>0</v>
      </c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R172" s="149" t="s">
        <v>259</v>
      </c>
      <c r="AT172" s="149" t="s">
        <v>139</v>
      </c>
      <c r="AU172" s="149" t="s">
        <v>89</v>
      </c>
      <c r="AY172" s="15" t="s">
        <v>128</v>
      </c>
      <c r="BE172" s="150">
        <f t="shared" si="24"/>
        <v>0</v>
      </c>
      <c r="BF172" s="150">
        <f t="shared" si="25"/>
        <v>0</v>
      </c>
      <c r="BG172" s="150">
        <f t="shared" si="26"/>
        <v>0</v>
      </c>
      <c r="BH172" s="150">
        <f t="shared" si="27"/>
        <v>0</v>
      </c>
      <c r="BI172" s="150">
        <f t="shared" si="28"/>
        <v>0</v>
      </c>
      <c r="BJ172" s="15" t="s">
        <v>87</v>
      </c>
      <c r="BK172" s="150">
        <f t="shared" si="29"/>
        <v>0</v>
      </c>
      <c r="BL172" s="15" t="s">
        <v>259</v>
      </c>
      <c r="BM172" s="149" t="s">
        <v>260</v>
      </c>
    </row>
    <row r="173" spans="1:65" s="2" customFormat="1" ht="16.5" customHeight="1">
      <c r="A173" s="30"/>
      <c r="B173" s="137"/>
      <c r="C173" s="138" t="s">
        <v>261</v>
      </c>
      <c r="D173" s="138" t="s">
        <v>130</v>
      </c>
      <c r="E173" s="139" t="s">
        <v>262</v>
      </c>
      <c r="F173" s="140" t="s">
        <v>263</v>
      </c>
      <c r="G173" s="141" t="s">
        <v>208</v>
      </c>
      <c r="H173" s="142">
        <v>15</v>
      </c>
      <c r="I173" s="143"/>
      <c r="J173" s="144">
        <f t="shared" si="20"/>
        <v>0</v>
      </c>
      <c r="K173" s="140" t="s">
        <v>134</v>
      </c>
      <c r="L173" s="31"/>
      <c r="M173" s="145" t="s">
        <v>1</v>
      </c>
      <c r="N173" s="146" t="s">
        <v>44</v>
      </c>
      <c r="O173" s="56"/>
      <c r="P173" s="147">
        <f t="shared" si="21"/>
        <v>0</v>
      </c>
      <c r="Q173" s="147">
        <v>0</v>
      </c>
      <c r="R173" s="147">
        <f t="shared" si="22"/>
        <v>0</v>
      </c>
      <c r="S173" s="147">
        <v>0</v>
      </c>
      <c r="T173" s="148">
        <f t="shared" si="23"/>
        <v>0</v>
      </c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R173" s="149" t="s">
        <v>254</v>
      </c>
      <c r="AT173" s="149" t="s">
        <v>130</v>
      </c>
      <c r="AU173" s="149" t="s">
        <v>89</v>
      </c>
      <c r="AY173" s="15" t="s">
        <v>128</v>
      </c>
      <c r="BE173" s="150">
        <f t="shared" si="24"/>
        <v>0</v>
      </c>
      <c r="BF173" s="150">
        <f t="shared" si="25"/>
        <v>0</v>
      </c>
      <c r="BG173" s="150">
        <f t="shared" si="26"/>
        <v>0</v>
      </c>
      <c r="BH173" s="150">
        <f t="shared" si="27"/>
        <v>0</v>
      </c>
      <c r="BI173" s="150">
        <f t="shared" si="28"/>
        <v>0</v>
      </c>
      <c r="BJ173" s="15" t="s">
        <v>87</v>
      </c>
      <c r="BK173" s="150">
        <f t="shared" si="29"/>
        <v>0</v>
      </c>
      <c r="BL173" s="15" t="s">
        <v>254</v>
      </c>
      <c r="BM173" s="149" t="s">
        <v>264</v>
      </c>
    </row>
    <row r="174" spans="1:65" s="2" customFormat="1" ht="16.5" customHeight="1">
      <c r="A174" s="30"/>
      <c r="B174" s="137"/>
      <c r="C174" s="160" t="s">
        <v>265</v>
      </c>
      <c r="D174" s="160" t="s">
        <v>139</v>
      </c>
      <c r="E174" s="161" t="s">
        <v>266</v>
      </c>
      <c r="F174" s="162" t="s">
        <v>267</v>
      </c>
      <c r="G174" s="163" t="s">
        <v>208</v>
      </c>
      <c r="H174" s="164">
        <v>15</v>
      </c>
      <c r="I174" s="165"/>
      <c r="J174" s="166">
        <f t="shared" si="20"/>
        <v>0</v>
      </c>
      <c r="K174" s="162" t="s">
        <v>134</v>
      </c>
      <c r="L174" s="167"/>
      <c r="M174" s="168" t="s">
        <v>1</v>
      </c>
      <c r="N174" s="169" t="s">
        <v>44</v>
      </c>
      <c r="O174" s="56"/>
      <c r="P174" s="147">
        <f t="shared" si="21"/>
        <v>0</v>
      </c>
      <c r="Q174" s="147">
        <v>5.1999999999999998E-2</v>
      </c>
      <c r="R174" s="147">
        <f t="shared" si="22"/>
        <v>0.77999999999999992</v>
      </c>
      <c r="S174" s="147">
        <v>0</v>
      </c>
      <c r="T174" s="148">
        <f t="shared" si="23"/>
        <v>0</v>
      </c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R174" s="149" t="s">
        <v>259</v>
      </c>
      <c r="AT174" s="149" t="s">
        <v>139</v>
      </c>
      <c r="AU174" s="149" t="s">
        <v>89</v>
      </c>
      <c r="AY174" s="15" t="s">
        <v>128</v>
      </c>
      <c r="BE174" s="150">
        <f t="shared" si="24"/>
        <v>0</v>
      </c>
      <c r="BF174" s="150">
        <f t="shared" si="25"/>
        <v>0</v>
      </c>
      <c r="BG174" s="150">
        <f t="shared" si="26"/>
        <v>0</v>
      </c>
      <c r="BH174" s="150">
        <f t="shared" si="27"/>
        <v>0</v>
      </c>
      <c r="BI174" s="150">
        <f t="shared" si="28"/>
        <v>0</v>
      </c>
      <c r="BJ174" s="15" t="s">
        <v>87</v>
      </c>
      <c r="BK174" s="150">
        <f t="shared" si="29"/>
        <v>0</v>
      </c>
      <c r="BL174" s="15" t="s">
        <v>259</v>
      </c>
      <c r="BM174" s="149" t="s">
        <v>268</v>
      </c>
    </row>
    <row r="175" spans="1:65" s="2" customFormat="1" ht="16.5" customHeight="1">
      <c r="A175" s="30"/>
      <c r="B175" s="137"/>
      <c r="C175" s="160" t="s">
        <v>269</v>
      </c>
      <c r="D175" s="160" t="s">
        <v>139</v>
      </c>
      <c r="E175" s="161" t="s">
        <v>270</v>
      </c>
      <c r="F175" s="162" t="s">
        <v>271</v>
      </c>
      <c r="G175" s="163" t="s">
        <v>208</v>
      </c>
      <c r="H175" s="164">
        <v>15</v>
      </c>
      <c r="I175" s="165"/>
      <c r="J175" s="166">
        <f t="shared" si="20"/>
        <v>0</v>
      </c>
      <c r="K175" s="162" t="s">
        <v>134</v>
      </c>
      <c r="L175" s="167"/>
      <c r="M175" s="168" t="s">
        <v>1</v>
      </c>
      <c r="N175" s="169" t="s">
        <v>44</v>
      </c>
      <c r="O175" s="56"/>
      <c r="P175" s="147">
        <f t="shared" si="21"/>
        <v>0</v>
      </c>
      <c r="Q175" s="147">
        <v>0</v>
      </c>
      <c r="R175" s="147">
        <f t="shared" si="22"/>
        <v>0</v>
      </c>
      <c r="S175" s="147">
        <v>0</v>
      </c>
      <c r="T175" s="148">
        <f t="shared" si="23"/>
        <v>0</v>
      </c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R175" s="149" t="s">
        <v>259</v>
      </c>
      <c r="AT175" s="149" t="s">
        <v>139</v>
      </c>
      <c r="AU175" s="149" t="s">
        <v>89</v>
      </c>
      <c r="AY175" s="15" t="s">
        <v>128</v>
      </c>
      <c r="BE175" s="150">
        <f t="shared" si="24"/>
        <v>0</v>
      </c>
      <c r="BF175" s="150">
        <f t="shared" si="25"/>
        <v>0</v>
      </c>
      <c r="BG175" s="150">
        <f t="shared" si="26"/>
        <v>0</v>
      </c>
      <c r="BH175" s="150">
        <f t="shared" si="27"/>
        <v>0</v>
      </c>
      <c r="BI175" s="150">
        <f t="shared" si="28"/>
        <v>0</v>
      </c>
      <c r="BJ175" s="15" t="s">
        <v>87</v>
      </c>
      <c r="BK175" s="150">
        <f t="shared" si="29"/>
        <v>0</v>
      </c>
      <c r="BL175" s="15" t="s">
        <v>259</v>
      </c>
      <c r="BM175" s="149" t="s">
        <v>272</v>
      </c>
    </row>
    <row r="176" spans="1:65" s="2" customFormat="1" ht="24.2" customHeight="1">
      <c r="A176" s="30"/>
      <c r="B176" s="137"/>
      <c r="C176" s="138" t="s">
        <v>192</v>
      </c>
      <c r="D176" s="138" t="s">
        <v>130</v>
      </c>
      <c r="E176" s="139" t="s">
        <v>273</v>
      </c>
      <c r="F176" s="140" t="s">
        <v>274</v>
      </c>
      <c r="G176" s="141" t="s">
        <v>208</v>
      </c>
      <c r="H176" s="142">
        <v>8</v>
      </c>
      <c r="I176" s="143"/>
      <c r="J176" s="144">
        <f t="shared" si="20"/>
        <v>0</v>
      </c>
      <c r="K176" s="140" t="s">
        <v>134</v>
      </c>
      <c r="L176" s="31"/>
      <c r="M176" s="145" t="s">
        <v>1</v>
      </c>
      <c r="N176" s="146" t="s">
        <v>44</v>
      </c>
      <c r="O176" s="56"/>
      <c r="P176" s="147">
        <f t="shared" si="21"/>
        <v>0</v>
      </c>
      <c r="Q176" s="147">
        <v>0</v>
      </c>
      <c r="R176" s="147">
        <f t="shared" si="22"/>
        <v>0</v>
      </c>
      <c r="S176" s="147">
        <v>0</v>
      </c>
      <c r="T176" s="148">
        <f t="shared" si="23"/>
        <v>0</v>
      </c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R176" s="149" t="s">
        <v>254</v>
      </c>
      <c r="AT176" s="149" t="s">
        <v>130</v>
      </c>
      <c r="AU176" s="149" t="s">
        <v>89</v>
      </c>
      <c r="AY176" s="15" t="s">
        <v>128</v>
      </c>
      <c r="BE176" s="150">
        <f t="shared" si="24"/>
        <v>0</v>
      </c>
      <c r="BF176" s="150">
        <f t="shared" si="25"/>
        <v>0</v>
      </c>
      <c r="BG176" s="150">
        <f t="shared" si="26"/>
        <v>0</v>
      </c>
      <c r="BH176" s="150">
        <f t="shared" si="27"/>
        <v>0</v>
      </c>
      <c r="BI176" s="150">
        <f t="shared" si="28"/>
        <v>0</v>
      </c>
      <c r="BJ176" s="15" t="s">
        <v>87</v>
      </c>
      <c r="BK176" s="150">
        <f t="shared" si="29"/>
        <v>0</v>
      </c>
      <c r="BL176" s="15" t="s">
        <v>254</v>
      </c>
      <c r="BM176" s="149" t="s">
        <v>275</v>
      </c>
    </row>
    <row r="177" spans="1:65" s="2" customFormat="1" ht="16.5" customHeight="1">
      <c r="A177" s="30"/>
      <c r="B177" s="137"/>
      <c r="C177" s="160" t="s">
        <v>276</v>
      </c>
      <c r="D177" s="160" t="s">
        <v>139</v>
      </c>
      <c r="E177" s="161" t="s">
        <v>277</v>
      </c>
      <c r="F177" s="162" t="s">
        <v>278</v>
      </c>
      <c r="G177" s="163" t="s">
        <v>208</v>
      </c>
      <c r="H177" s="164">
        <v>1</v>
      </c>
      <c r="I177" s="165"/>
      <c r="J177" s="166">
        <f t="shared" si="20"/>
        <v>0</v>
      </c>
      <c r="K177" s="162" t="s">
        <v>134</v>
      </c>
      <c r="L177" s="167"/>
      <c r="M177" s="168" t="s">
        <v>1</v>
      </c>
      <c r="N177" s="169" t="s">
        <v>44</v>
      </c>
      <c r="O177" s="56"/>
      <c r="P177" s="147">
        <f t="shared" si="21"/>
        <v>0</v>
      </c>
      <c r="Q177" s="147">
        <v>3.0000000000000001E-5</v>
      </c>
      <c r="R177" s="147">
        <f t="shared" si="22"/>
        <v>3.0000000000000001E-5</v>
      </c>
      <c r="S177" s="147">
        <v>0</v>
      </c>
      <c r="T177" s="148">
        <f t="shared" si="23"/>
        <v>0</v>
      </c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R177" s="149" t="s">
        <v>259</v>
      </c>
      <c r="AT177" s="149" t="s">
        <v>139</v>
      </c>
      <c r="AU177" s="149" t="s">
        <v>89</v>
      </c>
      <c r="AY177" s="15" t="s">
        <v>128</v>
      </c>
      <c r="BE177" s="150">
        <f t="shared" si="24"/>
        <v>0</v>
      </c>
      <c r="BF177" s="150">
        <f t="shared" si="25"/>
        <v>0</v>
      </c>
      <c r="BG177" s="150">
        <f t="shared" si="26"/>
        <v>0</v>
      </c>
      <c r="BH177" s="150">
        <f t="shared" si="27"/>
        <v>0</v>
      </c>
      <c r="BI177" s="150">
        <f t="shared" si="28"/>
        <v>0</v>
      </c>
      <c r="BJ177" s="15" t="s">
        <v>87</v>
      </c>
      <c r="BK177" s="150">
        <f t="shared" si="29"/>
        <v>0</v>
      </c>
      <c r="BL177" s="15" t="s">
        <v>259</v>
      </c>
      <c r="BM177" s="149" t="s">
        <v>279</v>
      </c>
    </row>
    <row r="178" spans="1:65" s="2" customFormat="1" ht="16.5" customHeight="1">
      <c r="A178" s="30"/>
      <c r="B178" s="137"/>
      <c r="C178" s="138" t="s">
        <v>280</v>
      </c>
      <c r="D178" s="138" t="s">
        <v>130</v>
      </c>
      <c r="E178" s="139" t="s">
        <v>281</v>
      </c>
      <c r="F178" s="140" t="s">
        <v>282</v>
      </c>
      <c r="G178" s="141" t="s">
        <v>208</v>
      </c>
      <c r="H178" s="142">
        <v>14</v>
      </c>
      <c r="I178" s="143"/>
      <c r="J178" s="144">
        <f t="shared" si="20"/>
        <v>0</v>
      </c>
      <c r="K178" s="140" t="s">
        <v>134</v>
      </c>
      <c r="L178" s="31"/>
      <c r="M178" s="145" t="s">
        <v>1</v>
      </c>
      <c r="N178" s="146" t="s">
        <v>44</v>
      </c>
      <c r="O178" s="56"/>
      <c r="P178" s="147">
        <f t="shared" si="21"/>
        <v>0</v>
      </c>
      <c r="Q178" s="147">
        <v>0</v>
      </c>
      <c r="R178" s="147">
        <f t="shared" si="22"/>
        <v>0</v>
      </c>
      <c r="S178" s="147">
        <v>0</v>
      </c>
      <c r="T178" s="148">
        <f t="shared" si="23"/>
        <v>0</v>
      </c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R178" s="149" t="s">
        <v>254</v>
      </c>
      <c r="AT178" s="149" t="s">
        <v>130</v>
      </c>
      <c r="AU178" s="149" t="s">
        <v>89</v>
      </c>
      <c r="AY178" s="15" t="s">
        <v>128</v>
      </c>
      <c r="BE178" s="150">
        <f t="shared" si="24"/>
        <v>0</v>
      </c>
      <c r="BF178" s="150">
        <f t="shared" si="25"/>
        <v>0</v>
      </c>
      <c r="BG178" s="150">
        <f t="shared" si="26"/>
        <v>0</v>
      </c>
      <c r="BH178" s="150">
        <f t="shared" si="27"/>
        <v>0</v>
      </c>
      <c r="BI178" s="150">
        <f t="shared" si="28"/>
        <v>0</v>
      </c>
      <c r="BJ178" s="15" t="s">
        <v>87</v>
      </c>
      <c r="BK178" s="150">
        <f t="shared" si="29"/>
        <v>0</v>
      </c>
      <c r="BL178" s="15" t="s">
        <v>254</v>
      </c>
      <c r="BM178" s="149" t="s">
        <v>283</v>
      </c>
    </row>
    <row r="179" spans="1:65" s="2" customFormat="1" ht="16.5" customHeight="1">
      <c r="A179" s="30"/>
      <c r="B179" s="137"/>
      <c r="C179" s="160" t="s">
        <v>284</v>
      </c>
      <c r="D179" s="160" t="s">
        <v>139</v>
      </c>
      <c r="E179" s="161" t="s">
        <v>285</v>
      </c>
      <c r="F179" s="162" t="s">
        <v>286</v>
      </c>
      <c r="G179" s="163" t="s">
        <v>208</v>
      </c>
      <c r="H179" s="164">
        <v>14</v>
      </c>
      <c r="I179" s="165"/>
      <c r="J179" s="166">
        <f t="shared" si="20"/>
        <v>0</v>
      </c>
      <c r="K179" s="162" t="s">
        <v>134</v>
      </c>
      <c r="L179" s="167"/>
      <c r="M179" s="168" t="s">
        <v>1</v>
      </c>
      <c r="N179" s="169" t="s">
        <v>44</v>
      </c>
      <c r="O179" s="56"/>
      <c r="P179" s="147">
        <f t="shared" si="21"/>
        <v>0</v>
      </c>
      <c r="Q179" s="147">
        <v>3.0000000000000001E-5</v>
      </c>
      <c r="R179" s="147">
        <f t="shared" si="22"/>
        <v>4.2000000000000002E-4</v>
      </c>
      <c r="S179" s="147">
        <v>0</v>
      </c>
      <c r="T179" s="148">
        <f t="shared" si="23"/>
        <v>0</v>
      </c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R179" s="149" t="s">
        <v>259</v>
      </c>
      <c r="AT179" s="149" t="s">
        <v>139</v>
      </c>
      <c r="AU179" s="149" t="s">
        <v>89</v>
      </c>
      <c r="AY179" s="15" t="s">
        <v>128</v>
      </c>
      <c r="BE179" s="150">
        <f t="shared" si="24"/>
        <v>0</v>
      </c>
      <c r="BF179" s="150">
        <f t="shared" si="25"/>
        <v>0</v>
      </c>
      <c r="BG179" s="150">
        <f t="shared" si="26"/>
        <v>0</v>
      </c>
      <c r="BH179" s="150">
        <f t="shared" si="27"/>
        <v>0</v>
      </c>
      <c r="BI179" s="150">
        <f t="shared" si="28"/>
        <v>0</v>
      </c>
      <c r="BJ179" s="15" t="s">
        <v>87</v>
      </c>
      <c r="BK179" s="150">
        <f t="shared" si="29"/>
        <v>0</v>
      </c>
      <c r="BL179" s="15" t="s">
        <v>259</v>
      </c>
      <c r="BM179" s="149" t="s">
        <v>287</v>
      </c>
    </row>
    <row r="180" spans="1:65" s="2" customFormat="1" ht="16.5" customHeight="1">
      <c r="A180" s="30"/>
      <c r="B180" s="137"/>
      <c r="C180" s="138" t="s">
        <v>288</v>
      </c>
      <c r="D180" s="138" t="s">
        <v>130</v>
      </c>
      <c r="E180" s="139" t="s">
        <v>289</v>
      </c>
      <c r="F180" s="140" t="s">
        <v>290</v>
      </c>
      <c r="G180" s="141" t="s">
        <v>208</v>
      </c>
      <c r="H180" s="142">
        <v>1</v>
      </c>
      <c r="I180" s="143"/>
      <c r="J180" s="144">
        <f t="shared" si="20"/>
        <v>0</v>
      </c>
      <c r="K180" s="140" t="s">
        <v>134</v>
      </c>
      <c r="L180" s="31"/>
      <c r="M180" s="145" t="s">
        <v>1</v>
      </c>
      <c r="N180" s="146" t="s">
        <v>44</v>
      </c>
      <c r="O180" s="56"/>
      <c r="P180" s="147">
        <f t="shared" si="21"/>
        <v>0</v>
      </c>
      <c r="Q180" s="147">
        <v>0</v>
      </c>
      <c r="R180" s="147">
        <f t="shared" si="22"/>
        <v>0</v>
      </c>
      <c r="S180" s="147">
        <v>0</v>
      </c>
      <c r="T180" s="148">
        <f t="shared" si="23"/>
        <v>0</v>
      </c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R180" s="149" t="s">
        <v>254</v>
      </c>
      <c r="AT180" s="149" t="s">
        <v>130</v>
      </c>
      <c r="AU180" s="149" t="s">
        <v>89</v>
      </c>
      <c r="AY180" s="15" t="s">
        <v>128</v>
      </c>
      <c r="BE180" s="150">
        <f t="shared" si="24"/>
        <v>0</v>
      </c>
      <c r="BF180" s="150">
        <f t="shared" si="25"/>
        <v>0</v>
      </c>
      <c r="BG180" s="150">
        <f t="shared" si="26"/>
        <v>0</v>
      </c>
      <c r="BH180" s="150">
        <f t="shared" si="27"/>
        <v>0</v>
      </c>
      <c r="BI180" s="150">
        <f t="shared" si="28"/>
        <v>0</v>
      </c>
      <c r="BJ180" s="15" t="s">
        <v>87</v>
      </c>
      <c r="BK180" s="150">
        <f t="shared" si="29"/>
        <v>0</v>
      </c>
      <c r="BL180" s="15" t="s">
        <v>254</v>
      </c>
      <c r="BM180" s="149" t="s">
        <v>291</v>
      </c>
    </row>
    <row r="181" spans="1:65" s="2" customFormat="1" ht="24.2" customHeight="1">
      <c r="A181" s="30"/>
      <c r="B181" s="137"/>
      <c r="C181" s="138" t="s">
        <v>292</v>
      </c>
      <c r="D181" s="138" t="s">
        <v>130</v>
      </c>
      <c r="E181" s="139" t="s">
        <v>293</v>
      </c>
      <c r="F181" s="140" t="s">
        <v>294</v>
      </c>
      <c r="G181" s="141" t="s">
        <v>186</v>
      </c>
      <c r="H181" s="142">
        <v>100</v>
      </c>
      <c r="I181" s="143"/>
      <c r="J181" s="144">
        <f t="shared" si="20"/>
        <v>0</v>
      </c>
      <c r="K181" s="140" t="s">
        <v>134</v>
      </c>
      <c r="L181" s="31"/>
      <c r="M181" s="145" t="s">
        <v>1</v>
      </c>
      <c r="N181" s="146" t="s">
        <v>44</v>
      </c>
      <c r="O181" s="56"/>
      <c r="P181" s="147">
        <f t="shared" si="21"/>
        <v>0</v>
      </c>
      <c r="Q181" s="147">
        <v>0</v>
      </c>
      <c r="R181" s="147">
        <f t="shared" si="22"/>
        <v>0</v>
      </c>
      <c r="S181" s="147">
        <v>0</v>
      </c>
      <c r="T181" s="148">
        <f t="shared" si="23"/>
        <v>0</v>
      </c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R181" s="149" t="s">
        <v>254</v>
      </c>
      <c r="AT181" s="149" t="s">
        <v>130</v>
      </c>
      <c r="AU181" s="149" t="s">
        <v>89</v>
      </c>
      <c r="AY181" s="15" t="s">
        <v>128</v>
      </c>
      <c r="BE181" s="150">
        <f t="shared" si="24"/>
        <v>0</v>
      </c>
      <c r="BF181" s="150">
        <f t="shared" si="25"/>
        <v>0</v>
      </c>
      <c r="BG181" s="150">
        <f t="shared" si="26"/>
        <v>0</v>
      </c>
      <c r="BH181" s="150">
        <f t="shared" si="27"/>
        <v>0</v>
      </c>
      <c r="BI181" s="150">
        <f t="shared" si="28"/>
        <v>0</v>
      </c>
      <c r="BJ181" s="15" t="s">
        <v>87</v>
      </c>
      <c r="BK181" s="150">
        <f t="shared" si="29"/>
        <v>0</v>
      </c>
      <c r="BL181" s="15" t="s">
        <v>254</v>
      </c>
      <c r="BM181" s="149" t="s">
        <v>295</v>
      </c>
    </row>
    <row r="182" spans="1:65" s="2" customFormat="1" ht="16.5" customHeight="1">
      <c r="A182" s="30"/>
      <c r="B182" s="137"/>
      <c r="C182" s="160" t="s">
        <v>296</v>
      </c>
      <c r="D182" s="160" t="s">
        <v>139</v>
      </c>
      <c r="E182" s="161" t="s">
        <v>297</v>
      </c>
      <c r="F182" s="162" t="s">
        <v>298</v>
      </c>
      <c r="G182" s="163" t="s">
        <v>186</v>
      </c>
      <c r="H182" s="164">
        <v>100</v>
      </c>
      <c r="I182" s="165"/>
      <c r="J182" s="166">
        <f t="shared" si="20"/>
        <v>0</v>
      </c>
      <c r="K182" s="162" t="s">
        <v>134</v>
      </c>
      <c r="L182" s="167"/>
      <c r="M182" s="168" t="s">
        <v>1</v>
      </c>
      <c r="N182" s="169" t="s">
        <v>44</v>
      </c>
      <c r="O182" s="56"/>
      <c r="P182" s="147">
        <f t="shared" si="21"/>
        <v>0</v>
      </c>
      <c r="Q182" s="147">
        <v>1.2E-4</v>
      </c>
      <c r="R182" s="147">
        <f t="shared" si="22"/>
        <v>1.2E-2</v>
      </c>
      <c r="S182" s="147">
        <v>0</v>
      </c>
      <c r="T182" s="148">
        <f t="shared" si="23"/>
        <v>0</v>
      </c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R182" s="149" t="s">
        <v>259</v>
      </c>
      <c r="AT182" s="149" t="s">
        <v>139</v>
      </c>
      <c r="AU182" s="149" t="s">
        <v>89</v>
      </c>
      <c r="AY182" s="15" t="s">
        <v>128</v>
      </c>
      <c r="BE182" s="150">
        <f t="shared" si="24"/>
        <v>0</v>
      </c>
      <c r="BF182" s="150">
        <f t="shared" si="25"/>
        <v>0</v>
      </c>
      <c r="BG182" s="150">
        <f t="shared" si="26"/>
        <v>0</v>
      </c>
      <c r="BH182" s="150">
        <f t="shared" si="27"/>
        <v>0</v>
      </c>
      <c r="BI182" s="150">
        <f t="shared" si="28"/>
        <v>0</v>
      </c>
      <c r="BJ182" s="15" t="s">
        <v>87</v>
      </c>
      <c r="BK182" s="150">
        <f t="shared" si="29"/>
        <v>0</v>
      </c>
      <c r="BL182" s="15" t="s">
        <v>259</v>
      </c>
      <c r="BM182" s="149" t="s">
        <v>299</v>
      </c>
    </row>
    <row r="183" spans="1:65" s="12" customFormat="1" ht="25.9" customHeight="1">
      <c r="B183" s="124"/>
      <c r="D183" s="125" t="s">
        <v>78</v>
      </c>
      <c r="E183" s="126" t="s">
        <v>300</v>
      </c>
      <c r="F183" s="126" t="s">
        <v>301</v>
      </c>
      <c r="I183" s="127"/>
      <c r="J183" s="128">
        <f>BK183</f>
        <v>0</v>
      </c>
      <c r="L183" s="124"/>
      <c r="M183" s="129"/>
      <c r="N183" s="130"/>
      <c r="O183" s="130"/>
      <c r="P183" s="131">
        <f>P184+SUM(P185:P189)+P203</f>
        <v>0</v>
      </c>
      <c r="Q183" s="130"/>
      <c r="R183" s="131">
        <f>R184+SUM(R185:R189)+R203</f>
        <v>107.11075</v>
      </c>
      <c r="S183" s="130"/>
      <c r="T183" s="132">
        <f>T184+SUM(T185:T189)+T203</f>
        <v>0</v>
      </c>
      <c r="AR183" s="125" t="s">
        <v>135</v>
      </c>
      <c r="AT183" s="133" t="s">
        <v>78</v>
      </c>
      <c r="AU183" s="133" t="s">
        <v>79</v>
      </c>
      <c r="AY183" s="125" t="s">
        <v>128</v>
      </c>
      <c r="BK183" s="134">
        <f>BK184+SUM(BK185:BK189)+BK203</f>
        <v>0</v>
      </c>
    </row>
    <row r="184" spans="1:65" s="2" customFormat="1" ht="16.5" customHeight="1">
      <c r="A184" s="30"/>
      <c r="B184" s="137"/>
      <c r="C184" s="138" t="s">
        <v>302</v>
      </c>
      <c r="D184" s="138" t="s">
        <v>130</v>
      </c>
      <c r="E184" s="139" t="s">
        <v>303</v>
      </c>
      <c r="F184" s="140" t="s">
        <v>304</v>
      </c>
      <c r="G184" s="141" t="s">
        <v>305</v>
      </c>
      <c r="H184" s="142">
        <v>30</v>
      </c>
      <c r="I184" s="143"/>
      <c r="J184" s="144">
        <f>ROUND(I184*H184,2)</f>
        <v>0</v>
      </c>
      <c r="K184" s="140" t="s">
        <v>134</v>
      </c>
      <c r="L184" s="31"/>
      <c r="M184" s="145" t="s">
        <v>1</v>
      </c>
      <c r="N184" s="146" t="s">
        <v>44</v>
      </c>
      <c r="O184" s="56"/>
      <c r="P184" s="147">
        <f>O184*H184</f>
        <v>0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R184" s="149" t="s">
        <v>306</v>
      </c>
      <c r="AT184" s="149" t="s">
        <v>130</v>
      </c>
      <c r="AU184" s="149" t="s">
        <v>87</v>
      </c>
      <c r="AY184" s="15" t="s">
        <v>128</v>
      </c>
      <c r="BE184" s="150">
        <f>IF(N184="základní",J184,0)</f>
        <v>0</v>
      </c>
      <c r="BF184" s="150">
        <f>IF(N184="snížená",J184,0)</f>
        <v>0</v>
      </c>
      <c r="BG184" s="150">
        <f>IF(N184="zákl. přenesená",J184,0)</f>
        <v>0</v>
      </c>
      <c r="BH184" s="150">
        <f>IF(N184="sníž. přenesená",J184,0)</f>
        <v>0</v>
      </c>
      <c r="BI184" s="150">
        <f>IF(N184="nulová",J184,0)</f>
        <v>0</v>
      </c>
      <c r="BJ184" s="15" t="s">
        <v>87</v>
      </c>
      <c r="BK184" s="150">
        <f>ROUND(I184*H184,2)</f>
        <v>0</v>
      </c>
      <c r="BL184" s="15" t="s">
        <v>306</v>
      </c>
      <c r="BM184" s="149" t="s">
        <v>307</v>
      </c>
    </row>
    <row r="185" spans="1:65" s="2" customFormat="1" ht="16.5" customHeight="1">
      <c r="A185" s="30"/>
      <c r="B185" s="137"/>
      <c r="C185" s="138" t="s">
        <v>308</v>
      </c>
      <c r="D185" s="138" t="s">
        <v>130</v>
      </c>
      <c r="E185" s="139" t="s">
        <v>309</v>
      </c>
      <c r="F185" s="140" t="s">
        <v>310</v>
      </c>
      <c r="G185" s="141" t="s">
        <v>305</v>
      </c>
      <c r="H185" s="142">
        <v>16</v>
      </c>
      <c r="I185" s="143"/>
      <c r="J185" s="144">
        <f>ROUND(I185*H185,2)</f>
        <v>0</v>
      </c>
      <c r="K185" s="140" t="s">
        <v>134</v>
      </c>
      <c r="L185" s="31"/>
      <c r="M185" s="145" t="s">
        <v>1</v>
      </c>
      <c r="N185" s="146" t="s">
        <v>44</v>
      </c>
      <c r="O185" s="56"/>
      <c r="P185" s="147">
        <f>O185*H185</f>
        <v>0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R185" s="149" t="s">
        <v>306</v>
      </c>
      <c r="AT185" s="149" t="s">
        <v>130</v>
      </c>
      <c r="AU185" s="149" t="s">
        <v>87</v>
      </c>
      <c r="AY185" s="15" t="s">
        <v>128</v>
      </c>
      <c r="BE185" s="150">
        <f>IF(N185="základní",J185,0)</f>
        <v>0</v>
      </c>
      <c r="BF185" s="150">
        <f>IF(N185="snížená",J185,0)</f>
        <v>0</v>
      </c>
      <c r="BG185" s="150">
        <f>IF(N185="zákl. přenesená",J185,0)</f>
        <v>0</v>
      </c>
      <c r="BH185" s="150">
        <f>IF(N185="sníž. přenesená",J185,0)</f>
        <v>0</v>
      </c>
      <c r="BI185" s="150">
        <f>IF(N185="nulová",J185,0)</f>
        <v>0</v>
      </c>
      <c r="BJ185" s="15" t="s">
        <v>87</v>
      </c>
      <c r="BK185" s="150">
        <f>ROUND(I185*H185,2)</f>
        <v>0</v>
      </c>
      <c r="BL185" s="15" t="s">
        <v>306</v>
      </c>
      <c r="BM185" s="149" t="s">
        <v>311</v>
      </c>
    </row>
    <row r="186" spans="1:65" s="2" customFormat="1" ht="16.5" customHeight="1">
      <c r="A186" s="30"/>
      <c r="B186" s="137"/>
      <c r="C186" s="138" t="s">
        <v>312</v>
      </c>
      <c r="D186" s="138" t="s">
        <v>130</v>
      </c>
      <c r="E186" s="139" t="s">
        <v>313</v>
      </c>
      <c r="F186" s="140" t="s">
        <v>314</v>
      </c>
      <c r="G186" s="141" t="s">
        <v>305</v>
      </c>
      <c r="H186" s="142">
        <v>20</v>
      </c>
      <c r="I186" s="143"/>
      <c r="J186" s="144">
        <f>ROUND(I186*H186,2)</f>
        <v>0</v>
      </c>
      <c r="K186" s="140" t="s">
        <v>134</v>
      </c>
      <c r="L186" s="31"/>
      <c r="M186" s="145" t="s">
        <v>1</v>
      </c>
      <c r="N186" s="146" t="s">
        <v>44</v>
      </c>
      <c r="O186" s="56"/>
      <c r="P186" s="147">
        <f>O186*H186</f>
        <v>0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R186" s="149" t="s">
        <v>306</v>
      </c>
      <c r="AT186" s="149" t="s">
        <v>130</v>
      </c>
      <c r="AU186" s="149" t="s">
        <v>87</v>
      </c>
      <c r="AY186" s="15" t="s">
        <v>128</v>
      </c>
      <c r="BE186" s="150">
        <f>IF(N186="základní",J186,0)</f>
        <v>0</v>
      </c>
      <c r="BF186" s="150">
        <f>IF(N186="snížená",J186,0)</f>
        <v>0</v>
      </c>
      <c r="BG186" s="150">
        <f>IF(N186="zákl. přenesená",J186,0)</f>
        <v>0</v>
      </c>
      <c r="BH186" s="150">
        <f>IF(N186="sníž. přenesená",J186,0)</f>
        <v>0</v>
      </c>
      <c r="BI186" s="150">
        <f>IF(N186="nulová",J186,0)</f>
        <v>0</v>
      </c>
      <c r="BJ186" s="15" t="s">
        <v>87</v>
      </c>
      <c r="BK186" s="150">
        <f>ROUND(I186*H186,2)</f>
        <v>0</v>
      </c>
      <c r="BL186" s="15" t="s">
        <v>306</v>
      </c>
      <c r="BM186" s="149" t="s">
        <v>315</v>
      </c>
    </row>
    <row r="187" spans="1:65" s="2" customFormat="1" ht="16.5" customHeight="1">
      <c r="A187" s="30"/>
      <c r="B187" s="137"/>
      <c r="C187" s="138" t="s">
        <v>316</v>
      </c>
      <c r="D187" s="138" t="s">
        <v>130</v>
      </c>
      <c r="E187" s="139" t="s">
        <v>317</v>
      </c>
      <c r="F187" s="140" t="s">
        <v>318</v>
      </c>
      <c r="G187" s="141" t="s">
        <v>305</v>
      </c>
      <c r="H187" s="142">
        <v>18</v>
      </c>
      <c r="I187" s="143"/>
      <c r="J187" s="144">
        <f>ROUND(I187*H187,2)</f>
        <v>0</v>
      </c>
      <c r="K187" s="140" t="s">
        <v>134</v>
      </c>
      <c r="L187" s="31"/>
      <c r="M187" s="145" t="s">
        <v>1</v>
      </c>
      <c r="N187" s="146" t="s">
        <v>44</v>
      </c>
      <c r="O187" s="56"/>
      <c r="P187" s="147">
        <f>O187*H187</f>
        <v>0</v>
      </c>
      <c r="Q187" s="147">
        <v>0</v>
      </c>
      <c r="R187" s="147">
        <f>Q187*H187</f>
        <v>0</v>
      </c>
      <c r="S187" s="147">
        <v>0</v>
      </c>
      <c r="T187" s="148">
        <f>S187*H187</f>
        <v>0</v>
      </c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R187" s="149" t="s">
        <v>306</v>
      </c>
      <c r="AT187" s="149" t="s">
        <v>130</v>
      </c>
      <c r="AU187" s="149" t="s">
        <v>87</v>
      </c>
      <c r="AY187" s="15" t="s">
        <v>128</v>
      </c>
      <c r="BE187" s="150">
        <f>IF(N187="základní",J187,0)</f>
        <v>0</v>
      </c>
      <c r="BF187" s="150">
        <f>IF(N187="snížená",J187,0)</f>
        <v>0</v>
      </c>
      <c r="BG187" s="150">
        <f>IF(N187="zákl. přenesená",J187,0)</f>
        <v>0</v>
      </c>
      <c r="BH187" s="150">
        <f>IF(N187="sníž. přenesená",J187,0)</f>
        <v>0</v>
      </c>
      <c r="BI187" s="150">
        <f>IF(N187="nulová",J187,0)</f>
        <v>0</v>
      </c>
      <c r="BJ187" s="15" t="s">
        <v>87</v>
      </c>
      <c r="BK187" s="150">
        <f>ROUND(I187*H187,2)</f>
        <v>0</v>
      </c>
      <c r="BL187" s="15" t="s">
        <v>306</v>
      </c>
      <c r="BM187" s="149" t="s">
        <v>319</v>
      </c>
    </row>
    <row r="188" spans="1:65" s="2" customFormat="1" ht="16.5" customHeight="1">
      <c r="A188" s="30"/>
      <c r="B188" s="137"/>
      <c r="C188" s="138" t="s">
        <v>320</v>
      </c>
      <c r="D188" s="138" t="s">
        <v>130</v>
      </c>
      <c r="E188" s="139" t="s">
        <v>321</v>
      </c>
      <c r="F188" s="140" t="s">
        <v>322</v>
      </c>
      <c r="G188" s="141" t="s">
        <v>305</v>
      </c>
      <c r="H188" s="142">
        <v>20</v>
      </c>
      <c r="I188" s="143"/>
      <c r="J188" s="144">
        <f>ROUND(I188*H188,2)</f>
        <v>0</v>
      </c>
      <c r="K188" s="140" t="s">
        <v>134</v>
      </c>
      <c r="L188" s="31"/>
      <c r="M188" s="145" t="s">
        <v>1</v>
      </c>
      <c r="N188" s="146" t="s">
        <v>44</v>
      </c>
      <c r="O188" s="56"/>
      <c r="P188" s="147">
        <f>O188*H188</f>
        <v>0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R188" s="149" t="s">
        <v>306</v>
      </c>
      <c r="AT188" s="149" t="s">
        <v>130</v>
      </c>
      <c r="AU188" s="149" t="s">
        <v>87</v>
      </c>
      <c r="AY188" s="15" t="s">
        <v>128</v>
      </c>
      <c r="BE188" s="150">
        <f>IF(N188="základní",J188,0)</f>
        <v>0</v>
      </c>
      <c r="BF188" s="150">
        <f>IF(N188="snížená",J188,0)</f>
        <v>0</v>
      </c>
      <c r="BG188" s="150">
        <f>IF(N188="zákl. přenesená",J188,0)</f>
        <v>0</v>
      </c>
      <c r="BH188" s="150">
        <f>IF(N188="sníž. přenesená",J188,0)</f>
        <v>0</v>
      </c>
      <c r="BI188" s="150">
        <f>IF(N188="nulová",J188,0)</f>
        <v>0</v>
      </c>
      <c r="BJ188" s="15" t="s">
        <v>87</v>
      </c>
      <c r="BK188" s="150">
        <f>ROUND(I188*H188,2)</f>
        <v>0</v>
      </c>
      <c r="BL188" s="15" t="s">
        <v>306</v>
      </c>
      <c r="BM188" s="149" t="s">
        <v>323</v>
      </c>
    </row>
    <row r="189" spans="1:65" s="12" customFormat="1" ht="22.9" customHeight="1">
      <c r="B189" s="124"/>
      <c r="D189" s="125" t="s">
        <v>78</v>
      </c>
      <c r="E189" s="135" t="s">
        <v>324</v>
      </c>
      <c r="F189" s="135" t="s">
        <v>325</v>
      </c>
      <c r="I189" s="127"/>
      <c r="J189" s="136">
        <f>BK189</f>
        <v>0</v>
      </c>
      <c r="L189" s="124"/>
      <c r="M189" s="129"/>
      <c r="N189" s="130"/>
      <c r="O189" s="130"/>
      <c r="P189" s="131">
        <f>SUM(P190:P202)</f>
        <v>0</v>
      </c>
      <c r="Q189" s="130"/>
      <c r="R189" s="131">
        <f>SUM(R190:R202)</f>
        <v>107.11075</v>
      </c>
      <c r="S189" s="130"/>
      <c r="T189" s="132">
        <f>SUM(T190:T202)</f>
        <v>0</v>
      </c>
      <c r="AR189" s="125" t="s">
        <v>146</v>
      </c>
      <c r="AT189" s="133" t="s">
        <v>78</v>
      </c>
      <c r="AU189" s="133" t="s">
        <v>87</v>
      </c>
      <c r="AY189" s="125" t="s">
        <v>128</v>
      </c>
      <c r="BK189" s="134">
        <f>SUM(BK190:BK202)</f>
        <v>0</v>
      </c>
    </row>
    <row r="190" spans="1:65" s="2" customFormat="1" ht="24.2" customHeight="1">
      <c r="A190" s="30"/>
      <c r="B190" s="137"/>
      <c r="C190" s="138" t="s">
        <v>326</v>
      </c>
      <c r="D190" s="138" t="s">
        <v>130</v>
      </c>
      <c r="E190" s="139" t="s">
        <v>327</v>
      </c>
      <c r="F190" s="140" t="s">
        <v>328</v>
      </c>
      <c r="G190" s="141" t="s">
        <v>208</v>
      </c>
      <c r="H190" s="142">
        <v>15</v>
      </c>
      <c r="I190" s="143"/>
      <c r="J190" s="144">
        <f>ROUND(I190*H190,2)</f>
        <v>0</v>
      </c>
      <c r="K190" s="140" t="s">
        <v>134</v>
      </c>
      <c r="L190" s="31"/>
      <c r="M190" s="145" t="s">
        <v>1</v>
      </c>
      <c r="N190" s="146" t="s">
        <v>44</v>
      </c>
      <c r="O190" s="56"/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R190" s="149" t="s">
        <v>254</v>
      </c>
      <c r="AT190" s="149" t="s">
        <v>130</v>
      </c>
      <c r="AU190" s="149" t="s">
        <v>89</v>
      </c>
      <c r="AY190" s="15" t="s">
        <v>128</v>
      </c>
      <c r="BE190" s="150">
        <f>IF(N190="základní",J190,0)</f>
        <v>0</v>
      </c>
      <c r="BF190" s="150">
        <f>IF(N190="snížená",J190,0)</f>
        <v>0</v>
      </c>
      <c r="BG190" s="150">
        <f>IF(N190="zákl. přenesená",J190,0)</f>
        <v>0</v>
      </c>
      <c r="BH190" s="150">
        <f>IF(N190="sníž. přenesená",J190,0)</f>
        <v>0</v>
      </c>
      <c r="BI190" s="150">
        <f>IF(N190="nulová",J190,0)</f>
        <v>0</v>
      </c>
      <c r="BJ190" s="15" t="s">
        <v>87</v>
      </c>
      <c r="BK190" s="150">
        <f>ROUND(I190*H190,2)</f>
        <v>0</v>
      </c>
      <c r="BL190" s="15" t="s">
        <v>254</v>
      </c>
      <c r="BM190" s="149" t="s">
        <v>329</v>
      </c>
    </row>
    <row r="191" spans="1:65" s="2" customFormat="1" ht="24.2" customHeight="1">
      <c r="A191" s="30"/>
      <c r="B191" s="137"/>
      <c r="C191" s="138" t="s">
        <v>330</v>
      </c>
      <c r="D191" s="138" t="s">
        <v>130</v>
      </c>
      <c r="E191" s="139" t="s">
        <v>331</v>
      </c>
      <c r="F191" s="140" t="s">
        <v>332</v>
      </c>
      <c r="G191" s="141" t="s">
        <v>133</v>
      </c>
      <c r="H191" s="142">
        <v>2.88</v>
      </c>
      <c r="I191" s="143"/>
      <c r="J191" s="144">
        <f>ROUND(I191*H191,2)</f>
        <v>0</v>
      </c>
      <c r="K191" s="140" t="s">
        <v>134</v>
      </c>
      <c r="L191" s="31"/>
      <c r="M191" s="145" t="s">
        <v>1</v>
      </c>
      <c r="N191" s="146" t="s">
        <v>44</v>
      </c>
      <c r="O191" s="56"/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R191" s="149" t="s">
        <v>254</v>
      </c>
      <c r="AT191" s="149" t="s">
        <v>130</v>
      </c>
      <c r="AU191" s="149" t="s">
        <v>89</v>
      </c>
      <c r="AY191" s="15" t="s">
        <v>128</v>
      </c>
      <c r="BE191" s="150">
        <f>IF(N191="základní",J191,0)</f>
        <v>0</v>
      </c>
      <c r="BF191" s="150">
        <f>IF(N191="snížená",J191,0)</f>
        <v>0</v>
      </c>
      <c r="BG191" s="150">
        <f>IF(N191="zákl. přenesená",J191,0)</f>
        <v>0</v>
      </c>
      <c r="BH191" s="150">
        <f>IF(N191="sníž. přenesená",J191,0)</f>
        <v>0</v>
      </c>
      <c r="BI191" s="150">
        <f>IF(N191="nulová",J191,0)</f>
        <v>0</v>
      </c>
      <c r="BJ191" s="15" t="s">
        <v>87</v>
      </c>
      <c r="BK191" s="150">
        <f>ROUND(I191*H191,2)</f>
        <v>0</v>
      </c>
      <c r="BL191" s="15" t="s">
        <v>254</v>
      </c>
      <c r="BM191" s="149" t="s">
        <v>333</v>
      </c>
    </row>
    <row r="192" spans="1:65" s="13" customFormat="1">
      <c r="B192" s="151"/>
      <c r="D192" s="152" t="s">
        <v>137</v>
      </c>
      <c r="E192" s="153" t="s">
        <v>1</v>
      </c>
      <c r="F192" s="154" t="s">
        <v>334</v>
      </c>
      <c r="H192" s="155">
        <v>2.88</v>
      </c>
      <c r="I192" s="156"/>
      <c r="L192" s="151"/>
      <c r="M192" s="157"/>
      <c r="N192" s="158"/>
      <c r="O192" s="158"/>
      <c r="P192" s="158"/>
      <c r="Q192" s="158"/>
      <c r="R192" s="158"/>
      <c r="S192" s="158"/>
      <c r="T192" s="159"/>
      <c r="AT192" s="153" t="s">
        <v>137</v>
      </c>
      <c r="AU192" s="153" t="s">
        <v>89</v>
      </c>
      <c r="AV192" s="13" t="s">
        <v>89</v>
      </c>
      <c r="AW192" s="13" t="s">
        <v>37</v>
      </c>
      <c r="AX192" s="13" t="s">
        <v>87</v>
      </c>
      <c r="AY192" s="153" t="s">
        <v>128</v>
      </c>
    </row>
    <row r="193" spans="1:65" s="2" customFormat="1" ht="24.2" customHeight="1">
      <c r="A193" s="30"/>
      <c r="B193" s="137"/>
      <c r="C193" s="138" t="s">
        <v>335</v>
      </c>
      <c r="D193" s="138" t="s">
        <v>130</v>
      </c>
      <c r="E193" s="139" t="s">
        <v>336</v>
      </c>
      <c r="F193" s="140" t="s">
        <v>337</v>
      </c>
      <c r="G193" s="141" t="s">
        <v>186</v>
      </c>
      <c r="H193" s="142">
        <v>500</v>
      </c>
      <c r="I193" s="143"/>
      <c r="J193" s="144">
        <f>ROUND(I193*H193,2)</f>
        <v>0</v>
      </c>
      <c r="K193" s="140" t="s">
        <v>134</v>
      </c>
      <c r="L193" s="31"/>
      <c r="M193" s="145" t="s">
        <v>1</v>
      </c>
      <c r="N193" s="146" t="s">
        <v>44</v>
      </c>
      <c r="O193" s="56"/>
      <c r="P193" s="147">
        <f>O193*H193</f>
        <v>0</v>
      </c>
      <c r="Q193" s="147">
        <v>0</v>
      </c>
      <c r="R193" s="147">
        <f>Q193*H193</f>
        <v>0</v>
      </c>
      <c r="S193" s="147">
        <v>0</v>
      </c>
      <c r="T193" s="148">
        <f>S193*H193</f>
        <v>0</v>
      </c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R193" s="149" t="s">
        <v>254</v>
      </c>
      <c r="AT193" s="149" t="s">
        <v>130</v>
      </c>
      <c r="AU193" s="149" t="s">
        <v>89</v>
      </c>
      <c r="AY193" s="15" t="s">
        <v>128</v>
      </c>
      <c r="BE193" s="150">
        <f>IF(N193="základní",J193,0)</f>
        <v>0</v>
      </c>
      <c r="BF193" s="150">
        <f>IF(N193="snížená",J193,0)</f>
        <v>0</v>
      </c>
      <c r="BG193" s="150">
        <f>IF(N193="zákl. přenesená",J193,0)</f>
        <v>0</v>
      </c>
      <c r="BH193" s="150">
        <f>IF(N193="sníž. přenesená",J193,0)</f>
        <v>0</v>
      </c>
      <c r="BI193" s="150">
        <f>IF(N193="nulová",J193,0)</f>
        <v>0</v>
      </c>
      <c r="BJ193" s="15" t="s">
        <v>87</v>
      </c>
      <c r="BK193" s="150">
        <f>ROUND(I193*H193,2)</f>
        <v>0</v>
      </c>
      <c r="BL193" s="15" t="s">
        <v>254</v>
      </c>
      <c r="BM193" s="149" t="s">
        <v>338</v>
      </c>
    </row>
    <row r="194" spans="1:65" s="2" customFormat="1" ht="24.2" customHeight="1">
      <c r="A194" s="30"/>
      <c r="B194" s="137"/>
      <c r="C194" s="138" t="s">
        <v>339</v>
      </c>
      <c r="D194" s="138" t="s">
        <v>130</v>
      </c>
      <c r="E194" s="139" t="s">
        <v>340</v>
      </c>
      <c r="F194" s="140" t="s">
        <v>341</v>
      </c>
      <c r="G194" s="141" t="s">
        <v>186</v>
      </c>
      <c r="H194" s="142">
        <v>80</v>
      </c>
      <c r="I194" s="143"/>
      <c r="J194" s="144">
        <f>ROUND(I194*H194,2)</f>
        <v>0</v>
      </c>
      <c r="K194" s="140" t="s">
        <v>134</v>
      </c>
      <c r="L194" s="31"/>
      <c r="M194" s="145" t="s">
        <v>1</v>
      </c>
      <c r="N194" s="146" t="s">
        <v>44</v>
      </c>
      <c r="O194" s="56"/>
      <c r="P194" s="147">
        <f>O194*H194</f>
        <v>0</v>
      </c>
      <c r="Q194" s="147">
        <v>0</v>
      </c>
      <c r="R194" s="147">
        <f>Q194*H194</f>
        <v>0</v>
      </c>
      <c r="S194" s="147">
        <v>0</v>
      </c>
      <c r="T194" s="148">
        <f>S194*H194</f>
        <v>0</v>
      </c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R194" s="149" t="s">
        <v>254</v>
      </c>
      <c r="AT194" s="149" t="s">
        <v>130</v>
      </c>
      <c r="AU194" s="149" t="s">
        <v>89</v>
      </c>
      <c r="AY194" s="15" t="s">
        <v>128</v>
      </c>
      <c r="BE194" s="150">
        <f>IF(N194="základní",J194,0)</f>
        <v>0</v>
      </c>
      <c r="BF194" s="150">
        <f>IF(N194="snížená",J194,0)</f>
        <v>0</v>
      </c>
      <c r="BG194" s="150">
        <f>IF(N194="zákl. přenesená",J194,0)</f>
        <v>0</v>
      </c>
      <c r="BH194" s="150">
        <f>IF(N194="sníž. přenesená",J194,0)</f>
        <v>0</v>
      </c>
      <c r="BI194" s="150">
        <f>IF(N194="nulová",J194,0)</f>
        <v>0</v>
      </c>
      <c r="BJ194" s="15" t="s">
        <v>87</v>
      </c>
      <c r="BK194" s="150">
        <f>ROUND(I194*H194,2)</f>
        <v>0</v>
      </c>
      <c r="BL194" s="15" t="s">
        <v>254</v>
      </c>
      <c r="BM194" s="149" t="s">
        <v>342</v>
      </c>
    </row>
    <row r="195" spans="1:65" s="2" customFormat="1" ht="21.75" customHeight="1">
      <c r="A195" s="30"/>
      <c r="B195" s="137"/>
      <c r="C195" s="138" t="s">
        <v>343</v>
      </c>
      <c r="D195" s="138" t="s">
        <v>130</v>
      </c>
      <c r="E195" s="139" t="s">
        <v>344</v>
      </c>
      <c r="F195" s="140" t="s">
        <v>345</v>
      </c>
      <c r="G195" s="141" t="s">
        <v>133</v>
      </c>
      <c r="H195" s="142">
        <v>180</v>
      </c>
      <c r="I195" s="143"/>
      <c r="J195" s="144">
        <f>ROUND(I195*H195,2)</f>
        <v>0</v>
      </c>
      <c r="K195" s="140" t="s">
        <v>134</v>
      </c>
      <c r="L195" s="31"/>
      <c r="M195" s="145" t="s">
        <v>1</v>
      </c>
      <c r="N195" s="146" t="s">
        <v>44</v>
      </c>
      <c r="O195" s="56"/>
      <c r="P195" s="147">
        <f>O195*H195</f>
        <v>0</v>
      </c>
      <c r="Q195" s="147">
        <v>0</v>
      </c>
      <c r="R195" s="147">
        <f>Q195*H195</f>
        <v>0</v>
      </c>
      <c r="S195" s="147">
        <v>0</v>
      </c>
      <c r="T195" s="148">
        <f>S195*H195</f>
        <v>0</v>
      </c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R195" s="149" t="s">
        <v>254</v>
      </c>
      <c r="AT195" s="149" t="s">
        <v>130</v>
      </c>
      <c r="AU195" s="149" t="s">
        <v>89</v>
      </c>
      <c r="AY195" s="15" t="s">
        <v>128</v>
      </c>
      <c r="BE195" s="150">
        <f>IF(N195="základní",J195,0)</f>
        <v>0</v>
      </c>
      <c r="BF195" s="150">
        <f>IF(N195="snížená",J195,0)</f>
        <v>0</v>
      </c>
      <c r="BG195" s="150">
        <f>IF(N195="zákl. přenesená",J195,0)</f>
        <v>0</v>
      </c>
      <c r="BH195" s="150">
        <f>IF(N195="sníž. přenesená",J195,0)</f>
        <v>0</v>
      </c>
      <c r="BI195" s="150">
        <f>IF(N195="nulová",J195,0)</f>
        <v>0</v>
      </c>
      <c r="BJ195" s="15" t="s">
        <v>87</v>
      </c>
      <c r="BK195" s="150">
        <f>ROUND(I195*H195,2)</f>
        <v>0</v>
      </c>
      <c r="BL195" s="15" t="s">
        <v>254</v>
      </c>
      <c r="BM195" s="149" t="s">
        <v>346</v>
      </c>
    </row>
    <row r="196" spans="1:65" s="13" customFormat="1">
      <c r="B196" s="151"/>
      <c r="D196" s="152" t="s">
        <v>137</v>
      </c>
      <c r="E196" s="153" t="s">
        <v>1</v>
      </c>
      <c r="F196" s="154" t="s">
        <v>347</v>
      </c>
      <c r="H196" s="155">
        <v>180</v>
      </c>
      <c r="I196" s="156"/>
      <c r="L196" s="151"/>
      <c r="M196" s="157"/>
      <c r="N196" s="158"/>
      <c r="O196" s="158"/>
      <c r="P196" s="158"/>
      <c r="Q196" s="158"/>
      <c r="R196" s="158"/>
      <c r="S196" s="158"/>
      <c r="T196" s="159"/>
      <c r="AT196" s="153" t="s">
        <v>137</v>
      </c>
      <c r="AU196" s="153" t="s">
        <v>89</v>
      </c>
      <c r="AV196" s="13" t="s">
        <v>89</v>
      </c>
      <c r="AW196" s="13" t="s">
        <v>37</v>
      </c>
      <c r="AX196" s="13" t="s">
        <v>87</v>
      </c>
      <c r="AY196" s="153" t="s">
        <v>128</v>
      </c>
    </row>
    <row r="197" spans="1:65" s="2" customFormat="1" ht="24.2" customHeight="1">
      <c r="A197" s="30"/>
      <c r="B197" s="137"/>
      <c r="C197" s="138" t="s">
        <v>348</v>
      </c>
      <c r="D197" s="138" t="s">
        <v>130</v>
      </c>
      <c r="E197" s="139" t="s">
        <v>349</v>
      </c>
      <c r="F197" s="140" t="s">
        <v>350</v>
      </c>
      <c r="G197" s="141" t="s">
        <v>186</v>
      </c>
      <c r="H197" s="142">
        <v>580</v>
      </c>
      <c r="I197" s="143"/>
      <c r="J197" s="144">
        <f t="shared" ref="J197:J202" si="30">ROUND(I197*H197,2)</f>
        <v>0</v>
      </c>
      <c r="K197" s="140" t="s">
        <v>134</v>
      </c>
      <c r="L197" s="31"/>
      <c r="M197" s="145" t="s">
        <v>1</v>
      </c>
      <c r="N197" s="146" t="s">
        <v>44</v>
      </c>
      <c r="O197" s="56"/>
      <c r="P197" s="147">
        <f t="shared" ref="P197:P202" si="31">O197*H197</f>
        <v>0</v>
      </c>
      <c r="Q197" s="147">
        <v>0.18446000000000001</v>
      </c>
      <c r="R197" s="147">
        <f t="shared" ref="R197:R202" si="32">Q197*H197</f>
        <v>106.9868</v>
      </c>
      <c r="S197" s="147">
        <v>0</v>
      </c>
      <c r="T197" s="148">
        <f t="shared" ref="T197:T202" si="33">S197*H197</f>
        <v>0</v>
      </c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R197" s="149" t="s">
        <v>254</v>
      </c>
      <c r="AT197" s="149" t="s">
        <v>130</v>
      </c>
      <c r="AU197" s="149" t="s">
        <v>89</v>
      </c>
      <c r="AY197" s="15" t="s">
        <v>128</v>
      </c>
      <c r="BE197" s="150">
        <f t="shared" ref="BE197:BE202" si="34">IF(N197="základní",J197,0)</f>
        <v>0</v>
      </c>
      <c r="BF197" s="150">
        <f t="shared" ref="BF197:BF202" si="35">IF(N197="snížená",J197,0)</f>
        <v>0</v>
      </c>
      <c r="BG197" s="150">
        <f t="shared" ref="BG197:BG202" si="36">IF(N197="zákl. přenesená",J197,0)</f>
        <v>0</v>
      </c>
      <c r="BH197" s="150">
        <f t="shared" ref="BH197:BH202" si="37">IF(N197="sníž. přenesená",J197,0)</f>
        <v>0</v>
      </c>
      <c r="BI197" s="150">
        <f t="shared" ref="BI197:BI202" si="38">IF(N197="nulová",J197,0)</f>
        <v>0</v>
      </c>
      <c r="BJ197" s="15" t="s">
        <v>87</v>
      </c>
      <c r="BK197" s="150">
        <f t="shared" ref="BK197:BK202" si="39">ROUND(I197*H197,2)</f>
        <v>0</v>
      </c>
      <c r="BL197" s="15" t="s">
        <v>254</v>
      </c>
      <c r="BM197" s="149" t="s">
        <v>351</v>
      </c>
    </row>
    <row r="198" spans="1:65" s="2" customFormat="1" ht="24.2" customHeight="1">
      <c r="A198" s="30"/>
      <c r="B198" s="137"/>
      <c r="C198" s="138" t="s">
        <v>352</v>
      </c>
      <c r="D198" s="138" t="s">
        <v>130</v>
      </c>
      <c r="E198" s="139" t="s">
        <v>353</v>
      </c>
      <c r="F198" s="140" t="s">
        <v>354</v>
      </c>
      <c r="G198" s="141" t="s">
        <v>186</v>
      </c>
      <c r="H198" s="142">
        <v>35</v>
      </c>
      <c r="I198" s="143"/>
      <c r="J198" s="144">
        <f t="shared" si="30"/>
        <v>0</v>
      </c>
      <c r="K198" s="140" t="s">
        <v>134</v>
      </c>
      <c r="L198" s="31"/>
      <c r="M198" s="145" t="s">
        <v>1</v>
      </c>
      <c r="N198" s="146" t="s">
        <v>44</v>
      </c>
      <c r="O198" s="56"/>
      <c r="P198" s="147">
        <f t="shared" si="31"/>
        <v>0</v>
      </c>
      <c r="Q198" s="147">
        <v>0</v>
      </c>
      <c r="R198" s="147">
        <f t="shared" si="32"/>
        <v>0</v>
      </c>
      <c r="S198" s="147">
        <v>0</v>
      </c>
      <c r="T198" s="148">
        <f t="shared" si="33"/>
        <v>0</v>
      </c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R198" s="149" t="s">
        <v>254</v>
      </c>
      <c r="AT198" s="149" t="s">
        <v>130</v>
      </c>
      <c r="AU198" s="149" t="s">
        <v>89</v>
      </c>
      <c r="AY198" s="15" t="s">
        <v>128</v>
      </c>
      <c r="BE198" s="150">
        <f t="shared" si="34"/>
        <v>0</v>
      </c>
      <c r="BF198" s="150">
        <f t="shared" si="35"/>
        <v>0</v>
      </c>
      <c r="BG198" s="150">
        <f t="shared" si="36"/>
        <v>0</v>
      </c>
      <c r="BH198" s="150">
        <f t="shared" si="37"/>
        <v>0</v>
      </c>
      <c r="BI198" s="150">
        <f t="shared" si="38"/>
        <v>0</v>
      </c>
      <c r="BJ198" s="15" t="s">
        <v>87</v>
      </c>
      <c r="BK198" s="150">
        <f t="shared" si="39"/>
        <v>0</v>
      </c>
      <c r="BL198" s="15" t="s">
        <v>254</v>
      </c>
      <c r="BM198" s="149" t="s">
        <v>355</v>
      </c>
    </row>
    <row r="199" spans="1:65" s="2" customFormat="1" ht="24.2" customHeight="1">
      <c r="A199" s="30"/>
      <c r="B199" s="137"/>
      <c r="C199" s="160" t="s">
        <v>356</v>
      </c>
      <c r="D199" s="160" t="s">
        <v>139</v>
      </c>
      <c r="E199" s="161" t="s">
        <v>357</v>
      </c>
      <c r="F199" s="162" t="s">
        <v>358</v>
      </c>
      <c r="G199" s="163" t="s">
        <v>186</v>
      </c>
      <c r="H199" s="164">
        <v>35</v>
      </c>
      <c r="I199" s="165"/>
      <c r="J199" s="166">
        <f t="shared" si="30"/>
        <v>0</v>
      </c>
      <c r="K199" s="162" t="s">
        <v>134</v>
      </c>
      <c r="L199" s="167"/>
      <c r="M199" s="168" t="s">
        <v>1</v>
      </c>
      <c r="N199" s="169" t="s">
        <v>44</v>
      </c>
      <c r="O199" s="56"/>
      <c r="P199" s="147">
        <f t="shared" si="31"/>
        <v>0</v>
      </c>
      <c r="Q199" s="147">
        <v>5.5000000000000003E-4</v>
      </c>
      <c r="R199" s="147">
        <f t="shared" si="32"/>
        <v>1.925E-2</v>
      </c>
      <c r="S199" s="147">
        <v>0</v>
      </c>
      <c r="T199" s="148">
        <f t="shared" si="33"/>
        <v>0</v>
      </c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R199" s="149" t="s">
        <v>259</v>
      </c>
      <c r="AT199" s="149" t="s">
        <v>139</v>
      </c>
      <c r="AU199" s="149" t="s">
        <v>89</v>
      </c>
      <c r="AY199" s="15" t="s">
        <v>128</v>
      </c>
      <c r="BE199" s="150">
        <f t="shared" si="34"/>
        <v>0</v>
      </c>
      <c r="BF199" s="150">
        <f t="shared" si="35"/>
        <v>0</v>
      </c>
      <c r="BG199" s="150">
        <f t="shared" si="36"/>
        <v>0</v>
      </c>
      <c r="BH199" s="150">
        <f t="shared" si="37"/>
        <v>0</v>
      </c>
      <c r="BI199" s="150">
        <f t="shared" si="38"/>
        <v>0</v>
      </c>
      <c r="BJ199" s="15" t="s">
        <v>87</v>
      </c>
      <c r="BK199" s="150">
        <f t="shared" si="39"/>
        <v>0</v>
      </c>
      <c r="BL199" s="15" t="s">
        <v>259</v>
      </c>
      <c r="BM199" s="149" t="s">
        <v>359</v>
      </c>
    </row>
    <row r="200" spans="1:65" s="2" customFormat="1" ht="24.2" customHeight="1">
      <c r="A200" s="30"/>
      <c r="B200" s="137"/>
      <c r="C200" s="138" t="s">
        <v>360</v>
      </c>
      <c r="D200" s="138" t="s">
        <v>130</v>
      </c>
      <c r="E200" s="139" t="s">
        <v>361</v>
      </c>
      <c r="F200" s="140" t="s">
        <v>362</v>
      </c>
      <c r="G200" s="141" t="s">
        <v>186</v>
      </c>
      <c r="H200" s="142">
        <v>130</v>
      </c>
      <c r="I200" s="143"/>
      <c r="J200" s="144">
        <f t="shared" si="30"/>
        <v>0</v>
      </c>
      <c r="K200" s="140" t="s">
        <v>134</v>
      </c>
      <c r="L200" s="31"/>
      <c r="M200" s="145" t="s">
        <v>1</v>
      </c>
      <c r="N200" s="146" t="s">
        <v>44</v>
      </c>
      <c r="O200" s="56"/>
      <c r="P200" s="147">
        <f t="shared" si="31"/>
        <v>0</v>
      </c>
      <c r="Q200" s="147">
        <v>0</v>
      </c>
      <c r="R200" s="147">
        <f t="shared" si="32"/>
        <v>0</v>
      </c>
      <c r="S200" s="147">
        <v>0</v>
      </c>
      <c r="T200" s="148">
        <f t="shared" si="33"/>
        <v>0</v>
      </c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R200" s="149" t="s">
        <v>254</v>
      </c>
      <c r="AT200" s="149" t="s">
        <v>130</v>
      </c>
      <c r="AU200" s="149" t="s">
        <v>89</v>
      </c>
      <c r="AY200" s="15" t="s">
        <v>128</v>
      </c>
      <c r="BE200" s="150">
        <f t="shared" si="34"/>
        <v>0</v>
      </c>
      <c r="BF200" s="150">
        <f t="shared" si="35"/>
        <v>0</v>
      </c>
      <c r="BG200" s="150">
        <f t="shared" si="36"/>
        <v>0</v>
      </c>
      <c r="BH200" s="150">
        <f t="shared" si="37"/>
        <v>0</v>
      </c>
      <c r="BI200" s="150">
        <f t="shared" si="38"/>
        <v>0</v>
      </c>
      <c r="BJ200" s="15" t="s">
        <v>87</v>
      </c>
      <c r="BK200" s="150">
        <f t="shared" si="39"/>
        <v>0</v>
      </c>
      <c r="BL200" s="15" t="s">
        <v>254</v>
      </c>
      <c r="BM200" s="149" t="s">
        <v>363</v>
      </c>
    </row>
    <row r="201" spans="1:65" s="2" customFormat="1" ht="24.2" customHeight="1">
      <c r="A201" s="30"/>
      <c r="B201" s="137"/>
      <c r="C201" s="160" t="s">
        <v>364</v>
      </c>
      <c r="D201" s="160" t="s">
        <v>139</v>
      </c>
      <c r="E201" s="161" t="s">
        <v>365</v>
      </c>
      <c r="F201" s="162" t="s">
        <v>366</v>
      </c>
      <c r="G201" s="163" t="s">
        <v>186</v>
      </c>
      <c r="H201" s="164">
        <v>130</v>
      </c>
      <c r="I201" s="165"/>
      <c r="J201" s="166">
        <f t="shared" si="30"/>
        <v>0</v>
      </c>
      <c r="K201" s="162" t="s">
        <v>134</v>
      </c>
      <c r="L201" s="167"/>
      <c r="M201" s="168" t="s">
        <v>1</v>
      </c>
      <c r="N201" s="169" t="s">
        <v>44</v>
      </c>
      <c r="O201" s="56"/>
      <c r="P201" s="147">
        <f t="shared" si="31"/>
        <v>0</v>
      </c>
      <c r="Q201" s="147">
        <v>6.8999999999999997E-4</v>
      </c>
      <c r="R201" s="147">
        <f t="shared" si="32"/>
        <v>8.9700000000000002E-2</v>
      </c>
      <c r="S201" s="147">
        <v>0</v>
      </c>
      <c r="T201" s="148">
        <f t="shared" si="33"/>
        <v>0</v>
      </c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R201" s="149" t="s">
        <v>259</v>
      </c>
      <c r="AT201" s="149" t="s">
        <v>139</v>
      </c>
      <c r="AU201" s="149" t="s">
        <v>89</v>
      </c>
      <c r="AY201" s="15" t="s">
        <v>128</v>
      </c>
      <c r="BE201" s="150">
        <f t="shared" si="34"/>
        <v>0</v>
      </c>
      <c r="BF201" s="150">
        <f t="shared" si="35"/>
        <v>0</v>
      </c>
      <c r="BG201" s="150">
        <f t="shared" si="36"/>
        <v>0</v>
      </c>
      <c r="BH201" s="150">
        <f t="shared" si="37"/>
        <v>0</v>
      </c>
      <c r="BI201" s="150">
        <f t="shared" si="38"/>
        <v>0</v>
      </c>
      <c r="BJ201" s="15" t="s">
        <v>87</v>
      </c>
      <c r="BK201" s="150">
        <f t="shared" si="39"/>
        <v>0</v>
      </c>
      <c r="BL201" s="15" t="s">
        <v>259</v>
      </c>
      <c r="BM201" s="149" t="s">
        <v>367</v>
      </c>
    </row>
    <row r="202" spans="1:65" s="2" customFormat="1" ht="24.2" customHeight="1">
      <c r="A202" s="30"/>
      <c r="B202" s="137"/>
      <c r="C202" s="160" t="s">
        <v>368</v>
      </c>
      <c r="D202" s="160" t="s">
        <v>139</v>
      </c>
      <c r="E202" s="161" t="s">
        <v>369</v>
      </c>
      <c r="F202" s="162" t="s">
        <v>370</v>
      </c>
      <c r="G202" s="163" t="s">
        <v>238</v>
      </c>
      <c r="H202" s="164">
        <v>15</v>
      </c>
      <c r="I202" s="165"/>
      <c r="J202" s="166">
        <f t="shared" si="30"/>
        <v>0</v>
      </c>
      <c r="K202" s="162" t="s">
        <v>134</v>
      </c>
      <c r="L202" s="167"/>
      <c r="M202" s="168" t="s">
        <v>1</v>
      </c>
      <c r="N202" s="169" t="s">
        <v>44</v>
      </c>
      <c r="O202" s="56"/>
      <c r="P202" s="147">
        <f t="shared" si="31"/>
        <v>0</v>
      </c>
      <c r="Q202" s="147">
        <v>1E-3</v>
      </c>
      <c r="R202" s="147">
        <f t="shared" si="32"/>
        <v>1.4999999999999999E-2</v>
      </c>
      <c r="S202" s="147">
        <v>0</v>
      </c>
      <c r="T202" s="148">
        <f t="shared" si="33"/>
        <v>0</v>
      </c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R202" s="149" t="s">
        <v>259</v>
      </c>
      <c r="AT202" s="149" t="s">
        <v>139</v>
      </c>
      <c r="AU202" s="149" t="s">
        <v>89</v>
      </c>
      <c r="AY202" s="15" t="s">
        <v>128</v>
      </c>
      <c r="BE202" s="150">
        <f t="shared" si="34"/>
        <v>0</v>
      </c>
      <c r="BF202" s="150">
        <f t="shared" si="35"/>
        <v>0</v>
      </c>
      <c r="BG202" s="150">
        <f t="shared" si="36"/>
        <v>0</v>
      </c>
      <c r="BH202" s="150">
        <f t="shared" si="37"/>
        <v>0</v>
      </c>
      <c r="BI202" s="150">
        <f t="shared" si="38"/>
        <v>0</v>
      </c>
      <c r="BJ202" s="15" t="s">
        <v>87</v>
      </c>
      <c r="BK202" s="150">
        <f t="shared" si="39"/>
        <v>0</v>
      </c>
      <c r="BL202" s="15" t="s">
        <v>259</v>
      </c>
      <c r="BM202" s="149" t="s">
        <v>371</v>
      </c>
    </row>
    <row r="203" spans="1:65" s="12" customFormat="1" ht="22.9" customHeight="1">
      <c r="B203" s="124"/>
      <c r="D203" s="125" t="s">
        <v>78</v>
      </c>
      <c r="E203" s="135" t="s">
        <v>372</v>
      </c>
      <c r="F203" s="135" t="s">
        <v>373</v>
      </c>
      <c r="I203" s="127"/>
      <c r="J203" s="136">
        <f>BK203</f>
        <v>0</v>
      </c>
      <c r="L203" s="124"/>
      <c r="M203" s="129"/>
      <c r="N203" s="130"/>
      <c r="O203" s="130"/>
      <c r="P203" s="131">
        <f>P204</f>
        <v>0</v>
      </c>
      <c r="Q203" s="130"/>
      <c r="R203" s="131">
        <f>R204</f>
        <v>0</v>
      </c>
      <c r="S203" s="130"/>
      <c r="T203" s="132">
        <f>T204</f>
        <v>0</v>
      </c>
      <c r="AR203" s="125" t="s">
        <v>146</v>
      </c>
      <c r="AT203" s="133" t="s">
        <v>78</v>
      </c>
      <c r="AU203" s="133" t="s">
        <v>87</v>
      </c>
      <c r="AY203" s="125" t="s">
        <v>128</v>
      </c>
      <c r="BK203" s="134">
        <f>BK204</f>
        <v>0</v>
      </c>
    </row>
    <row r="204" spans="1:65" s="2" customFormat="1" ht="21.75" customHeight="1">
      <c r="A204" s="30"/>
      <c r="B204" s="137"/>
      <c r="C204" s="138" t="s">
        <v>374</v>
      </c>
      <c r="D204" s="138" t="s">
        <v>130</v>
      </c>
      <c r="E204" s="139" t="s">
        <v>375</v>
      </c>
      <c r="F204" s="140" t="s">
        <v>376</v>
      </c>
      <c r="G204" s="141" t="s">
        <v>208</v>
      </c>
      <c r="H204" s="142">
        <v>15</v>
      </c>
      <c r="I204" s="143"/>
      <c r="J204" s="144">
        <f>ROUND(I204*H204,2)</f>
        <v>0</v>
      </c>
      <c r="K204" s="140" t="s">
        <v>134</v>
      </c>
      <c r="L204" s="31"/>
      <c r="M204" s="145" t="s">
        <v>1</v>
      </c>
      <c r="N204" s="146" t="s">
        <v>44</v>
      </c>
      <c r="O204" s="56"/>
      <c r="P204" s="147">
        <f>O204*H204</f>
        <v>0</v>
      </c>
      <c r="Q204" s="147">
        <v>0</v>
      </c>
      <c r="R204" s="147">
        <f>Q204*H204</f>
        <v>0</v>
      </c>
      <c r="S204" s="147">
        <v>0</v>
      </c>
      <c r="T204" s="148">
        <f>S204*H204</f>
        <v>0</v>
      </c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R204" s="149" t="s">
        <v>254</v>
      </c>
      <c r="AT204" s="149" t="s">
        <v>130</v>
      </c>
      <c r="AU204" s="149" t="s">
        <v>89</v>
      </c>
      <c r="AY204" s="15" t="s">
        <v>128</v>
      </c>
      <c r="BE204" s="150">
        <f>IF(N204="základní",J204,0)</f>
        <v>0</v>
      </c>
      <c r="BF204" s="150">
        <f>IF(N204="snížená",J204,0)</f>
        <v>0</v>
      </c>
      <c r="BG204" s="150">
        <f>IF(N204="zákl. přenesená",J204,0)</f>
        <v>0</v>
      </c>
      <c r="BH204" s="150">
        <f>IF(N204="sníž. přenesená",J204,0)</f>
        <v>0</v>
      </c>
      <c r="BI204" s="150">
        <f>IF(N204="nulová",J204,0)</f>
        <v>0</v>
      </c>
      <c r="BJ204" s="15" t="s">
        <v>87</v>
      </c>
      <c r="BK204" s="150">
        <f>ROUND(I204*H204,2)</f>
        <v>0</v>
      </c>
      <c r="BL204" s="15" t="s">
        <v>254</v>
      </c>
      <c r="BM204" s="149" t="s">
        <v>377</v>
      </c>
    </row>
    <row r="205" spans="1:65" s="12" customFormat="1" ht="25.9" customHeight="1">
      <c r="B205" s="124"/>
      <c r="D205" s="125" t="s">
        <v>78</v>
      </c>
      <c r="E205" s="126" t="s">
        <v>378</v>
      </c>
      <c r="F205" s="126" t="s">
        <v>379</v>
      </c>
      <c r="I205" s="127"/>
      <c r="J205" s="128">
        <f>BK205</f>
        <v>0</v>
      </c>
      <c r="L205" s="124"/>
      <c r="M205" s="129"/>
      <c r="N205" s="130"/>
      <c r="O205" s="130"/>
      <c r="P205" s="131">
        <f>P206+P210+P212</f>
        <v>0</v>
      </c>
      <c r="Q205" s="130"/>
      <c r="R205" s="131">
        <f>R206+R210+R212</f>
        <v>0</v>
      </c>
      <c r="S205" s="130"/>
      <c r="T205" s="132">
        <f>T206+T210+T212</f>
        <v>0</v>
      </c>
      <c r="AR205" s="125" t="s">
        <v>156</v>
      </c>
      <c r="AT205" s="133" t="s">
        <v>78</v>
      </c>
      <c r="AU205" s="133" t="s">
        <v>79</v>
      </c>
      <c r="AY205" s="125" t="s">
        <v>128</v>
      </c>
      <c r="BK205" s="134">
        <f>BK206+BK210+BK212</f>
        <v>0</v>
      </c>
    </row>
    <row r="206" spans="1:65" s="12" customFormat="1" ht="22.9" customHeight="1">
      <c r="B206" s="124"/>
      <c r="D206" s="125" t="s">
        <v>78</v>
      </c>
      <c r="E206" s="135" t="s">
        <v>380</v>
      </c>
      <c r="F206" s="135" t="s">
        <v>381</v>
      </c>
      <c r="I206" s="127"/>
      <c r="J206" s="136">
        <f>BK206</f>
        <v>0</v>
      </c>
      <c r="L206" s="124"/>
      <c r="M206" s="129"/>
      <c r="N206" s="130"/>
      <c r="O206" s="130"/>
      <c r="P206" s="131">
        <f>SUM(P207:P209)</f>
        <v>0</v>
      </c>
      <c r="Q206" s="130"/>
      <c r="R206" s="131">
        <f>SUM(R207:R209)</f>
        <v>0</v>
      </c>
      <c r="S206" s="130"/>
      <c r="T206" s="132">
        <f>SUM(T207:T209)</f>
        <v>0</v>
      </c>
      <c r="AR206" s="125" t="s">
        <v>156</v>
      </c>
      <c r="AT206" s="133" t="s">
        <v>78</v>
      </c>
      <c r="AU206" s="133" t="s">
        <v>87</v>
      </c>
      <c r="AY206" s="125" t="s">
        <v>128</v>
      </c>
      <c r="BK206" s="134">
        <f>SUM(BK207:BK209)</f>
        <v>0</v>
      </c>
    </row>
    <row r="207" spans="1:65" s="2" customFormat="1" ht="16.5" customHeight="1">
      <c r="A207" s="30"/>
      <c r="B207" s="137"/>
      <c r="C207" s="138" t="s">
        <v>382</v>
      </c>
      <c r="D207" s="138" t="s">
        <v>130</v>
      </c>
      <c r="E207" s="139" t="s">
        <v>383</v>
      </c>
      <c r="F207" s="140" t="s">
        <v>384</v>
      </c>
      <c r="G207" s="141" t="s">
        <v>385</v>
      </c>
      <c r="H207" s="142">
        <v>1</v>
      </c>
      <c r="I207" s="143"/>
      <c r="J207" s="144">
        <f>ROUND(I207*H207,2)</f>
        <v>0</v>
      </c>
      <c r="K207" s="140" t="s">
        <v>134</v>
      </c>
      <c r="L207" s="31"/>
      <c r="M207" s="145" t="s">
        <v>1</v>
      </c>
      <c r="N207" s="146" t="s">
        <v>44</v>
      </c>
      <c r="O207" s="56"/>
      <c r="P207" s="147">
        <f>O207*H207</f>
        <v>0</v>
      </c>
      <c r="Q207" s="147">
        <v>0</v>
      </c>
      <c r="R207" s="147">
        <f>Q207*H207</f>
        <v>0</v>
      </c>
      <c r="S207" s="147">
        <v>0</v>
      </c>
      <c r="T207" s="148">
        <f>S207*H207</f>
        <v>0</v>
      </c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R207" s="149" t="s">
        <v>386</v>
      </c>
      <c r="AT207" s="149" t="s">
        <v>130</v>
      </c>
      <c r="AU207" s="149" t="s">
        <v>89</v>
      </c>
      <c r="AY207" s="15" t="s">
        <v>128</v>
      </c>
      <c r="BE207" s="150">
        <f>IF(N207="základní",J207,0)</f>
        <v>0</v>
      </c>
      <c r="BF207" s="150">
        <f>IF(N207="snížená",J207,0)</f>
        <v>0</v>
      </c>
      <c r="BG207" s="150">
        <f>IF(N207="zákl. přenesená",J207,0)</f>
        <v>0</v>
      </c>
      <c r="BH207" s="150">
        <f>IF(N207="sníž. přenesená",J207,0)</f>
        <v>0</v>
      </c>
      <c r="BI207" s="150">
        <f>IF(N207="nulová",J207,0)</f>
        <v>0</v>
      </c>
      <c r="BJ207" s="15" t="s">
        <v>87</v>
      </c>
      <c r="BK207" s="150">
        <f>ROUND(I207*H207,2)</f>
        <v>0</v>
      </c>
      <c r="BL207" s="15" t="s">
        <v>386</v>
      </c>
      <c r="BM207" s="149" t="s">
        <v>387</v>
      </c>
    </row>
    <row r="208" spans="1:65" s="2" customFormat="1" ht="16.5" customHeight="1">
      <c r="A208" s="30"/>
      <c r="B208" s="137"/>
      <c r="C208" s="138" t="s">
        <v>388</v>
      </c>
      <c r="D208" s="138" t="s">
        <v>130</v>
      </c>
      <c r="E208" s="139" t="s">
        <v>389</v>
      </c>
      <c r="F208" s="140" t="s">
        <v>390</v>
      </c>
      <c r="G208" s="141" t="s">
        <v>391</v>
      </c>
      <c r="H208" s="142">
        <v>1</v>
      </c>
      <c r="I208" s="143"/>
      <c r="J208" s="144">
        <f>ROUND(I208*H208,2)</f>
        <v>0</v>
      </c>
      <c r="K208" s="140" t="s">
        <v>134</v>
      </c>
      <c r="L208" s="31"/>
      <c r="M208" s="145" t="s">
        <v>1</v>
      </c>
      <c r="N208" s="146" t="s">
        <v>44</v>
      </c>
      <c r="O208" s="56"/>
      <c r="P208" s="147">
        <f>O208*H208</f>
        <v>0</v>
      </c>
      <c r="Q208" s="147">
        <v>0</v>
      </c>
      <c r="R208" s="147">
        <f>Q208*H208</f>
        <v>0</v>
      </c>
      <c r="S208" s="147">
        <v>0</v>
      </c>
      <c r="T208" s="148">
        <f>S208*H208</f>
        <v>0</v>
      </c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R208" s="149" t="s">
        <v>386</v>
      </c>
      <c r="AT208" s="149" t="s">
        <v>130</v>
      </c>
      <c r="AU208" s="149" t="s">
        <v>89</v>
      </c>
      <c r="AY208" s="15" t="s">
        <v>128</v>
      </c>
      <c r="BE208" s="150">
        <f>IF(N208="základní",J208,0)</f>
        <v>0</v>
      </c>
      <c r="BF208" s="150">
        <f>IF(N208="snížená",J208,0)</f>
        <v>0</v>
      </c>
      <c r="BG208" s="150">
        <f>IF(N208="zákl. přenesená",J208,0)</f>
        <v>0</v>
      </c>
      <c r="BH208" s="150">
        <f>IF(N208="sníž. přenesená",J208,0)</f>
        <v>0</v>
      </c>
      <c r="BI208" s="150">
        <f>IF(N208="nulová",J208,0)</f>
        <v>0</v>
      </c>
      <c r="BJ208" s="15" t="s">
        <v>87</v>
      </c>
      <c r="BK208" s="150">
        <f>ROUND(I208*H208,2)</f>
        <v>0</v>
      </c>
      <c r="BL208" s="15" t="s">
        <v>386</v>
      </c>
      <c r="BM208" s="149" t="s">
        <v>392</v>
      </c>
    </row>
    <row r="209" spans="1:65" s="2" customFormat="1" ht="16.5" customHeight="1">
      <c r="A209" s="30"/>
      <c r="B209" s="137"/>
      <c r="C209" s="138" t="s">
        <v>393</v>
      </c>
      <c r="D209" s="138" t="s">
        <v>130</v>
      </c>
      <c r="E209" s="139" t="s">
        <v>394</v>
      </c>
      <c r="F209" s="140" t="s">
        <v>395</v>
      </c>
      <c r="G209" s="141" t="s">
        <v>385</v>
      </c>
      <c r="H209" s="142">
        <v>1</v>
      </c>
      <c r="I209" s="143"/>
      <c r="J209" s="144">
        <f>ROUND(I209*H209,2)</f>
        <v>0</v>
      </c>
      <c r="K209" s="140" t="s">
        <v>134</v>
      </c>
      <c r="L209" s="31"/>
      <c r="M209" s="145" t="s">
        <v>1</v>
      </c>
      <c r="N209" s="146" t="s">
        <v>44</v>
      </c>
      <c r="O209" s="56"/>
      <c r="P209" s="147">
        <f>O209*H209</f>
        <v>0</v>
      </c>
      <c r="Q209" s="147">
        <v>0</v>
      </c>
      <c r="R209" s="147">
        <f>Q209*H209</f>
        <v>0</v>
      </c>
      <c r="S209" s="147">
        <v>0</v>
      </c>
      <c r="T209" s="148">
        <f>S209*H209</f>
        <v>0</v>
      </c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R209" s="149" t="s">
        <v>386</v>
      </c>
      <c r="AT209" s="149" t="s">
        <v>130</v>
      </c>
      <c r="AU209" s="149" t="s">
        <v>89</v>
      </c>
      <c r="AY209" s="15" t="s">
        <v>128</v>
      </c>
      <c r="BE209" s="150">
        <f>IF(N209="základní",J209,0)</f>
        <v>0</v>
      </c>
      <c r="BF209" s="150">
        <f>IF(N209="snížená",J209,0)</f>
        <v>0</v>
      </c>
      <c r="BG209" s="150">
        <f>IF(N209="zákl. přenesená",J209,0)</f>
        <v>0</v>
      </c>
      <c r="BH209" s="150">
        <f>IF(N209="sníž. přenesená",J209,0)</f>
        <v>0</v>
      </c>
      <c r="BI209" s="150">
        <f>IF(N209="nulová",J209,0)</f>
        <v>0</v>
      </c>
      <c r="BJ209" s="15" t="s">
        <v>87</v>
      </c>
      <c r="BK209" s="150">
        <f>ROUND(I209*H209,2)</f>
        <v>0</v>
      </c>
      <c r="BL209" s="15" t="s">
        <v>386</v>
      </c>
      <c r="BM209" s="149" t="s">
        <v>396</v>
      </c>
    </row>
    <row r="210" spans="1:65" s="12" customFormat="1" ht="22.9" customHeight="1">
      <c r="B210" s="124"/>
      <c r="D210" s="125" t="s">
        <v>78</v>
      </c>
      <c r="E210" s="135" t="s">
        <v>397</v>
      </c>
      <c r="F210" s="135" t="s">
        <v>398</v>
      </c>
      <c r="I210" s="127"/>
      <c r="J210" s="136">
        <f>BK210</f>
        <v>0</v>
      </c>
      <c r="L210" s="124"/>
      <c r="M210" s="129"/>
      <c r="N210" s="130"/>
      <c r="O210" s="130"/>
      <c r="P210" s="131">
        <f>P211</f>
        <v>0</v>
      </c>
      <c r="Q210" s="130"/>
      <c r="R210" s="131">
        <f>R211</f>
        <v>0</v>
      </c>
      <c r="S210" s="130"/>
      <c r="T210" s="132">
        <f>T211</f>
        <v>0</v>
      </c>
      <c r="AR210" s="125" t="s">
        <v>156</v>
      </c>
      <c r="AT210" s="133" t="s">
        <v>78</v>
      </c>
      <c r="AU210" s="133" t="s">
        <v>87</v>
      </c>
      <c r="AY210" s="125" t="s">
        <v>128</v>
      </c>
      <c r="BK210" s="134">
        <f>BK211</f>
        <v>0</v>
      </c>
    </row>
    <row r="211" spans="1:65" s="2" customFormat="1" ht="16.5" customHeight="1">
      <c r="A211" s="30"/>
      <c r="B211" s="137"/>
      <c r="C211" s="138" t="s">
        <v>399</v>
      </c>
      <c r="D211" s="138" t="s">
        <v>130</v>
      </c>
      <c r="E211" s="139" t="s">
        <v>400</v>
      </c>
      <c r="F211" s="140" t="s">
        <v>401</v>
      </c>
      <c r="G211" s="141" t="s">
        <v>385</v>
      </c>
      <c r="H211" s="142">
        <v>1</v>
      </c>
      <c r="I211" s="143"/>
      <c r="J211" s="144">
        <f>ROUND(I211*H211,2)</f>
        <v>0</v>
      </c>
      <c r="K211" s="140" t="s">
        <v>134</v>
      </c>
      <c r="L211" s="31"/>
      <c r="M211" s="145" t="s">
        <v>1</v>
      </c>
      <c r="N211" s="146" t="s">
        <v>44</v>
      </c>
      <c r="O211" s="56"/>
      <c r="P211" s="147">
        <f>O211*H211</f>
        <v>0</v>
      </c>
      <c r="Q211" s="147">
        <v>0</v>
      </c>
      <c r="R211" s="147">
        <f>Q211*H211</f>
        <v>0</v>
      </c>
      <c r="S211" s="147">
        <v>0</v>
      </c>
      <c r="T211" s="148">
        <f>S211*H211</f>
        <v>0</v>
      </c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R211" s="149" t="s">
        <v>386</v>
      </c>
      <c r="AT211" s="149" t="s">
        <v>130</v>
      </c>
      <c r="AU211" s="149" t="s">
        <v>89</v>
      </c>
      <c r="AY211" s="15" t="s">
        <v>128</v>
      </c>
      <c r="BE211" s="150">
        <f>IF(N211="základní",J211,0)</f>
        <v>0</v>
      </c>
      <c r="BF211" s="150">
        <f>IF(N211="snížená",J211,0)</f>
        <v>0</v>
      </c>
      <c r="BG211" s="150">
        <f>IF(N211="zákl. přenesená",J211,0)</f>
        <v>0</v>
      </c>
      <c r="BH211" s="150">
        <f>IF(N211="sníž. přenesená",J211,0)</f>
        <v>0</v>
      </c>
      <c r="BI211" s="150">
        <f>IF(N211="nulová",J211,0)</f>
        <v>0</v>
      </c>
      <c r="BJ211" s="15" t="s">
        <v>87</v>
      </c>
      <c r="BK211" s="150">
        <f>ROUND(I211*H211,2)</f>
        <v>0</v>
      </c>
      <c r="BL211" s="15" t="s">
        <v>386</v>
      </c>
      <c r="BM211" s="149" t="s">
        <v>402</v>
      </c>
    </row>
    <row r="212" spans="1:65" s="12" customFormat="1" ht="22.9" customHeight="1">
      <c r="B212" s="124"/>
      <c r="D212" s="125" t="s">
        <v>78</v>
      </c>
      <c r="E212" s="135" t="s">
        <v>403</v>
      </c>
      <c r="F212" s="135" t="s">
        <v>404</v>
      </c>
      <c r="I212" s="127"/>
      <c r="J212" s="136">
        <f>BK212</f>
        <v>0</v>
      </c>
      <c r="L212" s="124"/>
      <c r="M212" s="129"/>
      <c r="N212" s="130"/>
      <c r="O212" s="130"/>
      <c r="P212" s="131">
        <f>SUM(P213:P215)</f>
        <v>0</v>
      </c>
      <c r="Q212" s="130"/>
      <c r="R212" s="131">
        <f>SUM(R213:R215)</f>
        <v>0</v>
      </c>
      <c r="S212" s="130"/>
      <c r="T212" s="132">
        <f>SUM(T213:T215)</f>
        <v>0</v>
      </c>
      <c r="AR212" s="125" t="s">
        <v>156</v>
      </c>
      <c r="AT212" s="133" t="s">
        <v>78</v>
      </c>
      <c r="AU212" s="133" t="s">
        <v>87</v>
      </c>
      <c r="AY212" s="125" t="s">
        <v>128</v>
      </c>
      <c r="BK212" s="134">
        <f>SUM(BK213:BK215)</f>
        <v>0</v>
      </c>
    </row>
    <row r="213" spans="1:65" s="2" customFormat="1" ht="16.5" customHeight="1">
      <c r="A213" s="30"/>
      <c r="B213" s="137"/>
      <c r="C213" s="138" t="s">
        <v>405</v>
      </c>
      <c r="D213" s="138" t="s">
        <v>130</v>
      </c>
      <c r="E213" s="139" t="s">
        <v>406</v>
      </c>
      <c r="F213" s="140" t="s">
        <v>407</v>
      </c>
      <c r="G213" s="141" t="s">
        <v>385</v>
      </c>
      <c r="H213" s="142">
        <v>1</v>
      </c>
      <c r="I213" s="143"/>
      <c r="J213" s="144">
        <f>ROUND(I213*H213,2)</f>
        <v>0</v>
      </c>
      <c r="K213" s="140" t="s">
        <v>134</v>
      </c>
      <c r="L213" s="31"/>
      <c r="M213" s="145" t="s">
        <v>1</v>
      </c>
      <c r="N213" s="146" t="s">
        <v>44</v>
      </c>
      <c r="O213" s="56"/>
      <c r="P213" s="147">
        <f>O213*H213</f>
        <v>0</v>
      </c>
      <c r="Q213" s="147">
        <v>0</v>
      </c>
      <c r="R213" s="147">
        <f>Q213*H213</f>
        <v>0</v>
      </c>
      <c r="S213" s="147">
        <v>0</v>
      </c>
      <c r="T213" s="148">
        <f>S213*H213</f>
        <v>0</v>
      </c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R213" s="149" t="s">
        <v>386</v>
      </c>
      <c r="AT213" s="149" t="s">
        <v>130</v>
      </c>
      <c r="AU213" s="149" t="s">
        <v>89</v>
      </c>
      <c r="AY213" s="15" t="s">
        <v>128</v>
      </c>
      <c r="BE213" s="150">
        <f>IF(N213="základní",J213,0)</f>
        <v>0</v>
      </c>
      <c r="BF213" s="150">
        <f>IF(N213="snížená",J213,0)</f>
        <v>0</v>
      </c>
      <c r="BG213" s="150">
        <f>IF(N213="zákl. přenesená",J213,0)</f>
        <v>0</v>
      </c>
      <c r="BH213" s="150">
        <f>IF(N213="sníž. přenesená",J213,0)</f>
        <v>0</v>
      </c>
      <c r="BI213" s="150">
        <f>IF(N213="nulová",J213,0)</f>
        <v>0</v>
      </c>
      <c r="BJ213" s="15" t="s">
        <v>87</v>
      </c>
      <c r="BK213" s="150">
        <f>ROUND(I213*H213,2)</f>
        <v>0</v>
      </c>
      <c r="BL213" s="15" t="s">
        <v>386</v>
      </c>
      <c r="BM213" s="149" t="s">
        <v>408</v>
      </c>
    </row>
    <row r="214" spans="1:65" s="2" customFormat="1" ht="16.5" customHeight="1">
      <c r="A214" s="30"/>
      <c r="B214" s="137"/>
      <c r="C214" s="138" t="s">
        <v>409</v>
      </c>
      <c r="D214" s="138" t="s">
        <v>130</v>
      </c>
      <c r="E214" s="139" t="s">
        <v>410</v>
      </c>
      <c r="F214" s="140" t="s">
        <v>411</v>
      </c>
      <c r="G214" s="141" t="s">
        <v>385</v>
      </c>
      <c r="H214" s="142">
        <v>1</v>
      </c>
      <c r="I214" s="143"/>
      <c r="J214" s="144">
        <f>ROUND(I214*H214,2)</f>
        <v>0</v>
      </c>
      <c r="K214" s="140" t="s">
        <v>134</v>
      </c>
      <c r="L214" s="31"/>
      <c r="M214" s="145" t="s">
        <v>1</v>
      </c>
      <c r="N214" s="146" t="s">
        <v>44</v>
      </c>
      <c r="O214" s="56"/>
      <c r="P214" s="147">
        <f>O214*H214</f>
        <v>0</v>
      </c>
      <c r="Q214" s="147">
        <v>0</v>
      </c>
      <c r="R214" s="147">
        <f>Q214*H214</f>
        <v>0</v>
      </c>
      <c r="S214" s="147">
        <v>0</v>
      </c>
      <c r="T214" s="148">
        <f>S214*H214</f>
        <v>0</v>
      </c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R214" s="149" t="s">
        <v>386</v>
      </c>
      <c r="AT214" s="149" t="s">
        <v>130</v>
      </c>
      <c r="AU214" s="149" t="s">
        <v>89</v>
      </c>
      <c r="AY214" s="15" t="s">
        <v>128</v>
      </c>
      <c r="BE214" s="150">
        <f>IF(N214="základní",J214,0)</f>
        <v>0</v>
      </c>
      <c r="BF214" s="150">
        <f>IF(N214="snížená",J214,0)</f>
        <v>0</v>
      </c>
      <c r="BG214" s="150">
        <f>IF(N214="zákl. přenesená",J214,0)</f>
        <v>0</v>
      </c>
      <c r="BH214" s="150">
        <f>IF(N214="sníž. přenesená",J214,0)</f>
        <v>0</v>
      </c>
      <c r="BI214" s="150">
        <f>IF(N214="nulová",J214,0)</f>
        <v>0</v>
      </c>
      <c r="BJ214" s="15" t="s">
        <v>87</v>
      </c>
      <c r="BK214" s="150">
        <f>ROUND(I214*H214,2)</f>
        <v>0</v>
      </c>
      <c r="BL214" s="15" t="s">
        <v>386</v>
      </c>
      <c r="BM214" s="149" t="s">
        <v>412</v>
      </c>
    </row>
    <row r="215" spans="1:65" s="2" customFormat="1" ht="16.5" customHeight="1">
      <c r="A215" s="30"/>
      <c r="B215" s="137"/>
      <c r="C215" s="138" t="s">
        <v>413</v>
      </c>
      <c r="D215" s="138" t="s">
        <v>130</v>
      </c>
      <c r="E215" s="139" t="s">
        <v>414</v>
      </c>
      <c r="F215" s="140" t="s">
        <v>415</v>
      </c>
      <c r="G215" s="141" t="s">
        <v>385</v>
      </c>
      <c r="H215" s="142">
        <v>1</v>
      </c>
      <c r="I215" s="143"/>
      <c r="J215" s="144">
        <f>ROUND(I215*H215,2)</f>
        <v>0</v>
      </c>
      <c r="K215" s="140" t="s">
        <v>134</v>
      </c>
      <c r="L215" s="31"/>
      <c r="M215" s="174" t="s">
        <v>1</v>
      </c>
      <c r="N215" s="175" t="s">
        <v>44</v>
      </c>
      <c r="O215" s="176"/>
      <c r="P215" s="177">
        <f>O215*H215</f>
        <v>0</v>
      </c>
      <c r="Q215" s="177">
        <v>0</v>
      </c>
      <c r="R215" s="177">
        <f>Q215*H215</f>
        <v>0</v>
      </c>
      <c r="S215" s="177">
        <v>0</v>
      </c>
      <c r="T215" s="178">
        <f>S215*H215</f>
        <v>0</v>
      </c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R215" s="149" t="s">
        <v>386</v>
      </c>
      <c r="AT215" s="149" t="s">
        <v>130</v>
      </c>
      <c r="AU215" s="149" t="s">
        <v>89</v>
      </c>
      <c r="AY215" s="15" t="s">
        <v>128</v>
      </c>
      <c r="BE215" s="150">
        <f>IF(N215="základní",J215,0)</f>
        <v>0</v>
      </c>
      <c r="BF215" s="150">
        <f>IF(N215="snížená",J215,0)</f>
        <v>0</v>
      </c>
      <c r="BG215" s="150">
        <f>IF(N215="zákl. přenesená",J215,0)</f>
        <v>0</v>
      </c>
      <c r="BH215" s="150">
        <f>IF(N215="sníž. přenesená",J215,0)</f>
        <v>0</v>
      </c>
      <c r="BI215" s="150">
        <f>IF(N215="nulová",J215,0)</f>
        <v>0</v>
      </c>
      <c r="BJ215" s="15" t="s">
        <v>87</v>
      </c>
      <c r="BK215" s="150">
        <f>ROUND(I215*H215,2)</f>
        <v>0</v>
      </c>
      <c r="BL215" s="15" t="s">
        <v>386</v>
      </c>
      <c r="BM215" s="149" t="s">
        <v>416</v>
      </c>
    </row>
    <row r="216" spans="1:65" s="2" customFormat="1" ht="6.95" customHeight="1">
      <c r="A216" s="30"/>
      <c r="B216" s="45"/>
      <c r="C216" s="46"/>
      <c r="D216" s="46"/>
      <c r="E216" s="46"/>
      <c r="F216" s="46"/>
      <c r="G216" s="46"/>
      <c r="H216" s="46"/>
      <c r="I216" s="46"/>
      <c r="J216" s="46"/>
      <c r="K216" s="46"/>
      <c r="L216" s="31"/>
      <c r="M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</row>
  </sheetData>
  <autoFilter ref="C130:K215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401_Z - Veřejné osvětlení...</vt:lpstr>
      <vt:lpstr>'401_Z - Veřejné osvětlení...'!Názvy_tisku</vt:lpstr>
      <vt:lpstr>'Rekapitulace stavby'!Názvy_tisku</vt:lpstr>
      <vt:lpstr>'401_Z - Veřejné osvětlení...'!Oblast_tisku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Sinpps9</dc:creator>
  <cp:lastModifiedBy>michaela.lemanova</cp:lastModifiedBy>
  <dcterms:created xsi:type="dcterms:W3CDTF">2022-04-07T08:54:26Z</dcterms:created>
  <dcterms:modified xsi:type="dcterms:W3CDTF">2022-05-30T11:08:07Z</dcterms:modified>
</cp:coreProperties>
</file>