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ntsvr2\TNTDATA2\MZE\Podpora opatření pro zmírnění negativních dopadů sucha a nedostatku vody I\obec Ořech\VŘ\DI\1\odpoved\"/>
    </mc:Choice>
  </mc:AlternateContent>
  <xr:revisionPtr revIDLastSave="0" documentId="13_ncr:1_{05047692-C151-45DE-8A92-1E6B3A3D9798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Pol'!$A$1:$U$62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2" i="12" l="1"/>
  <c r="F39" i="1" s="1"/>
  <c r="F40" i="1" s="1"/>
  <c r="G23" i="1" s="1"/>
  <c r="BA46" i="12"/>
  <c r="BA38" i="12"/>
  <c r="BA35" i="12"/>
  <c r="BA33" i="12"/>
  <c r="BA30" i="12"/>
  <c r="BA27" i="12"/>
  <c r="BA25" i="12"/>
  <c r="BA22" i="12"/>
  <c r="BA15" i="12"/>
  <c r="BA13" i="12"/>
  <c r="BA10" i="12"/>
  <c r="G8" i="12"/>
  <c r="I47" i="1" s="1"/>
  <c r="G9" i="12"/>
  <c r="M9" i="12" s="1"/>
  <c r="M8" i="12" s="1"/>
  <c r="I9" i="12"/>
  <c r="I8" i="12" s="1"/>
  <c r="K9" i="12"/>
  <c r="K8" i="12" s="1"/>
  <c r="O9" i="12"/>
  <c r="O8" i="12" s="1"/>
  <c r="Q9" i="12"/>
  <c r="Q8" i="12" s="1"/>
  <c r="U9" i="12"/>
  <c r="U8" i="12" s="1"/>
  <c r="G12" i="12"/>
  <c r="G11" i="12" s="1"/>
  <c r="I48" i="1" s="1"/>
  <c r="I12" i="12"/>
  <c r="K12" i="12"/>
  <c r="O12" i="12"/>
  <c r="Q12" i="12"/>
  <c r="U12" i="12"/>
  <c r="G14" i="12"/>
  <c r="M14" i="12" s="1"/>
  <c r="I14" i="12"/>
  <c r="K14" i="12"/>
  <c r="O14" i="12"/>
  <c r="Q14" i="12"/>
  <c r="U14" i="12"/>
  <c r="G16" i="12"/>
  <c r="I16" i="12"/>
  <c r="K16" i="12"/>
  <c r="M16" i="12"/>
  <c r="O16" i="12"/>
  <c r="Q16" i="12"/>
  <c r="U16" i="12"/>
  <c r="G17" i="12"/>
  <c r="M17" i="12" s="1"/>
  <c r="I17" i="12"/>
  <c r="K17" i="12"/>
  <c r="O17" i="12"/>
  <c r="Q17" i="12"/>
  <c r="U17" i="12"/>
  <c r="G18" i="12"/>
  <c r="I18" i="12"/>
  <c r="K18" i="12"/>
  <c r="M18" i="12"/>
  <c r="O18" i="12"/>
  <c r="Q18" i="12"/>
  <c r="U18" i="12"/>
  <c r="G19" i="12"/>
  <c r="M19" i="12" s="1"/>
  <c r="I19" i="12"/>
  <c r="K19" i="12"/>
  <c r="O19" i="12"/>
  <c r="Q19" i="12"/>
  <c r="U19" i="12"/>
  <c r="G21" i="12"/>
  <c r="I21" i="12"/>
  <c r="K21" i="12"/>
  <c r="O21" i="12"/>
  <c r="Q21" i="12"/>
  <c r="U21" i="12"/>
  <c r="G23" i="12"/>
  <c r="I23" i="12"/>
  <c r="K23" i="12"/>
  <c r="M23" i="12"/>
  <c r="O23" i="12"/>
  <c r="Q23" i="12"/>
  <c r="U23" i="12"/>
  <c r="G24" i="12"/>
  <c r="M24" i="12" s="1"/>
  <c r="I24" i="12"/>
  <c r="K24" i="12"/>
  <c r="O24" i="12"/>
  <c r="Q24" i="12"/>
  <c r="U24" i="12"/>
  <c r="G26" i="12"/>
  <c r="I26" i="12"/>
  <c r="K26" i="12"/>
  <c r="M26" i="12"/>
  <c r="O26" i="12"/>
  <c r="Q26" i="12"/>
  <c r="U26" i="12"/>
  <c r="U28" i="12"/>
  <c r="G29" i="12"/>
  <c r="G28" i="12" s="1"/>
  <c r="I50" i="1" s="1"/>
  <c r="I29" i="12"/>
  <c r="I28" i="12" s="1"/>
  <c r="K29" i="12"/>
  <c r="K28" i="12" s="1"/>
  <c r="M29" i="12"/>
  <c r="M28" i="12" s="1"/>
  <c r="O29" i="12"/>
  <c r="O28" i="12" s="1"/>
  <c r="Q29" i="12"/>
  <c r="Q28" i="12" s="1"/>
  <c r="U29" i="12"/>
  <c r="G31" i="12"/>
  <c r="I51" i="1" s="1"/>
  <c r="G32" i="12"/>
  <c r="I32" i="12"/>
  <c r="I31" i="12" s="1"/>
  <c r="K32" i="12"/>
  <c r="M32" i="12"/>
  <c r="O32" i="12"/>
  <c r="Q32" i="12"/>
  <c r="U32" i="12"/>
  <c r="G34" i="12"/>
  <c r="M34" i="12" s="1"/>
  <c r="I34" i="12"/>
  <c r="K34" i="12"/>
  <c r="O34" i="12"/>
  <c r="O31" i="12" s="1"/>
  <c r="Q34" i="12"/>
  <c r="U34" i="12"/>
  <c r="G37" i="12"/>
  <c r="M37" i="12" s="1"/>
  <c r="M36" i="12" s="1"/>
  <c r="I37" i="12"/>
  <c r="I36" i="12" s="1"/>
  <c r="K37" i="12"/>
  <c r="K36" i="12" s="1"/>
  <c r="O37" i="12"/>
  <c r="O36" i="12" s="1"/>
  <c r="Q37" i="12"/>
  <c r="Q36" i="12" s="1"/>
  <c r="U37" i="12"/>
  <c r="U36" i="12" s="1"/>
  <c r="U39" i="12"/>
  <c r="G40" i="12"/>
  <c r="I40" i="12"/>
  <c r="K40" i="12"/>
  <c r="K39" i="12" s="1"/>
  <c r="M40" i="12"/>
  <c r="O40" i="12"/>
  <c r="Q40" i="12"/>
  <c r="U40" i="12"/>
  <c r="G41" i="12"/>
  <c r="M41" i="12" s="1"/>
  <c r="I41" i="12"/>
  <c r="K41" i="12"/>
  <c r="O41" i="12"/>
  <c r="Q41" i="12"/>
  <c r="U41" i="12"/>
  <c r="G42" i="12"/>
  <c r="M42" i="12" s="1"/>
  <c r="I42" i="12"/>
  <c r="K42" i="12"/>
  <c r="O42" i="12"/>
  <c r="Q42" i="12"/>
  <c r="U42" i="12"/>
  <c r="G44" i="12"/>
  <c r="G43" i="12" s="1"/>
  <c r="I54" i="1" s="1"/>
  <c r="I18" i="1" s="1"/>
  <c r="I44" i="12"/>
  <c r="K44" i="12"/>
  <c r="O44" i="12"/>
  <c r="O43" i="12" s="1"/>
  <c r="Q44" i="12"/>
  <c r="Q43" i="12" s="1"/>
  <c r="U44" i="12"/>
  <c r="G45" i="12"/>
  <c r="M45" i="12" s="1"/>
  <c r="I45" i="12"/>
  <c r="I43" i="12" s="1"/>
  <c r="K45" i="12"/>
  <c r="K43" i="12" s="1"/>
  <c r="O45" i="12"/>
  <c r="Q45" i="12"/>
  <c r="U45" i="12"/>
  <c r="U43" i="12" s="1"/>
  <c r="G48" i="12"/>
  <c r="I48" i="12"/>
  <c r="K48" i="12"/>
  <c r="M48" i="12"/>
  <c r="O48" i="12"/>
  <c r="Q48" i="12"/>
  <c r="U48" i="12"/>
  <c r="G49" i="12"/>
  <c r="M49" i="12" s="1"/>
  <c r="I49" i="12"/>
  <c r="K49" i="12"/>
  <c r="O49" i="12"/>
  <c r="Q49" i="12"/>
  <c r="U49" i="12"/>
  <c r="G50" i="12"/>
  <c r="M50" i="12" s="1"/>
  <c r="I50" i="12"/>
  <c r="K50" i="12"/>
  <c r="O50" i="12"/>
  <c r="Q50" i="12"/>
  <c r="U50" i="12"/>
  <c r="I20" i="1"/>
  <c r="I17" i="1"/>
  <c r="G27" i="1"/>
  <c r="J28" i="1"/>
  <c r="J26" i="1"/>
  <c r="G38" i="1"/>
  <c r="F38" i="1"/>
  <c r="H32" i="1"/>
  <c r="J23" i="1"/>
  <c r="J24" i="1"/>
  <c r="J25" i="1"/>
  <c r="J27" i="1"/>
  <c r="E24" i="1"/>
  <c r="E26" i="1"/>
  <c r="Q47" i="12" l="1"/>
  <c r="I47" i="12"/>
  <c r="Q39" i="12"/>
  <c r="U31" i="12"/>
  <c r="Q20" i="12"/>
  <c r="I20" i="12"/>
  <c r="O20" i="12"/>
  <c r="K11" i="12"/>
  <c r="U20" i="12"/>
  <c r="O11" i="12"/>
  <c r="O39" i="12"/>
  <c r="G39" i="12"/>
  <c r="I53" i="1" s="1"/>
  <c r="K20" i="12"/>
  <c r="U11" i="12"/>
  <c r="Q11" i="12"/>
  <c r="I11" i="12"/>
  <c r="M47" i="12"/>
  <c r="AD52" i="12"/>
  <c r="G39" i="1" s="1"/>
  <c r="O47" i="12"/>
  <c r="G47" i="12"/>
  <c r="I55" i="1" s="1"/>
  <c r="I19" i="1" s="1"/>
  <c r="U47" i="12"/>
  <c r="K47" i="12"/>
  <c r="M44" i="12"/>
  <c r="M43" i="12" s="1"/>
  <c r="I39" i="12"/>
  <c r="G36" i="12"/>
  <c r="I52" i="1" s="1"/>
  <c r="K31" i="12"/>
  <c r="Q31" i="12"/>
  <c r="G20" i="12"/>
  <c r="I49" i="1" s="1"/>
  <c r="M12" i="12"/>
  <c r="G24" i="1"/>
  <c r="M39" i="12"/>
  <c r="M31" i="12"/>
  <c r="M11" i="12"/>
  <c r="M21" i="12"/>
  <c r="M20" i="12" s="1"/>
  <c r="I56" i="1" l="1"/>
  <c r="H39" i="1"/>
  <c r="H40" i="1" s="1"/>
  <c r="G40" i="1"/>
  <c r="I39" i="1"/>
  <c r="I40" i="1" s="1"/>
  <c r="J39" i="1" s="1"/>
  <c r="J40" i="1" s="1"/>
  <c r="I16" i="1"/>
  <c r="I21" i="1" s="1"/>
  <c r="G52" i="12"/>
  <c r="G25" i="1" l="1"/>
  <c r="G28" i="1"/>
  <c r="G26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<sst xmlns="http://schemas.openxmlformats.org/spreadsheetml/2006/main" count="289" uniqueCount="167">
  <si>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</si>
  <si>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</si>
  <si>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</si>
  <si>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</si>
  <si>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</si>
  <si>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</si>
  <si>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</si>
  <si>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</si>
  <si>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</si>
  <si>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</si>
  <si>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</si>
  <si>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</si>
  <si>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</si>
  <si>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</si>
  <si>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</si>
  <si>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</si>
  <si>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</si>
  <si>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</si>
  <si>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</si>
  <si>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</si>
  <si>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</si>
  <si>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</si>
  <si>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</si>
  <si>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</si>
  <si>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</si>
  <si>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</si>
  <si>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</si>
  <si>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</si>
  <si>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</si>
  <si>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</si>
  <si>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</si>
  <si>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</si>
  <si>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</si>
  <si>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</si>
  <si>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</si>
  <si>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</si>
  <si>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</si>
  <si>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</si>
  <si>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</si>
  <si>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</si>
  <si>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</si>
  <si>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</si>
  <si>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</si>
  <si>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</si>
  <si>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</si>
  <si>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VDJ Ořech - SO 03 - Objekt VDJ - stavební část a technologie</t>
  </si>
  <si>
    <t>Rozpočet</t>
  </si>
  <si>
    <t>Celkem za stavbu</t>
  </si>
  <si>
    <t>CZK</t>
  </si>
  <si>
    <t>Rekapitulace dílů</t>
  </si>
  <si>
    <t>Typ dílu</t>
  </si>
  <si>
    <t>2</t>
  </si>
  <si>
    <t>Základy,zvláštní zakládání</t>
  </si>
  <si>
    <t>4</t>
  </si>
  <si>
    <t>Vodorovné konstrukce</t>
  </si>
  <si>
    <t>5</t>
  </si>
  <si>
    <t>Komunikace</t>
  </si>
  <si>
    <t>8</t>
  </si>
  <si>
    <t>Trubní vedení</t>
  </si>
  <si>
    <t>90</t>
  </si>
  <si>
    <t>Přípočty</t>
  </si>
  <si>
    <t>91</t>
  </si>
  <si>
    <t>Doplňující práce na komunikaci</t>
  </si>
  <si>
    <t>99</t>
  </si>
  <si>
    <t>Staveništní přesun hmot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</si>
  <si>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</si>
  <si>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</si>
  <si>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</si>
  <si>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</si>
  <si>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</si>
  <si>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</si>
  <si>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</si>
  <si>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</si>
  <si>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</si>
  <si>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</si>
  <si>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</si>
  <si>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</si>
  <si>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</si>
  <si>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</si>
  <si>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</si>
  <si>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</si>
  <si>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</si>
  <si>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</si>
  <si>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</si>
  <si>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</si>
  <si>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</si>
  <si>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</si>
  <si>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</si>
  <si>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</si>
  <si>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</si>
  <si>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</si>
  <si>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</si>
  <si>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</si>
  <si>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</si>
  <si>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</si>
  <si>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</si>
  <si>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212810010RAB</t>
  </si>
  <si>
    <t>Trativody z PVC drenážních flexibilních trubek, lože štěrkopísek a obsyp kamenivo, trubky d 80 mm</t>
  </si>
  <si>
    <t>m</t>
  </si>
  <si>
    <t>POL2_0</t>
  </si>
  <si>
    <t>Odvodnění podkladních vrstev VDJ : 84 m</t>
  </si>
  <si>
    <t>POP</t>
  </si>
  <si>
    <t>430000000RAA</t>
  </si>
  <si>
    <t>Stupeň betonový 30 x 15 cm, včetně bednění, na přímém schodišti</t>
  </si>
  <si>
    <t>Schody ke vstupu do VDJ , š. 1,2 m, 6 ks = 7,2 m</t>
  </si>
  <si>
    <t>Vlastní pol 01</t>
  </si>
  <si>
    <t>VDJ 6x60 m3</t>
  </si>
  <si>
    <t>kpl</t>
  </si>
  <si>
    <t>POL1_0</t>
  </si>
  <si>
    <t>Dodání vodojemu Pro 6x60 m3, s vanovou střechou, armaturní a vstupní komorou, vč. technologie s montáží, uvedení do provozu a školení obsluhy : 1 x komplet</t>
  </si>
  <si>
    <t>Vlastní pol 02</t>
  </si>
  <si>
    <t>Stavebně montážní práce na staveništi VDJ</t>
  </si>
  <si>
    <t>Vlastní pol 03</t>
  </si>
  <si>
    <t>Doprava stavební části na staveniště</t>
  </si>
  <si>
    <t>Vlastní pol 04</t>
  </si>
  <si>
    <t>Montážní jeřáb</t>
  </si>
  <si>
    <t>Vlastní pol 05</t>
  </si>
  <si>
    <t>Dodání a montáž telemetrie, vč. přenosu dat na dispečink</t>
  </si>
  <si>
    <t>564761111R00</t>
  </si>
  <si>
    <t>Podklad z kameniva drceného vel.32-63 mm,tl. 20 cm</t>
  </si>
  <si>
    <t>m2</t>
  </si>
  <si>
    <t>Spodní vrstva štěrku : 10*21 m = 210 m2</t>
  </si>
  <si>
    <t>564811112RT3</t>
  </si>
  <si>
    <t>Podklad ze štěrkodrti po zhutnění tloušťky 6 cm, štěrkodrť frakce 0-45 mm</t>
  </si>
  <si>
    <t>564811111R00</t>
  </si>
  <si>
    <t>Podklad ze štěrku po zhutnění tloušťky 5 cm</t>
  </si>
  <si>
    <t>Vrchní vrstva štěrku : 4-8 mm</t>
  </si>
  <si>
    <t>591100010RAA</t>
  </si>
  <si>
    <t>Chodník z dlažby, podklad beton prostý, dlažba zámková, barva přírodní, tloušťka 6 cm</t>
  </si>
  <si>
    <t>CHodník ke vstupu do VDJ : 8,4 m2, dlažba šedá 60 mm</t>
  </si>
  <si>
    <t>831350111RA0</t>
  </si>
  <si>
    <t>Kanalizační přípojka z trub PVC, D 125 mm</t>
  </si>
  <si>
    <t>Ležaté svody dešťové kanalizace D125, od svodů do DK : 14 m</t>
  </si>
  <si>
    <t>900100001RAA</t>
  </si>
  <si>
    <t>Oplocení z drátěného pletiva, ocelové sloupky, vrata, vrátka, ostnatý drát, výška 2 m</t>
  </si>
  <si>
    <t>100 m</t>
  </si>
  <si>
    <t>Hloubení šachet pro osazení sloupků, s naložením na dopravní prostředek a odvozem výkopku do 20 m, se složením, bez rozhrnutí, v hornině 3, dodávka a osazení sloupků a vzpěr plotových ocelových trubkových výšky 255 cm typových, se zabetonováním do 0,05 m3 betonem B 30, dodávka a montáž pletiva se čtvercovými oky 50,0 x 2,24 mm šíře 1,6 m, ostnatého drátu čtyřšpičkového 2,24 mm, do výšky 2 m, dodávka a montáž vrat dvojkřídlých š. 4,0 m výšky 1,7 m, dodávka a montáž vrat dvojkřídlých š. 6,0 výšky1,7 m a vrátek 1,0 m x 1,7 m ocelových se sloupky .</t>
  </si>
  <si>
    <t>Vlastní pol 99</t>
  </si>
  <si>
    <t xml:space="preserve">Dodávka a montáž podhrabové desky oplocení </t>
  </si>
  <si>
    <t>ks</t>
  </si>
  <si>
    <t>Deska Železobetonová 2460/50/200: 200-6-4-1 = 189 m /2,5 m délka pole = 76 ks</t>
  </si>
  <si>
    <t>916561111RT7</t>
  </si>
  <si>
    <t>Osazení záhon.obrubníků do lože z C 12/15 s opěrou, včetně obrubníku   100/5/20 cm</t>
  </si>
  <si>
    <t>Podél chodníku před VDJ</t>
  </si>
  <si>
    <t>998011031R00</t>
  </si>
  <si>
    <t>Přesun hmot pro budovy z bloků výšky do 6 m</t>
  </si>
  <si>
    <t>t</t>
  </si>
  <si>
    <t>998222011R00</t>
  </si>
  <si>
    <t>Přesun hmot, pozemní komunikace, kryt z kameniva</t>
  </si>
  <si>
    <t>998276101R00</t>
  </si>
  <si>
    <t>Přesun hmot, trubní vedení plastová, otevř. výkop</t>
  </si>
  <si>
    <t>210200020RAA</t>
  </si>
  <si>
    <t>Hromosvod, pro rodinné domy</t>
  </si>
  <si>
    <t>kompl</t>
  </si>
  <si>
    <t>210220022RT1</t>
  </si>
  <si>
    <t>Vedení uzemňovací v zemi FeZn, D 8 - 10 mm, včetně drátu FeZn 10 mm</t>
  </si>
  <si>
    <t>Uzemnění objektu VDJ - 20 m drát FeZn 10 mm2</t>
  </si>
  <si>
    <t>1</t>
  </si>
  <si>
    <t>Práce geologa na stavbě - kontrola zákl. spáry VDJ</t>
  </si>
  <si>
    <t>-hod</t>
  </si>
  <si>
    <t>3</t>
  </si>
  <si>
    <t/>
  </si>
  <si>
    <t>SUM</t>
  </si>
  <si>
    <t>POPUZIV</t>
  </si>
  <si>
    <t>END</t>
  </si>
  <si>
    <t>GZS</t>
  </si>
  <si>
    <t>Kompletační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</si>
</sst>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S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7" t="s">
        <v>38</v>
      </c>
    </row>
    <row r="2" spans="1:7" ht="57.75" customHeight="1" x14ac:dyDescent="0.25">
      <c r="A2" s="196" t="s">
        <v>39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24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3" t="s">
        <v>36</v>
      </c>
      <c r="B1" s="228" t="s">
        <v>42</v>
      </c>
      <c r="C1" s="229"/>
      <c r="D1" s="229"/>
      <c r="E1" s="229"/>
      <c r="F1" s="229"/>
      <c r="G1" s="229"/>
      <c r="H1" s="229"/>
      <c r="I1" s="229"/>
      <c r="J1" s="230"/>
    </row>
    <row r="2" spans="1:15" ht="23.25" customHeight="1" x14ac:dyDescent="0.25">
      <c r="A2" s="4"/>
      <c r="B2" s="81" t="s">
        <v>40</v>
      </c>
      <c r="C2" s="82"/>
      <c r="D2" s="213" t="s">
        <v>45</v>
      </c>
      <c r="E2" s="214"/>
      <c r="F2" s="214"/>
      <c r="G2" s="214"/>
      <c r="H2" s="214"/>
      <c r="I2" s="214"/>
      <c r="J2" s="215"/>
      <c r="O2" s="2"/>
    </row>
    <row r="3" spans="1:15" ht="23.25" hidden="1" customHeight="1" x14ac:dyDescent="0.25">
      <c r="A3" s="4"/>
      <c r="B3" s="83" t="s">
        <v>43</v>
      </c>
      <c r="C3" s="84"/>
      <c r="D3" s="241"/>
      <c r="E3" s="242"/>
      <c r="F3" s="242"/>
      <c r="G3" s="242"/>
      <c r="H3" s="242"/>
      <c r="I3" s="242"/>
      <c r="J3" s="243"/>
    </row>
    <row r="4" spans="1:15" ht="23.25" hidden="1" customHeight="1" x14ac:dyDescent="0.25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5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5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5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5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5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5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5">
      <c r="A11" s="4"/>
      <c r="B11" s="47" t="s">
        <v>18</v>
      </c>
      <c r="C11" s="5"/>
      <c r="D11" s="220"/>
      <c r="E11" s="220"/>
      <c r="F11" s="220"/>
      <c r="G11" s="220"/>
      <c r="H11" s="28" t="s">
        <v>33</v>
      </c>
      <c r="I11" s="94"/>
      <c r="J11" s="11"/>
    </row>
    <row r="12" spans="1:15" ht="15.75" customHeight="1" x14ac:dyDescent="0.25">
      <c r="A12" s="4"/>
      <c r="B12" s="41"/>
      <c r="C12" s="26"/>
      <c r="D12" s="239"/>
      <c r="E12" s="239"/>
      <c r="F12" s="239"/>
      <c r="G12" s="239"/>
      <c r="H12" s="28" t="s">
        <v>34</v>
      </c>
      <c r="I12" s="94"/>
      <c r="J12" s="11"/>
    </row>
    <row r="13" spans="1:15" ht="15.75" customHeight="1" x14ac:dyDescent="0.25">
      <c r="A13" s="4"/>
      <c r="B13" s="42"/>
      <c r="C13" s="93"/>
      <c r="D13" s="240"/>
      <c r="E13" s="240"/>
      <c r="F13" s="240"/>
      <c r="G13" s="240"/>
      <c r="H13" s="29"/>
      <c r="I13" s="34"/>
      <c r="J13" s="51"/>
    </row>
    <row r="14" spans="1:15" ht="24" hidden="1" customHeight="1" x14ac:dyDescent="0.25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5">
      <c r="A15" s="4"/>
      <c r="B15" s="52" t="s">
        <v>31</v>
      </c>
      <c r="C15" s="72"/>
      <c r="D15" s="53"/>
      <c r="E15" s="219"/>
      <c r="F15" s="219"/>
      <c r="G15" s="237"/>
      <c r="H15" s="237"/>
      <c r="I15" s="237" t="s">
        <v>28</v>
      </c>
      <c r="J15" s="238"/>
    </row>
    <row r="16" spans="1:15" ht="23.25" customHeight="1" x14ac:dyDescent="0.25">
      <c r="A16" s="141" t="s">
        <v>23</v>
      </c>
      <c r="B16" s="142" t="s">
        <v>23</v>
      </c>
      <c r="C16" s="58"/>
      <c r="D16" s="59"/>
      <c r="E16" s="216"/>
      <c r="F16" s="217"/>
      <c r="G16" s="216"/>
      <c r="H16" s="217"/>
      <c r="I16" s="216">
        <f>SUMIF(F47:F55,A16,I47:I55)+SUMIF(F47:F55,"PSU",I47:I55)</f>
        <v>0</v>
      </c>
      <c r="J16" s="218"/>
    </row>
    <row r="17" spans="1:10" ht="23.25" customHeight="1" x14ac:dyDescent="0.25">
      <c r="A17" s="141" t="s">
        <v>24</v>
      </c>
      <c r="B17" s="142" t="s">
        <v>24</v>
      </c>
      <c r="C17" s="58"/>
      <c r="D17" s="59"/>
      <c r="E17" s="216"/>
      <c r="F17" s="217"/>
      <c r="G17" s="216"/>
      <c r="H17" s="217"/>
      <c r="I17" s="216">
        <f>SUMIF(F47:F55,A17,I47:I55)</f>
        <v>0</v>
      </c>
      <c r="J17" s="218"/>
    </row>
    <row r="18" spans="1:10" ht="23.25" customHeight="1" x14ac:dyDescent="0.25">
      <c r="A18" s="141" t="s">
        <v>25</v>
      </c>
      <c r="B18" s="142" t="s">
        <v>25</v>
      </c>
      <c r="C18" s="58"/>
      <c r="D18" s="59"/>
      <c r="E18" s="216"/>
      <c r="F18" s="217"/>
      <c r="G18" s="216"/>
      <c r="H18" s="217"/>
      <c r="I18" s="216">
        <f>SUMIF(F47:F55,A18,I47:I55)</f>
        <v>0</v>
      </c>
      <c r="J18" s="218"/>
    </row>
    <row r="19" spans="1:10" ht="23.25" customHeight="1" x14ac:dyDescent="0.25">
      <c r="A19" s="141" t="s">
        <v>67</v>
      </c>
      <c r="B19" s="142" t="s">
        <v>26</v>
      </c>
      <c r="C19" s="58"/>
      <c r="D19" s="59"/>
      <c r="E19" s="216"/>
      <c r="F19" s="217"/>
      <c r="G19" s="216"/>
      <c r="H19" s="217"/>
      <c r="I19" s="216">
        <f>SUMIF(F47:F55,A19,I47:I55)</f>
        <v>0</v>
      </c>
      <c r="J19" s="218"/>
    </row>
    <row r="20" spans="1:10" ht="23.25" customHeight="1" x14ac:dyDescent="0.25">
      <c r="A20" s="141" t="s">
        <v>68</v>
      </c>
      <c r="B20" s="142" t="s">
        <v>27</v>
      </c>
      <c r="C20" s="58"/>
      <c r="D20" s="59"/>
      <c r="E20" s="216"/>
      <c r="F20" s="217"/>
      <c r="G20" s="216"/>
      <c r="H20" s="217"/>
      <c r="I20" s="216">
        <f>SUMIF(F47:F55,A20,I47:I55)</f>
        <v>0</v>
      </c>
      <c r="J20" s="218"/>
    </row>
    <row r="21" spans="1:10" ht="23.25" customHeight="1" x14ac:dyDescent="0.25">
      <c r="A21" s="4"/>
      <c r="B21" s="74" t="s">
        <v>28</v>
      </c>
      <c r="C21" s="75"/>
      <c r="D21" s="76"/>
      <c r="E21" s="226"/>
      <c r="F21" s="235"/>
      <c r="G21" s="226"/>
      <c r="H21" s="235"/>
      <c r="I21" s="226">
        <f>SUM(I16:J20)</f>
        <v>0</v>
      </c>
      <c r="J21" s="227"/>
    </row>
    <row r="22" spans="1:10" ht="33" customHeight="1" x14ac:dyDescent="0.25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5">
      <c r="A23" s="4"/>
      <c r="B23" s="57" t="s">
        <v>11</v>
      </c>
      <c r="C23" s="58"/>
      <c r="D23" s="59"/>
      <c r="E23" s="60">
        <v>15</v>
      </c>
      <c r="F23" s="61" t="s">
        <v>0</v>
      </c>
      <c r="G23" s="224">
        <f>ZakladDPHSniVypocet</f>
        <v>0</v>
      </c>
      <c r="H23" s="225"/>
      <c r="I23" s="225"/>
      <c r="J23" s="62" t="str">
        <f t="shared" ref="J23:J28" si="0">Mena</f>
        <v>CZK</v>
      </c>
    </row>
    <row r="24" spans="1:10" ht="23.25" customHeight="1" x14ac:dyDescent="0.25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22">
        <f>ZakladDPHSni*SazbaDPH1/100</f>
        <v>0</v>
      </c>
      <c r="H24" s="223"/>
      <c r="I24" s="223"/>
      <c r="J24" s="62" t="str">
        <f t="shared" si="0"/>
        <v>CZK</v>
      </c>
    </row>
    <row r="25" spans="1:10" ht="23.25" customHeight="1" x14ac:dyDescent="0.25">
      <c r="A25" s="4"/>
      <c r="B25" s="57" t="s">
        <v>13</v>
      </c>
      <c r="C25" s="58"/>
      <c r="D25" s="59"/>
      <c r="E25" s="60">
        <v>21</v>
      </c>
      <c r="F25" s="61" t="s">
        <v>0</v>
      </c>
      <c r="G25" s="224">
        <f>ZakladDPHZaklVypocet</f>
        <v>0</v>
      </c>
      <c r="H25" s="225"/>
      <c r="I25" s="225"/>
      <c r="J25" s="62" t="str">
        <f t="shared" si="0"/>
        <v>CZK</v>
      </c>
    </row>
    <row r="26" spans="1:10" ht="23.25" customHeight="1" x14ac:dyDescent="0.25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1">
        <f>ZakladDPHZakl*SazbaDPH2/100</f>
        <v>0</v>
      </c>
      <c r="H26" s="232"/>
      <c r="I26" s="232"/>
      <c r="J26" s="56" t="str">
        <f t="shared" si="0"/>
        <v>CZK</v>
      </c>
    </row>
    <row r="27" spans="1:10" ht="23.25" customHeight="1" thickBot="1" x14ac:dyDescent="0.3">
      <c r="A27" s="4"/>
      <c r="B27" s="48" t="s">
        <v>4</v>
      </c>
      <c r="C27" s="20"/>
      <c r="D27" s="23"/>
      <c r="E27" s="20"/>
      <c r="F27" s="21"/>
      <c r="G27" s="233">
        <f>0</f>
        <v>0</v>
      </c>
      <c r="H27" s="233"/>
      <c r="I27" s="233"/>
      <c r="J27" s="63" t="str">
        <f t="shared" si="0"/>
        <v>CZK</v>
      </c>
    </row>
    <row r="28" spans="1:10" ht="27.75" hidden="1" customHeight="1" thickBot="1" x14ac:dyDescent="0.3">
      <c r="A28" s="4"/>
      <c r="B28" s="113" t="s">
        <v>22</v>
      </c>
      <c r="C28" s="114"/>
      <c r="D28" s="114"/>
      <c r="E28" s="115"/>
      <c r="F28" s="116"/>
      <c r="G28" s="236">
        <f>ZakladDPHSniVypocet+ZakladDPHZaklVypocet</f>
        <v>0</v>
      </c>
      <c r="H28" s="236"/>
      <c r="I28" s="236"/>
      <c r="J28" s="117" t="str">
        <f t="shared" si="0"/>
        <v>CZK</v>
      </c>
    </row>
    <row r="29" spans="1:10" ht="27.75" customHeight="1" thickBot="1" x14ac:dyDescent="0.3">
      <c r="A29" s="4"/>
      <c r="B29" s="113" t="s">
        <v>35</v>
      </c>
      <c r="C29" s="118"/>
      <c r="D29" s="118"/>
      <c r="E29" s="118"/>
      <c r="F29" s="118"/>
      <c r="G29" s="234">
        <f>ZakladDPHSni+DPHSni+ZakladDPHZakl+DPHZakl+Zaokrouhleni</f>
        <v>0</v>
      </c>
      <c r="H29" s="234"/>
      <c r="I29" s="234"/>
      <c r="J29" s="119" t="s">
        <v>48</v>
      </c>
    </row>
    <row r="30" spans="1:10" ht="12.75" customHeight="1" x14ac:dyDescent="0.25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5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44537</v>
      </c>
      <c r="I32" s="39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5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5">
      <c r="A35" s="4"/>
      <c r="B35" s="4"/>
      <c r="C35" s="5"/>
      <c r="D35" s="221" t="s">
        <v>2</v>
      </c>
      <c r="E35" s="221"/>
      <c r="F35" s="5"/>
      <c r="G35" s="45"/>
      <c r="H35" s="13" t="s">
        <v>3</v>
      </c>
      <c r="I35" s="45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7" t="s">
        <v>15</v>
      </c>
      <c r="C37" s="3"/>
      <c r="D37" s="3"/>
      <c r="E37" s="3"/>
      <c r="F37" s="105"/>
      <c r="G37" s="105"/>
      <c r="H37" s="105"/>
      <c r="I37" s="105"/>
      <c r="J37" s="3"/>
    </row>
    <row r="38" spans="1:10" ht="25.5" hidden="1" customHeight="1" x14ac:dyDescent="0.25">
      <c r="A38" s="97" t="s">
        <v>37</v>
      </c>
      <c r="B38" s="99" t="s">
        <v>16</v>
      </c>
      <c r="C38" s="100" t="s">
        <v>5</v>
      </c>
      <c r="D38" s="101"/>
      <c r="E38" s="101"/>
      <c r="F38" s="106" t="str">
        <f>B23</f>
        <v>Základ pro sníženou DPH</v>
      </c>
      <c r="G38" s="106" t="str">
        <f>B25</f>
        <v>Základ pro základní DPH</v>
      </c>
      <c r="H38" s="107" t="s">
        <v>17</v>
      </c>
      <c r="I38" s="107" t="s">
        <v>1</v>
      </c>
      <c r="J38" s="102" t="s">
        <v>0</v>
      </c>
    </row>
    <row r="39" spans="1:10" ht="25.5" hidden="1" customHeight="1" x14ac:dyDescent="0.25">
      <c r="A39" s="97">
        <v>1</v>
      </c>
      <c r="B39" s="103" t="s">
        <v>46</v>
      </c>
      <c r="C39" s="204" t="s">
        <v>45</v>
      </c>
      <c r="D39" s="205"/>
      <c r="E39" s="205"/>
      <c r="F39" s="108">
        <f>'Rozpočet Pol'!AC52</f>
        <v>0</v>
      </c>
      <c r="G39" s="109">
        <f>'Rozpočet Pol'!AD52</f>
        <v>0</v>
      </c>
      <c r="H39" s="110">
        <f>(F39*SazbaDPH1/100)+(G39*SazbaDPH2/100)</f>
        <v>0</v>
      </c>
      <c r="I39" s="110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97"/>
      <c r="B40" s="206" t="s">
        <v>47</v>
      </c>
      <c r="C40" s="207"/>
      <c r="D40" s="207"/>
      <c r="E40" s="208"/>
      <c r="F40" s="111">
        <f>SUMIF(A39:A39,"=1",F39:F39)</f>
        <v>0</v>
      </c>
      <c r="G40" s="112">
        <f>SUMIF(A39:A39,"=1",G39:G39)</f>
        <v>0</v>
      </c>
      <c r="H40" s="112">
        <f>SUMIF(A39:A39,"=1",H39:H39)</f>
        <v>0</v>
      </c>
      <c r="I40" s="112">
        <f>SUMIF(A39:A39,"=1",I39:I39)</f>
        <v>0</v>
      </c>
      <c r="J40" s="98">
        <f>SUMIF(A39:A39,"=1",J39:J39)</f>
        <v>0</v>
      </c>
    </row>
    <row r="44" spans="1:10" ht="15.6" x14ac:dyDescent="0.3">
      <c r="B44" s="120" t="s">
        <v>49</v>
      </c>
    </row>
    <row r="46" spans="1:10" ht="25.5" customHeight="1" x14ac:dyDescent="0.25">
      <c r="A46" s="121"/>
      <c r="B46" s="125" t="s">
        <v>16</v>
      </c>
      <c r="C46" s="125" t="s">
        <v>5</v>
      </c>
      <c r="D46" s="126"/>
      <c r="E46" s="126"/>
      <c r="F46" s="129" t="s">
        <v>50</v>
      </c>
      <c r="G46" s="129"/>
      <c r="H46" s="129"/>
      <c r="I46" s="209" t="s">
        <v>28</v>
      </c>
      <c r="J46" s="209"/>
    </row>
    <row r="47" spans="1:10" ht="25.5" customHeight="1" x14ac:dyDescent="0.25">
      <c r="A47" s="122"/>
      <c r="B47" s="130" t="s">
        <v>51</v>
      </c>
      <c r="C47" s="211" t="s">
        <v>52</v>
      </c>
      <c r="D47" s="212"/>
      <c r="E47" s="212"/>
      <c r="F47" s="132" t="s">
        <v>23</v>
      </c>
      <c r="G47" s="133"/>
      <c r="H47" s="133"/>
      <c r="I47" s="210">
        <f>'Rozpočet Pol'!G8</f>
        <v>0</v>
      </c>
      <c r="J47" s="210"/>
    </row>
    <row r="48" spans="1:10" ht="25.5" customHeight="1" x14ac:dyDescent="0.25">
      <c r="A48" s="122"/>
      <c r="B48" s="124" t="s">
        <v>53</v>
      </c>
      <c r="C48" s="202" t="s">
        <v>54</v>
      </c>
      <c r="D48" s="203"/>
      <c r="E48" s="203"/>
      <c r="F48" s="134" t="s">
        <v>23</v>
      </c>
      <c r="G48" s="135"/>
      <c r="H48" s="135"/>
      <c r="I48" s="201">
        <f>'Rozpočet Pol'!G11</f>
        <v>0</v>
      </c>
      <c r="J48" s="201"/>
    </row>
    <row r="49" spans="1:10" ht="25.5" customHeight="1" x14ac:dyDescent="0.25">
      <c r="A49" s="122"/>
      <c r="B49" s="124" t="s">
        <v>55</v>
      </c>
      <c r="C49" s="202" t="s">
        <v>56</v>
      </c>
      <c r="D49" s="203"/>
      <c r="E49" s="203"/>
      <c r="F49" s="134" t="s">
        <v>23</v>
      </c>
      <c r="G49" s="135"/>
      <c r="H49" s="135"/>
      <c r="I49" s="201">
        <f>'Rozpočet Pol'!G20</f>
        <v>0</v>
      </c>
      <c r="J49" s="201"/>
    </row>
    <row r="50" spans="1:10" ht="25.5" customHeight="1" x14ac:dyDescent="0.25">
      <c r="A50" s="122"/>
      <c r="B50" s="124" t="s">
        <v>57</v>
      </c>
      <c r="C50" s="202" t="s">
        <v>58</v>
      </c>
      <c r="D50" s="203"/>
      <c r="E50" s="203"/>
      <c r="F50" s="134" t="s">
        <v>23</v>
      </c>
      <c r="G50" s="135"/>
      <c r="H50" s="135"/>
      <c r="I50" s="201">
        <f>'Rozpočet Pol'!G28</f>
        <v>0</v>
      </c>
      <c r="J50" s="201"/>
    </row>
    <row r="51" spans="1:10" ht="25.5" customHeight="1" x14ac:dyDescent="0.25">
      <c r="A51" s="122"/>
      <c r="B51" s="124" t="s">
        <v>59</v>
      </c>
      <c r="C51" s="202" t="s">
        <v>60</v>
      </c>
      <c r="D51" s="203"/>
      <c r="E51" s="203"/>
      <c r="F51" s="134" t="s">
        <v>23</v>
      </c>
      <c r="G51" s="135"/>
      <c r="H51" s="135"/>
      <c r="I51" s="201">
        <f>'Rozpočet Pol'!G31</f>
        <v>0</v>
      </c>
      <c r="J51" s="201"/>
    </row>
    <row r="52" spans="1:10" ht="25.5" customHeight="1" x14ac:dyDescent="0.25">
      <c r="A52" s="122"/>
      <c r="B52" s="124" t="s">
        <v>61</v>
      </c>
      <c r="C52" s="202" t="s">
        <v>62</v>
      </c>
      <c r="D52" s="203"/>
      <c r="E52" s="203"/>
      <c r="F52" s="134" t="s">
        <v>23</v>
      </c>
      <c r="G52" s="135"/>
      <c r="H52" s="135"/>
      <c r="I52" s="201">
        <f>'Rozpočet Pol'!G36</f>
        <v>0</v>
      </c>
      <c r="J52" s="201"/>
    </row>
    <row r="53" spans="1:10" ht="25.5" customHeight="1" x14ac:dyDescent="0.25">
      <c r="A53" s="122"/>
      <c r="B53" s="124" t="s">
        <v>63</v>
      </c>
      <c r="C53" s="202" t="s">
        <v>64</v>
      </c>
      <c r="D53" s="203"/>
      <c r="E53" s="203"/>
      <c r="F53" s="134" t="s">
        <v>23</v>
      </c>
      <c r="G53" s="135"/>
      <c r="H53" s="135"/>
      <c r="I53" s="201">
        <f>'Rozpočet Pol'!G39</f>
        <v>0</v>
      </c>
      <c r="J53" s="201"/>
    </row>
    <row r="54" spans="1:10" ht="25.5" customHeight="1" x14ac:dyDescent="0.25">
      <c r="A54" s="122"/>
      <c r="B54" s="124" t="s">
        <v>65</v>
      </c>
      <c r="C54" s="202" t="s">
        <v>66</v>
      </c>
      <c r="D54" s="203"/>
      <c r="E54" s="203"/>
      <c r="F54" s="134" t="s">
        <v>25</v>
      </c>
      <c r="G54" s="135"/>
      <c r="H54" s="135"/>
      <c r="I54" s="201">
        <f>'Rozpočet Pol'!G43</f>
        <v>0</v>
      </c>
      <c r="J54" s="201"/>
    </row>
    <row r="55" spans="1:10" ht="25.5" customHeight="1" x14ac:dyDescent="0.25">
      <c r="A55" s="122"/>
      <c r="B55" s="131" t="s">
        <v>67</v>
      </c>
      <c r="C55" s="198" t="s">
        <v>26</v>
      </c>
      <c r="D55" s="199"/>
      <c r="E55" s="199"/>
      <c r="F55" s="136" t="s">
        <v>67</v>
      </c>
      <c r="G55" s="137"/>
      <c r="H55" s="137"/>
      <c r="I55" s="197">
        <f>'Rozpočet Pol'!G47</f>
        <v>0</v>
      </c>
      <c r="J55" s="197"/>
    </row>
    <row r="56" spans="1:10" ht="25.5" customHeight="1" x14ac:dyDescent="0.25">
      <c r="A56" s="123"/>
      <c r="B56" s="127" t="s">
        <v>1</v>
      </c>
      <c r="C56" s="127"/>
      <c r="D56" s="128"/>
      <c r="E56" s="128"/>
      <c r="F56" s="138"/>
      <c r="G56" s="139"/>
      <c r="H56" s="139"/>
      <c r="I56" s="200">
        <f>SUM(I47:I55)</f>
        <v>0</v>
      </c>
      <c r="J56" s="200"/>
    </row>
    <row r="57" spans="1:10" x14ac:dyDescent="0.25">
      <c r="F57" s="140"/>
      <c r="G57" s="96"/>
      <c r="H57" s="140"/>
      <c r="I57" s="96"/>
      <c r="J57" s="96"/>
    </row>
    <row r="58" spans="1:10" x14ac:dyDescent="0.25">
      <c r="F58" s="140"/>
      <c r="G58" s="96"/>
      <c r="H58" s="140"/>
      <c r="I58" s="96"/>
      <c r="J58" s="96"/>
    </row>
    <row r="59" spans="1:10" x14ac:dyDescent="0.25">
      <c r="F59" s="140"/>
      <c r="G59" s="96"/>
      <c r="H59" s="140"/>
      <c r="I59" s="96"/>
      <c r="J59" s="9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5:J55"/>
    <mergeCell ref="C55:E55"/>
    <mergeCell ref="I56:J56"/>
    <mergeCell ref="I52:J52"/>
    <mergeCell ref="C52:E52"/>
    <mergeCell ref="I53:J53"/>
    <mergeCell ref="C53:E53"/>
    <mergeCell ref="I54:J54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244" t="s">
        <v>6</v>
      </c>
      <c r="B1" s="244"/>
      <c r="C1" s="245"/>
      <c r="D1" s="244"/>
      <c r="E1" s="244"/>
      <c r="F1" s="244"/>
      <c r="G1" s="244"/>
    </row>
    <row r="2" spans="1:7" ht="24.9" customHeight="1" x14ac:dyDescent="0.25">
      <c r="A2" s="79" t="s">
        <v>41</v>
      </c>
      <c r="B2" s="78"/>
      <c r="C2" s="246"/>
      <c r="D2" s="246"/>
      <c r="E2" s="246"/>
      <c r="F2" s="246"/>
      <c r="G2" s="247"/>
    </row>
    <row r="3" spans="1:7" ht="24.9" hidden="1" customHeight="1" x14ac:dyDescent="0.25">
      <c r="A3" s="79" t="s">
        <v>7</v>
      </c>
      <c r="B3" s="78"/>
      <c r="C3" s="246"/>
      <c r="D3" s="246"/>
      <c r="E3" s="246"/>
      <c r="F3" s="246"/>
      <c r="G3" s="247"/>
    </row>
    <row r="4" spans="1:7" ht="24.9" hidden="1" customHeight="1" x14ac:dyDescent="0.25">
      <c r="A4" s="79" t="s">
        <v>8</v>
      </c>
      <c r="B4" s="78"/>
      <c r="C4" s="246"/>
      <c r="D4" s="246"/>
      <c r="E4" s="246"/>
      <c r="F4" s="246"/>
      <c r="G4" s="247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62"/>
  <sheetViews>
    <sheetView tabSelected="1" workbookViewId="0">
      <selection activeCell="D51" sqref="D51"/>
    </sheetView>
  </sheetViews>
  <sheetFormatPr defaultRowHeight="13.2" outlineLevelRow="1" x14ac:dyDescent="0.25"/>
  <cols>
    <col min="1" max="1" width="4.33203125" customWidth="1"/>
    <col min="2" max="2" width="14.44140625" style="95" customWidth="1"/>
    <col min="3" max="3" width="38.33203125" style="95" customWidth="1"/>
    <col min="4" max="4" width="4.5546875" customWidth="1"/>
    <col min="5" max="5" width="10.5546875" customWidth="1"/>
    <col min="6" max="6" width="9.88671875" customWidth="1"/>
    <col min="7" max="7" width="12.6640625" customWidth="1"/>
    <col min="8" max="13" width="0" hidden="1" customWidth="1"/>
    <col min="18" max="21" width="0" hidden="1" customWidth="1"/>
    <col min="29" max="39" width="0" hidden="1" customWidth="1"/>
    <col min="53" max="53" width="73.44140625" customWidth="1"/>
  </cols>
  <sheetData>
    <row r="1" spans="1:60" ht="15.75" customHeight="1" x14ac:dyDescent="0.3">
      <c r="A1" s="267" t="s">
        <v>6</v>
      </c>
      <c r="B1" s="267"/>
      <c r="C1" s="267"/>
      <c r="D1" s="267"/>
      <c r="E1" s="267"/>
      <c r="F1" s="267"/>
      <c r="G1" s="267"/>
      <c r="AE1" t="s">
        <v>70</v>
      </c>
    </row>
    <row r="2" spans="1:60" ht="24.9" customHeight="1" x14ac:dyDescent="0.25">
      <c r="A2" s="145" t="s">
        <v>69</v>
      </c>
      <c r="B2" s="143"/>
      <c r="C2" s="268" t="s">
        <v>45</v>
      </c>
      <c r="D2" s="269"/>
      <c r="E2" s="269"/>
      <c r="F2" s="269"/>
      <c r="G2" s="270"/>
      <c r="AE2" t="s">
        <v>71</v>
      </c>
    </row>
    <row r="3" spans="1:60" ht="24.9" hidden="1" customHeight="1" x14ac:dyDescent="0.25">
      <c r="A3" s="146" t="s">
        <v>7</v>
      </c>
      <c r="B3" s="144"/>
      <c r="C3" s="271"/>
      <c r="D3" s="272"/>
      <c r="E3" s="272"/>
      <c r="F3" s="272"/>
      <c r="G3" s="273"/>
      <c r="AE3" t="s">
        <v>72</v>
      </c>
    </row>
    <row r="4" spans="1:60" ht="24.9" hidden="1" customHeight="1" x14ac:dyDescent="0.25">
      <c r="A4" s="146" t="s">
        <v>8</v>
      </c>
      <c r="B4" s="144"/>
      <c r="C4" s="271"/>
      <c r="D4" s="272"/>
      <c r="E4" s="272"/>
      <c r="F4" s="272"/>
      <c r="G4" s="273"/>
      <c r="AE4" t="s">
        <v>73</v>
      </c>
    </row>
    <row r="5" spans="1:60" hidden="1" x14ac:dyDescent="0.25">
      <c r="A5" s="147" t="s">
        <v>74</v>
      </c>
      <c r="B5" s="148"/>
      <c r="C5" s="149"/>
      <c r="D5" s="150"/>
      <c r="E5" s="150"/>
      <c r="F5" s="150"/>
      <c r="G5" s="151"/>
      <c r="AE5" t="s">
        <v>75</v>
      </c>
    </row>
    <row r="7" spans="1:60" ht="39.6" x14ac:dyDescent="0.25">
      <c r="A7" s="157" t="s">
        <v>76</v>
      </c>
      <c r="B7" s="158" t="s">
        <v>77</v>
      </c>
      <c r="C7" s="158" t="s">
        <v>78</v>
      </c>
      <c r="D7" s="157" t="s">
        <v>79</v>
      </c>
      <c r="E7" s="157" t="s">
        <v>80</v>
      </c>
      <c r="F7" s="152" t="s">
        <v>81</v>
      </c>
      <c r="G7" s="172" t="s">
        <v>28</v>
      </c>
      <c r="H7" s="173" t="s">
        <v>29</v>
      </c>
      <c r="I7" s="173" t="s">
        <v>82</v>
      </c>
      <c r="J7" s="173" t="s">
        <v>30</v>
      </c>
      <c r="K7" s="173" t="s">
        <v>83</v>
      </c>
      <c r="L7" s="173" t="s">
        <v>84</v>
      </c>
      <c r="M7" s="173" t="s">
        <v>85</v>
      </c>
      <c r="N7" s="173" t="s">
        <v>86</v>
      </c>
      <c r="O7" s="173" t="s">
        <v>87</v>
      </c>
      <c r="P7" s="173" t="s">
        <v>88</v>
      </c>
      <c r="Q7" s="173" t="s">
        <v>89</v>
      </c>
      <c r="R7" s="173" t="s">
        <v>90</v>
      </c>
      <c r="S7" s="173" t="s">
        <v>91</v>
      </c>
      <c r="T7" s="173" t="s">
        <v>92</v>
      </c>
      <c r="U7" s="160" t="s">
        <v>93</v>
      </c>
    </row>
    <row r="8" spans="1:60" x14ac:dyDescent="0.25">
      <c r="A8" s="174" t="s">
        <v>94</v>
      </c>
      <c r="B8" s="175" t="s">
        <v>51</v>
      </c>
      <c r="C8" s="176" t="s">
        <v>52</v>
      </c>
      <c r="D8" s="159"/>
      <c r="E8" s="177"/>
      <c r="F8" s="178"/>
      <c r="G8" s="178">
        <f>SUMIF(AE9:AE10,"&lt;&gt;NOR",G9:G10)</f>
        <v>0</v>
      </c>
      <c r="H8" s="178"/>
      <c r="I8" s="178">
        <f>SUM(I9:I10)</f>
        <v>0</v>
      </c>
      <c r="J8" s="178"/>
      <c r="K8" s="178">
        <f>SUM(K9:K10)</f>
        <v>0</v>
      </c>
      <c r="L8" s="178"/>
      <c r="M8" s="178">
        <f>SUM(M9:M10)</f>
        <v>0</v>
      </c>
      <c r="N8" s="159"/>
      <c r="O8" s="159">
        <f>SUM(O9:O10)</f>
        <v>36.645000000000003</v>
      </c>
      <c r="P8" s="159"/>
      <c r="Q8" s="159">
        <f>SUM(Q9:Q10)</f>
        <v>0</v>
      </c>
      <c r="R8" s="159"/>
      <c r="S8" s="159"/>
      <c r="T8" s="174"/>
      <c r="U8" s="159">
        <f>SUM(U9:U10)</f>
        <v>65.819999999999993</v>
      </c>
      <c r="AE8" t="s">
        <v>95</v>
      </c>
    </row>
    <row r="9" spans="1:60" ht="20.399999999999999" outlineLevel="1" x14ac:dyDescent="0.25">
      <c r="A9" s="154">
        <v>1</v>
      </c>
      <c r="B9" s="161" t="s">
        <v>96</v>
      </c>
      <c r="C9" s="190" t="s">
        <v>97</v>
      </c>
      <c r="D9" s="163" t="s">
        <v>98</v>
      </c>
      <c r="E9" s="167">
        <v>84</v>
      </c>
      <c r="F9" s="169"/>
      <c r="G9" s="170">
        <f>ROUND(E9*F9,2)</f>
        <v>0</v>
      </c>
      <c r="H9" s="169"/>
      <c r="I9" s="170">
        <f>ROUND(E9*H9,2)</f>
        <v>0</v>
      </c>
      <c r="J9" s="169"/>
      <c r="K9" s="170">
        <f>ROUND(E9*J9,2)</f>
        <v>0</v>
      </c>
      <c r="L9" s="170">
        <v>21</v>
      </c>
      <c r="M9" s="170">
        <f>G9*(1+L9/100)</f>
        <v>0</v>
      </c>
      <c r="N9" s="163">
        <v>0.43625000000000003</v>
      </c>
      <c r="O9" s="163">
        <f>ROUND(E9*N9,5)</f>
        <v>36.645000000000003</v>
      </c>
      <c r="P9" s="163">
        <v>0</v>
      </c>
      <c r="Q9" s="163">
        <f>ROUND(E9*P9,5)</f>
        <v>0</v>
      </c>
      <c r="R9" s="163"/>
      <c r="S9" s="163"/>
      <c r="T9" s="164">
        <v>0.78363000000000005</v>
      </c>
      <c r="U9" s="163">
        <f>ROUND(E9*T9,2)</f>
        <v>65.819999999999993</v>
      </c>
      <c r="V9" s="153"/>
      <c r="W9" s="153"/>
      <c r="X9" s="153"/>
      <c r="Y9" s="153"/>
      <c r="Z9" s="153"/>
      <c r="AA9" s="153"/>
      <c r="AB9" s="153"/>
      <c r="AC9" s="153"/>
      <c r="AD9" s="153"/>
      <c r="AE9" s="153" t="s">
        <v>99</v>
      </c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5">
      <c r="A10" s="154"/>
      <c r="B10" s="161"/>
      <c r="C10" s="248" t="s">
        <v>100</v>
      </c>
      <c r="D10" s="249"/>
      <c r="E10" s="250"/>
      <c r="F10" s="251"/>
      <c r="G10" s="252"/>
      <c r="H10" s="170"/>
      <c r="I10" s="170"/>
      <c r="J10" s="170"/>
      <c r="K10" s="170"/>
      <c r="L10" s="170"/>
      <c r="M10" s="170"/>
      <c r="N10" s="163"/>
      <c r="O10" s="163"/>
      <c r="P10" s="163"/>
      <c r="Q10" s="163"/>
      <c r="R10" s="163"/>
      <c r="S10" s="163"/>
      <c r="T10" s="164"/>
      <c r="U10" s="163"/>
      <c r="V10" s="153"/>
      <c r="W10" s="153"/>
      <c r="X10" s="153"/>
      <c r="Y10" s="153"/>
      <c r="Z10" s="153"/>
      <c r="AA10" s="153"/>
      <c r="AB10" s="153"/>
      <c r="AC10" s="153"/>
      <c r="AD10" s="153"/>
      <c r="AE10" s="153" t="s">
        <v>101</v>
      </c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6" t="str">
        <f>C10</f>
        <v>Odvodnění podkladních vrstev VDJ : 84 m</v>
      </c>
      <c r="BB10" s="153"/>
      <c r="BC10" s="153"/>
      <c r="BD10" s="153"/>
      <c r="BE10" s="153"/>
      <c r="BF10" s="153"/>
      <c r="BG10" s="153"/>
      <c r="BH10" s="153"/>
    </row>
    <row r="11" spans="1:60" x14ac:dyDescent="0.25">
      <c r="A11" s="155" t="s">
        <v>94</v>
      </c>
      <c r="B11" s="162" t="s">
        <v>53</v>
      </c>
      <c r="C11" s="191" t="s">
        <v>54</v>
      </c>
      <c r="D11" s="165"/>
      <c r="E11" s="168"/>
      <c r="F11" s="171"/>
      <c r="G11" s="171">
        <f>SUMIF(AE12:AE19,"&lt;&gt;NOR",G12:G19)</f>
        <v>0</v>
      </c>
      <c r="H11" s="171"/>
      <c r="I11" s="171">
        <f>SUM(I12:I19)</f>
        <v>0</v>
      </c>
      <c r="J11" s="171"/>
      <c r="K11" s="171">
        <f>SUM(K12:K19)</f>
        <v>0</v>
      </c>
      <c r="L11" s="171"/>
      <c r="M11" s="171">
        <f>SUM(M12:M19)</f>
        <v>0</v>
      </c>
      <c r="N11" s="165"/>
      <c r="O11" s="165">
        <f>SUM(O12:O19)</f>
        <v>0.87343000000000004</v>
      </c>
      <c r="P11" s="165"/>
      <c r="Q11" s="165">
        <f>SUM(Q12:Q19)</f>
        <v>0</v>
      </c>
      <c r="R11" s="165"/>
      <c r="S11" s="165"/>
      <c r="T11" s="166"/>
      <c r="U11" s="165">
        <f>SUM(U12:U19)</f>
        <v>10.67</v>
      </c>
      <c r="AE11" t="s">
        <v>95</v>
      </c>
    </row>
    <row r="12" spans="1:60" ht="20.399999999999999" outlineLevel="1" x14ac:dyDescent="0.25">
      <c r="A12" s="154">
        <v>2</v>
      </c>
      <c r="B12" s="161" t="s">
        <v>102</v>
      </c>
      <c r="C12" s="190" t="s">
        <v>103</v>
      </c>
      <c r="D12" s="163" t="s">
        <v>98</v>
      </c>
      <c r="E12" s="167">
        <v>7.2</v>
      </c>
      <c r="F12" s="169"/>
      <c r="G12" s="170">
        <f>ROUND(E12*F12,2)</f>
        <v>0</v>
      </c>
      <c r="H12" s="169"/>
      <c r="I12" s="170">
        <f>ROUND(E12*H12,2)</f>
        <v>0</v>
      </c>
      <c r="J12" s="169"/>
      <c r="K12" s="170">
        <f>ROUND(E12*J12,2)</f>
        <v>0</v>
      </c>
      <c r="L12" s="170">
        <v>21</v>
      </c>
      <c r="M12" s="170">
        <f>G12*(1+L12/100)</f>
        <v>0</v>
      </c>
      <c r="N12" s="163">
        <v>0.12131</v>
      </c>
      <c r="O12" s="163">
        <f>ROUND(E12*N12,5)</f>
        <v>0.87343000000000004</v>
      </c>
      <c r="P12" s="163">
        <v>0</v>
      </c>
      <c r="Q12" s="163">
        <f>ROUND(E12*P12,5)</f>
        <v>0</v>
      </c>
      <c r="R12" s="163"/>
      <c r="S12" s="163"/>
      <c r="T12" s="164">
        <v>1.48167</v>
      </c>
      <c r="U12" s="163">
        <f>ROUND(E12*T12,2)</f>
        <v>10.67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 t="s">
        <v>99</v>
      </c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5">
      <c r="A13" s="154"/>
      <c r="B13" s="161"/>
      <c r="C13" s="248" t="s">
        <v>104</v>
      </c>
      <c r="D13" s="249"/>
      <c r="E13" s="250"/>
      <c r="F13" s="251"/>
      <c r="G13" s="252"/>
      <c r="H13" s="170"/>
      <c r="I13" s="170"/>
      <c r="J13" s="170"/>
      <c r="K13" s="170"/>
      <c r="L13" s="170"/>
      <c r="M13" s="170"/>
      <c r="N13" s="163"/>
      <c r="O13" s="163"/>
      <c r="P13" s="163"/>
      <c r="Q13" s="163"/>
      <c r="R13" s="163"/>
      <c r="S13" s="163"/>
      <c r="T13" s="164"/>
      <c r="U13" s="163"/>
      <c r="V13" s="153"/>
      <c r="W13" s="153"/>
      <c r="X13" s="153"/>
      <c r="Y13" s="153"/>
      <c r="Z13" s="153"/>
      <c r="AA13" s="153"/>
      <c r="AB13" s="153"/>
      <c r="AC13" s="153"/>
      <c r="AD13" s="153"/>
      <c r="AE13" s="153" t="s">
        <v>101</v>
      </c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6" t="str">
        <f>C13</f>
        <v>Schody ke vstupu do VDJ , š. 1,2 m, 6 ks = 7,2 m</v>
      </c>
      <c r="BB13" s="153"/>
      <c r="BC13" s="153"/>
      <c r="BD13" s="153"/>
      <c r="BE13" s="153"/>
      <c r="BF13" s="153"/>
      <c r="BG13" s="153"/>
      <c r="BH13" s="153"/>
    </row>
    <row r="14" spans="1:60" outlineLevel="1" x14ac:dyDescent="0.25">
      <c r="A14" s="154">
        <v>3</v>
      </c>
      <c r="B14" s="161" t="s">
        <v>105</v>
      </c>
      <c r="C14" s="190" t="s">
        <v>106</v>
      </c>
      <c r="D14" s="163" t="s">
        <v>107</v>
      </c>
      <c r="E14" s="167">
        <v>1</v>
      </c>
      <c r="F14" s="169"/>
      <c r="G14" s="170">
        <f>ROUND(E14*F14,2)</f>
        <v>0</v>
      </c>
      <c r="H14" s="169"/>
      <c r="I14" s="170">
        <f>ROUND(E14*H14,2)</f>
        <v>0</v>
      </c>
      <c r="J14" s="169"/>
      <c r="K14" s="170">
        <f>ROUND(E14*J14,2)</f>
        <v>0</v>
      </c>
      <c r="L14" s="170">
        <v>21</v>
      </c>
      <c r="M14" s="170">
        <f>G14*(1+L14/100)</f>
        <v>0</v>
      </c>
      <c r="N14" s="163">
        <v>0</v>
      </c>
      <c r="O14" s="163">
        <f>ROUND(E14*N14,5)</f>
        <v>0</v>
      </c>
      <c r="P14" s="163">
        <v>0</v>
      </c>
      <c r="Q14" s="163">
        <f>ROUND(E14*P14,5)</f>
        <v>0</v>
      </c>
      <c r="R14" s="163"/>
      <c r="S14" s="163"/>
      <c r="T14" s="164">
        <v>0</v>
      </c>
      <c r="U14" s="163">
        <f>ROUND(E14*T14,2)</f>
        <v>0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 t="s">
        <v>108</v>
      </c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ht="21" outlineLevel="1" x14ac:dyDescent="0.25">
      <c r="A15" s="154"/>
      <c r="B15" s="161"/>
      <c r="C15" s="248" t="s">
        <v>109</v>
      </c>
      <c r="D15" s="249"/>
      <c r="E15" s="250"/>
      <c r="F15" s="251"/>
      <c r="G15" s="252"/>
      <c r="H15" s="170"/>
      <c r="I15" s="170"/>
      <c r="J15" s="170"/>
      <c r="K15" s="170"/>
      <c r="L15" s="170"/>
      <c r="M15" s="170"/>
      <c r="N15" s="163"/>
      <c r="O15" s="163"/>
      <c r="P15" s="163"/>
      <c r="Q15" s="163"/>
      <c r="R15" s="163"/>
      <c r="S15" s="163"/>
      <c r="T15" s="164"/>
      <c r="U15" s="163"/>
      <c r="V15" s="153"/>
      <c r="W15" s="153"/>
      <c r="X15" s="153"/>
      <c r="Y15" s="153"/>
      <c r="Z15" s="153"/>
      <c r="AA15" s="153"/>
      <c r="AB15" s="153"/>
      <c r="AC15" s="153"/>
      <c r="AD15" s="153"/>
      <c r="AE15" s="153" t="s">
        <v>101</v>
      </c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6" t="str">
        <f>C15</f>
        <v>Dodání vodojemu Pro 6x60 m3, s vanovou střechou, armaturní a vstupní komorou, vč. technologie s montáží, uvedení do provozu a školení obsluhy : 1 x komplet</v>
      </c>
      <c r="BB15" s="153"/>
      <c r="BC15" s="153"/>
      <c r="BD15" s="153"/>
      <c r="BE15" s="153"/>
      <c r="BF15" s="153"/>
      <c r="BG15" s="153"/>
      <c r="BH15" s="153"/>
    </row>
    <row r="16" spans="1:60" outlineLevel="1" x14ac:dyDescent="0.25">
      <c r="A16" s="154">
        <v>4</v>
      </c>
      <c r="B16" s="161" t="s">
        <v>110</v>
      </c>
      <c r="C16" s="190" t="s">
        <v>111</v>
      </c>
      <c r="D16" s="163" t="s">
        <v>107</v>
      </c>
      <c r="E16" s="167">
        <v>1</v>
      </c>
      <c r="F16" s="169"/>
      <c r="G16" s="170">
        <f>ROUND(E16*F16,2)</f>
        <v>0</v>
      </c>
      <c r="H16" s="169"/>
      <c r="I16" s="170">
        <f>ROUND(E16*H16,2)</f>
        <v>0</v>
      </c>
      <c r="J16" s="169"/>
      <c r="K16" s="170">
        <f>ROUND(E16*J16,2)</f>
        <v>0</v>
      </c>
      <c r="L16" s="170">
        <v>21</v>
      </c>
      <c r="M16" s="170">
        <f>G16*(1+L16/100)</f>
        <v>0</v>
      </c>
      <c r="N16" s="163">
        <v>0</v>
      </c>
      <c r="O16" s="163">
        <f>ROUND(E16*N16,5)</f>
        <v>0</v>
      </c>
      <c r="P16" s="163">
        <v>0</v>
      </c>
      <c r="Q16" s="163">
        <f>ROUND(E16*P16,5)</f>
        <v>0</v>
      </c>
      <c r="R16" s="163"/>
      <c r="S16" s="163"/>
      <c r="T16" s="164">
        <v>0</v>
      </c>
      <c r="U16" s="163">
        <f>ROUND(E16*T16,2)</f>
        <v>0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 t="s">
        <v>108</v>
      </c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outlineLevel="1" x14ac:dyDescent="0.25">
      <c r="A17" s="154">
        <v>5</v>
      </c>
      <c r="B17" s="161" t="s">
        <v>112</v>
      </c>
      <c r="C17" s="190" t="s">
        <v>113</v>
      </c>
      <c r="D17" s="163" t="s">
        <v>107</v>
      </c>
      <c r="E17" s="167">
        <v>1</v>
      </c>
      <c r="F17" s="169"/>
      <c r="G17" s="170">
        <f>ROUND(E17*F17,2)</f>
        <v>0</v>
      </c>
      <c r="H17" s="169"/>
      <c r="I17" s="170">
        <f>ROUND(E17*H17,2)</f>
        <v>0</v>
      </c>
      <c r="J17" s="169"/>
      <c r="K17" s="170">
        <f>ROUND(E17*J17,2)</f>
        <v>0</v>
      </c>
      <c r="L17" s="170">
        <v>21</v>
      </c>
      <c r="M17" s="170">
        <f>G17*(1+L17/100)</f>
        <v>0</v>
      </c>
      <c r="N17" s="163">
        <v>0</v>
      </c>
      <c r="O17" s="163">
        <f>ROUND(E17*N17,5)</f>
        <v>0</v>
      </c>
      <c r="P17" s="163">
        <v>0</v>
      </c>
      <c r="Q17" s="163">
        <f>ROUND(E17*P17,5)</f>
        <v>0</v>
      </c>
      <c r="R17" s="163"/>
      <c r="S17" s="163"/>
      <c r="T17" s="164">
        <v>0</v>
      </c>
      <c r="U17" s="163">
        <f>ROUND(E17*T17,2)</f>
        <v>0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 t="s">
        <v>108</v>
      </c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5">
      <c r="A18" s="154">
        <v>6</v>
      </c>
      <c r="B18" s="161" t="s">
        <v>114</v>
      </c>
      <c r="C18" s="190" t="s">
        <v>115</v>
      </c>
      <c r="D18" s="163" t="s">
        <v>107</v>
      </c>
      <c r="E18" s="167">
        <v>1</v>
      </c>
      <c r="F18" s="169"/>
      <c r="G18" s="170">
        <f>ROUND(E18*F18,2)</f>
        <v>0</v>
      </c>
      <c r="H18" s="169"/>
      <c r="I18" s="170">
        <f>ROUND(E18*H18,2)</f>
        <v>0</v>
      </c>
      <c r="J18" s="169"/>
      <c r="K18" s="170">
        <f>ROUND(E18*J18,2)</f>
        <v>0</v>
      </c>
      <c r="L18" s="170">
        <v>21</v>
      </c>
      <c r="M18" s="170">
        <f>G18*(1+L18/100)</f>
        <v>0</v>
      </c>
      <c r="N18" s="163">
        <v>0</v>
      </c>
      <c r="O18" s="163">
        <f>ROUND(E18*N18,5)</f>
        <v>0</v>
      </c>
      <c r="P18" s="163">
        <v>0</v>
      </c>
      <c r="Q18" s="163">
        <f>ROUND(E18*P18,5)</f>
        <v>0</v>
      </c>
      <c r="R18" s="163"/>
      <c r="S18" s="163"/>
      <c r="T18" s="164">
        <v>0</v>
      </c>
      <c r="U18" s="163">
        <f>ROUND(E18*T18,2)</f>
        <v>0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 t="s">
        <v>108</v>
      </c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ht="20.399999999999999" outlineLevel="1" x14ac:dyDescent="0.25">
      <c r="A19" s="154">
        <v>7</v>
      </c>
      <c r="B19" s="161" t="s">
        <v>116</v>
      </c>
      <c r="C19" s="190" t="s">
        <v>117</v>
      </c>
      <c r="D19" s="163" t="s">
        <v>107</v>
      </c>
      <c r="E19" s="167">
        <v>1</v>
      </c>
      <c r="F19" s="169"/>
      <c r="G19" s="170">
        <f>ROUND(E19*F19,2)</f>
        <v>0</v>
      </c>
      <c r="H19" s="169"/>
      <c r="I19" s="170">
        <f>ROUND(E19*H19,2)</f>
        <v>0</v>
      </c>
      <c r="J19" s="169"/>
      <c r="K19" s="170">
        <f>ROUND(E19*J19,2)</f>
        <v>0</v>
      </c>
      <c r="L19" s="170">
        <v>21</v>
      </c>
      <c r="M19" s="170">
        <f>G19*(1+L19/100)</f>
        <v>0</v>
      </c>
      <c r="N19" s="163">
        <v>0</v>
      </c>
      <c r="O19" s="163">
        <f>ROUND(E19*N19,5)</f>
        <v>0</v>
      </c>
      <c r="P19" s="163">
        <v>0</v>
      </c>
      <c r="Q19" s="163">
        <f>ROUND(E19*P19,5)</f>
        <v>0</v>
      </c>
      <c r="R19" s="163"/>
      <c r="S19" s="163"/>
      <c r="T19" s="164">
        <v>0</v>
      </c>
      <c r="U19" s="163">
        <f>ROUND(E19*T19,2)</f>
        <v>0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 t="s">
        <v>108</v>
      </c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x14ac:dyDescent="0.25">
      <c r="A20" s="155" t="s">
        <v>94</v>
      </c>
      <c r="B20" s="162" t="s">
        <v>55</v>
      </c>
      <c r="C20" s="191" t="s">
        <v>56</v>
      </c>
      <c r="D20" s="165"/>
      <c r="E20" s="168"/>
      <c r="F20" s="171"/>
      <c r="G20" s="171">
        <f>SUMIF(AE21:AE27,"&lt;&gt;NOR",G21:G27)</f>
        <v>0</v>
      </c>
      <c r="H20" s="171"/>
      <c r="I20" s="171">
        <f>SUM(I21:I27)</f>
        <v>0</v>
      </c>
      <c r="J20" s="171"/>
      <c r="K20" s="171">
        <f>SUM(K21:K27)</f>
        <v>0</v>
      </c>
      <c r="L20" s="171"/>
      <c r="M20" s="171">
        <f>SUM(M21:M27)</f>
        <v>0</v>
      </c>
      <c r="N20" s="165"/>
      <c r="O20" s="165">
        <f>SUM(O21:O27)</f>
        <v>153.08923999999999</v>
      </c>
      <c r="P20" s="165"/>
      <c r="Q20" s="165">
        <f>SUM(Q21:Q27)</f>
        <v>0</v>
      </c>
      <c r="R20" s="165"/>
      <c r="S20" s="165"/>
      <c r="T20" s="166"/>
      <c r="U20" s="165">
        <f>SUM(U21:U27)</f>
        <v>25.64</v>
      </c>
      <c r="AE20" t="s">
        <v>95</v>
      </c>
    </row>
    <row r="21" spans="1:60" outlineLevel="1" x14ac:dyDescent="0.25">
      <c r="A21" s="154">
        <v>8</v>
      </c>
      <c r="B21" s="161" t="s">
        <v>118</v>
      </c>
      <c r="C21" s="190" t="s">
        <v>119</v>
      </c>
      <c r="D21" s="163" t="s">
        <v>120</v>
      </c>
      <c r="E21" s="167">
        <v>210</v>
      </c>
      <c r="F21" s="169"/>
      <c r="G21" s="170">
        <f>ROUND(E21*F21,2)</f>
        <v>0</v>
      </c>
      <c r="H21" s="169"/>
      <c r="I21" s="170">
        <f>ROUND(E21*H21,2)</f>
        <v>0</v>
      </c>
      <c r="J21" s="169"/>
      <c r="K21" s="170">
        <f>ROUND(E21*J21,2)</f>
        <v>0</v>
      </c>
      <c r="L21" s="170">
        <v>21</v>
      </c>
      <c r="M21" s="170">
        <f>G21*(1+L21/100)</f>
        <v>0</v>
      </c>
      <c r="N21" s="163">
        <v>0.43</v>
      </c>
      <c r="O21" s="163">
        <f>ROUND(E21*N21,5)</f>
        <v>90.3</v>
      </c>
      <c r="P21" s="163">
        <v>0</v>
      </c>
      <c r="Q21" s="163">
        <f>ROUND(E21*P21,5)</f>
        <v>0</v>
      </c>
      <c r="R21" s="163"/>
      <c r="S21" s="163"/>
      <c r="T21" s="164">
        <v>2.8000000000000001E-2</v>
      </c>
      <c r="U21" s="163">
        <f>ROUND(E21*T21,2)</f>
        <v>5.88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 t="s">
        <v>108</v>
      </c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5">
      <c r="A22" s="154"/>
      <c r="B22" s="161"/>
      <c r="C22" s="248" t="s">
        <v>121</v>
      </c>
      <c r="D22" s="249"/>
      <c r="E22" s="250"/>
      <c r="F22" s="251"/>
      <c r="G22" s="252"/>
      <c r="H22" s="170"/>
      <c r="I22" s="170"/>
      <c r="J22" s="170"/>
      <c r="K22" s="170"/>
      <c r="L22" s="170"/>
      <c r="M22" s="170"/>
      <c r="N22" s="163"/>
      <c r="O22" s="163"/>
      <c r="P22" s="163"/>
      <c r="Q22" s="163"/>
      <c r="R22" s="163"/>
      <c r="S22" s="163"/>
      <c r="T22" s="164"/>
      <c r="U22" s="163"/>
      <c r="V22" s="153"/>
      <c r="W22" s="153"/>
      <c r="X22" s="153"/>
      <c r="Y22" s="153"/>
      <c r="Z22" s="153"/>
      <c r="AA22" s="153"/>
      <c r="AB22" s="153"/>
      <c r="AC22" s="153"/>
      <c r="AD22" s="153"/>
      <c r="AE22" s="153" t="s">
        <v>101</v>
      </c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6" t="str">
        <f>C22</f>
        <v>Spodní vrstva štěrku : 10*21 m = 210 m2</v>
      </c>
      <c r="BB22" s="153"/>
      <c r="BC22" s="153"/>
      <c r="BD22" s="153"/>
      <c r="BE22" s="153"/>
      <c r="BF22" s="153"/>
      <c r="BG22" s="153"/>
      <c r="BH22" s="153"/>
    </row>
    <row r="23" spans="1:60" ht="20.399999999999999" outlineLevel="1" x14ac:dyDescent="0.25">
      <c r="A23" s="154">
        <v>9</v>
      </c>
      <c r="B23" s="161" t="s">
        <v>122</v>
      </c>
      <c r="C23" s="190" t="s">
        <v>123</v>
      </c>
      <c r="D23" s="163" t="s">
        <v>120</v>
      </c>
      <c r="E23" s="167">
        <v>210</v>
      </c>
      <c r="F23" s="169"/>
      <c r="G23" s="170">
        <f>ROUND(E23*F23,2)</f>
        <v>0</v>
      </c>
      <c r="H23" s="169"/>
      <c r="I23" s="170">
        <f>ROUND(E23*H23,2)</f>
        <v>0</v>
      </c>
      <c r="J23" s="169"/>
      <c r="K23" s="170">
        <f>ROUND(E23*J23,2)</f>
        <v>0</v>
      </c>
      <c r="L23" s="170">
        <v>21</v>
      </c>
      <c r="M23" s="170">
        <f>G23*(1+L23/100)</f>
        <v>0</v>
      </c>
      <c r="N23" s="163">
        <v>0.1512</v>
      </c>
      <c r="O23" s="163">
        <f>ROUND(E23*N23,5)</f>
        <v>31.751999999999999</v>
      </c>
      <c r="P23" s="163">
        <v>0</v>
      </c>
      <c r="Q23" s="163">
        <f>ROUND(E23*P23,5)</f>
        <v>0</v>
      </c>
      <c r="R23" s="163"/>
      <c r="S23" s="163"/>
      <c r="T23" s="164">
        <v>2.3E-2</v>
      </c>
      <c r="U23" s="163">
        <f>ROUND(E23*T23,2)</f>
        <v>4.83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 t="s">
        <v>108</v>
      </c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outlineLevel="1" x14ac:dyDescent="0.25">
      <c r="A24" s="154">
        <v>10</v>
      </c>
      <c r="B24" s="161" t="s">
        <v>124</v>
      </c>
      <c r="C24" s="190" t="s">
        <v>125</v>
      </c>
      <c r="D24" s="163" t="s">
        <v>120</v>
      </c>
      <c r="E24" s="167">
        <v>210</v>
      </c>
      <c r="F24" s="169"/>
      <c r="G24" s="170">
        <f>ROUND(E24*F24,2)</f>
        <v>0</v>
      </c>
      <c r="H24" s="169"/>
      <c r="I24" s="170">
        <f>ROUND(E24*H24,2)</f>
        <v>0</v>
      </c>
      <c r="J24" s="169"/>
      <c r="K24" s="170">
        <f>ROUND(E24*J24,2)</f>
        <v>0</v>
      </c>
      <c r="L24" s="170">
        <v>21</v>
      </c>
      <c r="M24" s="170">
        <f>G24*(1+L24/100)</f>
        <v>0</v>
      </c>
      <c r="N24" s="163">
        <v>0.126</v>
      </c>
      <c r="O24" s="163">
        <f>ROUND(E24*N24,5)</f>
        <v>26.46</v>
      </c>
      <c r="P24" s="163">
        <v>0</v>
      </c>
      <c r="Q24" s="163">
        <f>ROUND(E24*P24,5)</f>
        <v>0</v>
      </c>
      <c r="R24" s="163"/>
      <c r="S24" s="163"/>
      <c r="T24" s="164">
        <v>2.1000000000000001E-2</v>
      </c>
      <c r="U24" s="163">
        <f>ROUND(E24*T24,2)</f>
        <v>4.41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 t="s">
        <v>108</v>
      </c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1" x14ac:dyDescent="0.25">
      <c r="A25" s="154"/>
      <c r="B25" s="161"/>
      <c r="C25" s="248" t="s">
        <v>126</v>
      </c>
      <c r="D25" s="249"/>
      <c r="E25" s="250"/>
      <c r="F25" s="251"/>
      <c r="G25" s="252"/>
      <c r="H25" s="170"/>
      <c r="I25" s="170"/>
      <c r="J25" s="170"/>
      <c r="K25" s="170"/>
      <c r="L25" s="170"/>
      <c r="M25" s="170"/>
      <c r="N25" s="163"/>
      <c r="O25" s="163"/>
      <c r="P25" s="163"/>
      <c r="Q25" s="163"/>
      <c r="R25" s="163"/>
      <c r="S25" s="163"/>
      <c r="T25" s="164"/>
      <c r="U25" s="163"/>
      <c r="V25" s="153"/>
      <c r="W25" s="153"/>
      <c r="X25" s="153"/>
      <c r="Y25" s="153"/>
      <c r="Z25" s="153"/>
      <c r="AA25" s="153"/>
      <c r="AB25" s="153"/>
      <c r="AC25" s="153"/>
      <c r="AD25" s="153"/>
      <c r="AE25" s="153" t="s">
        <v>101</v>
      </c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6" t="str">
        <f>C25</f>
        <v>Vrchní vrstva štěrku : 4-8 mm</v>
      </c>
      <c r="BB25" s="153"/>
      <c r="BC25" s="153"/>
      <c r="BD25" s="153"/>
      <c r="BE25" s="153"/>
      <c r="BF25" s="153"/>
      <c r="BG25" s="153"/>
      <c r="BH25" s="153"/>
    </row>
    <row r="26" spans="1:60" ht="20.399999999999999" outlineLevel="1" x14ac:dyDescent="0.25">
      <c r="A26" s="154">
        <v>11</v>
      </c>
      <c r="B26" s="161" t="s">
        <v>127</v>
      </c>
      <c r="C26" s="190" t="s">
        <v>128</v>
      </c>
      <c r="D26" s="163" t="s">
        <v>120</v>
      </c>
      <c r="E26" s="167">
        <v>8.4</v>
      </c>
      <c r="F26" s="169"/>
      <c r="G26" s="170">
        <f>ROUND(E26*F26,2)</f>
        <v>0</v>
      </c>
      <c r="H26" s="169"/>
      <c r="I26" s="170">
        <f>ROUND(E26*H26,2)</f>
        <v>0</v>
      </c>
      <c r="J26" s="169"/>
      <c r="K26" s="170">
        <f>ROUND(E26*J26,2)</f>
        <v>0</v>
      </c>
      <c r="L26" s="170">
        <v>21</v>
      </c>
      <c r="M26" s="170">
        <f>G26*(1+L26/100)</f>
        <v>0</v>
      </c>
      <c r="N26" s="163">
        <v>0.54491000000000001</v>
      </c>
      <c r="O26" s="163">
        <f>ROUND(E26*N26,5)</f>
        <v>4.5772399999999998</v>
      </c>
      <c r="P26" s="163">
        <v>0</v>
      </c>
      <c r="Q26" s="163">
        <f>ROUND(E26*P26,5)</f>
        <v>0</v>
      </c>
      <c r="R26" s="163"/>
      <c r="S26" s="163"/>
      <c r="T26" s="164">
        <v>1.2522500000000001</v>
      </c>
      <c r="U26" s="163">
        <f>ROUND(E26*T26,2)</f>
        <v>10.52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 t="s">
        <v>99</v>
      </c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5">
      <c r="A27" s="154"/>
      <c r="B27" s="161"/>
      <c r="C27" s="248" t="s">
        <v>129</v>
      </c>
      <c r="D27" s="249"/>
      <c r="E27" s="250"/>
      <c r="F27" s="251"/>
      <c r="G27" s="252"/>
      <c r="H27" s="170"/>
      <c r="I27" s="170"/>
      <c r="J27" s="170"/>
      <c r="K27" s="170"/>
      <c r="L27" s="170"/>
      <c r="M27" s="170"/>
      <c r="N27" s="163"/>
      <c r="O27" s="163"/>
      <c r="P27" s="163"/>
      <c r="Q27" s="163"/>
      <c r="R27" s="163"/>
      <c r="S27" s="163"/>
      <c r="T27" s="164"/>
      <c r="U27" s="163"/>
      <c r="V27" s="153"/>
      <c r="W27" s="153"/>
      <c r="X27" s="153"/>
      <c r="Y27" s="153"/>
      <c r="Z27" s="153"/>
      <c r="AA27" s="153"/>
      <c r="AB27" s="153"/>
      <c r="AC27" s="153"/>
      <c r="AD27" s="153"/>
      <c r="AE27" s="153" t="s">
        <v>101</v>
      </c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6" t="str">
        <f>C27</f>
        <v>CHodník ke vstupu do VDJ : 8,4 m2, dlažba šedá 60 mm</v>
      </c>
      <c r="BB27" s="153"/>
      <c r="BC27" s="153"/>
      <c r="BD27" s="153"/>
      <c r="BE27" s="153"/>
      <c r="BF27" s="153"/>
      <c r="BG27" s="153"/>
      <c r="BH27" s="153"/>
    </row>
    <row r="28" spans="1:60" x14ac:dyDescent="0.25">
      <c r="A28" s="155" t="s">
        <v>94</v>
      </c>
      <c r="B28" s="162" t="s">
        <v>57</v>
      </c>
      <c r="C28" s="191" t="s">
        <v>58</v>
      </c>
      <c r="D28" s="165"/>
      <c r="E28" s="168"/>
      <c r="F28" s="171"/>
      <c r="G28" s="171">
        <f>SUMIF(AE29:AE30,"&lt;&gt;NOR",G29:G30)</f>
        <v>0</v>
      </c>
      <c r="H28" s="171"/>
      <c r="I28" s="171">
        <f>SUM(I29:I30)</f>
        <v>0</v>
      </c>
      <c r="J28" s="171"/>
      <c r="K28" s="171">
        <f>SUM(K29:K30)</f>
        <v>0</v>
      </c>
      <c r="L28" s="171"/>
      <c r="M28" s="171">
        <f>SUM(M29:M30)</f>
        <v>0</v>
      </c>
      <c r="N28" s="165"/>
      <c r="O28" s="165">
        <f>SUM(O29:O30)</f>
        <v>6.5612399999999997</v>
      </c>
      <c r="P28" s="165"/>
      <c r="Q28" s="165">
        <f>SUM(Q29:Q30)</f>
        <v>0</v>
      </c>
      <c r="R28" s="165"/>
      <c r="S28" s="165"/>
      <c r="T28" s="166"/>
      <c r="U28" s="165">
        <f>SUM(U29:U30)</f>
        <v>27.8</v>
      </c>
      <c r="AE28" t="s">
        <v>95</v>
      </c>
    </row>
    <row r="29" spans="1:60" outlineLevel="1" x14ac:dyDescent="0.25">
      <c r="A29" s="154">
        <v>12</v>
      </c>
      <c r="B29" s="161" t="s">
        <v>130</v>
      </c>
      <c r="C29" s="190" t="s">
        <v>131</v>
      </c>
      <c r="D29" s="163" t="s">
        <v>98</v>
      </c>
      <c r="E29" s="167">
        <v>14</v>
      </c>
      <c r="F29" s="169"/>
      <c r="G29" s="170">
        <f>ROUND(E29*F29,2)</f>
        <v>0</v>
      </c>
      <c r="H29" s="169"/>
      <c r="I29" s="170">
        <f>ROUND(E29*H29,2)</f>
        <v>0</v>
      </c>
      <c r="J29" s="169"/>
      <c r="K29" s="170">
        <f>ROUND(E29*J29,2)</f>
        <v>0</v>
      </c>
      <c r="L29" s="170">
        <v>21</v>
      </c>
      <c r="M29" s="170">
        <f>G29*(1+L29/100)</f>
        <v>0</v>
      </c>
      <c r="N29" s="163">
        <v>0.46866000000000002</v>
      </c>
      <c r="O29" s="163">
        <f>ROUND(E29*N29,5)</f>
        <v>6.5612399999999997</v>
      </c>
      <c r="P29" s="163">
        <v>0</v>
      </c>
      <c r="Q29" s="163">
        <f>ROUND(E29*P29,5)</f>
        <v>0</v>
      </c>
      <c r="R29" s="163"/>
      <c r="S29" s="163"/>
      <c r="T29" s="164">
        <v>1.9860500000000001</v>
      </c>
      <c r="U29" s="163">
        <f>ROUND(E29*T29,2)</f>
        <v>27.8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 t="s">
        <v>99</v>
      </c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5">
      <c r="A30" s="154"/>
      <c r="B30" s="161"/>
      <c r="C30" s="248" t="s">
        <v>132</v>
      </c>
      <c r="D30" s="249"/>
      <c r="E30" s="250"/>
      <c r="F30" s="251"/>
      <c r="G30" s="252"/>
      <c r="H30" s="170"/>
      <c r="I30" s="170"/>
      <c r="J30" s="170"/>
      <c r="K30" s="170"/>
      <c r="L30" s="170"/>
      <c r="M30" s="170"/>
      <c r="N30" s="163"/>
      <c r="O30" s="163"/>
      <c r="P30" s="163"/>
      <c r="Q30" s="163"/>
      <c r="R30" s="163"/>
      <c r="S30" s="163"/>
      <c r="T30" s="164"/>
      <c r="U30" s="163"/>
      <c r="V30" s="153"/>
      <c r="W30" s="153"/>
      <c r="X30" s="153"/>
      <c r="Y30" s="153"/>
      <c r="Z30" s="153"/>
      <c r="AA30" s="153"/>
      <c r="AB30" s="153"/>
      <c r="AC30" s="153"/>
      <c r="AD30" s="153"/>
      <c r="AE30" s="153" t="s">
        <v>101</v>
      </c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6" t="str">
        <f>C30</f>
        <v>Ležaté svody dešťové kanalizace D125, od svodů do DK : 14 m</v>
      </c>
      <c r="BB30" s="153"/>
      <c r="BC30" s="153"/>
      <c r="BD30" s="153"/>
      <c r="BE30" s="153"/>
      <c r="BF30" s="153"/>
      <c r="BG30" s="153"/>
      <c r="BH30" s="153"/>
    </row>
    <row r="31" spans="1:60" x14ac:dyDescent="0.25">
      <c r="A31" s="155" t="s">
        <v>94</v>
      </c>
      <c r="B31" s="162" t="s">
        <v>59</v>
      </c>
      <c r="C31" s="191" t="s">
        <v>60</v>
      </c>
      <c r="D31" s="165"/>
      <c r="E31" s="168"/>
      <c r="F31" s="171"/>
      <c r="G31" s="171">
        <f>SUMIF(AE32:AE35,"&lt;&gt;NOR",G32:G35)</f>
        <v>0</v>
      </c>
      <c r="H31" s="171"/>
      <c r="I31" s="171">
        <f>SUM(I32:I35)</f>
        <v>0</v>
      </c>
      <c r="J31" s="171"/>
      <c r="K31" s="171">
        <f>SUM(K32:K35)</f>
        <v>0</v>
      </c>
      <c r="L31" s="171"/>
      <c r="M31" s="171">
        <f>SUM(M32:M35)</f>
        <v>0</v>
      </c>
      <c r="N31" s="165"/>
      <c r="O31" s="165">
        <f>SUM(O32:O35)</f>
        <v>15.078240000000001</v>
      </c>
      <c r="P31" s="165"/>
      <c r="Q31" s="165">
        <f>SUM(Q32:Q35)</f>
        <v>0</v>
      </c>
      <c r="R31" s="165"/>
      <c r="S31" s="165"/>
      <c r="T31" s="166"/>
      <c r="U31" s="165">
        <f>SUM(U32:U35)</f>
        <v>183.94</v>
      </c>
      <c r="AE31" t="s">
        <v>95</v>
      </c>
    </row>
    <row r="32" spans="1:60" ht="20.399999999999999" outlineLevel="1" x14ac:dyDescent="0.25">
      <c r="A32" s="154">
        <v>13</v>
      </c>
      <c r="B32" s="161" t="s">
        <v>133</v>
      </c>
      <c r="C32" s="190" t="s">
        <v>134</v>
      </c>
      <c r="D32" s="163" t="s">
        <v>135</v>
      </c>
      <c r="E32" s="167">
        <v>2</v>
      </c>
      <c r="F32" s="169"/>
      <c r="G32" s="170">
        <f>ROUND(E32*F32,2)</f>
        <v>0</v>
      </c>
      <c r="H32" s="169"/>
      <c r="I32" s="170">
        <f>ROUND(E32*H32,2)</f>
        <v>0</v>
      </c>
      <c r="J32" s="169"/>
      <c r="K32" s="170">
        <f>ROUND(E32*J32,2)</f>
        <v>0</v>
      </c>
      <c r="L32" s="170">
        <v>21</v>
      </c>
      <c r="M32" s="170">
        <f>G32*(1+L32/100)</f>
        <v>0</v>
      </c>
      <c r="N32" s="163">
        <v>5.2591200000000002</v>
      </c>
      <c r="O32" s="163">
        <f>ROUND(E32*N32,5)</f>
        <v>10.51824</v>
      </c>
      <c r="P32" s="163">
        <v>0</v>
      </c>
      <c r="Q32" s="163">
        <f>ROUND(E32*P32,5)</f>
        <v>0</v>
      </c>
      <c r="R32" s="163"/>
      <c r="S32" s="163"/>
      <c r="T32" s="164">
        <v>91.96951</v>
      </c>
      <c r="U32" s="163">
        <f>ROUND(E32*T32,2)</f>
        <v>183.94</v>
      </c>
      <c r="V32" s="153"/>
      <c r="W32" s="153"/>
      <c r="X32" s="153"/>
      <c r="Y32" s="153"/>
      <c r="Z32" s="153"/>
      <c r="AA32" s="153"/>
      <c r="AB32" s="153"/>
      <c r="AC32" s="153"/>
      <c r="AD32" s="153"/>
      <c r="AE32" s="153" t="s">
        <v>99</v>
      </c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ht="61.8" outlineLevel="1" x14ac:dyDescent="0.25">
      <c r="A33" s="154"/>
      <c r="B33" s="161"/>
      <c r="C33" s="248" t="s">
        <v>136</v>
      </c>
      <c r="D33" s="249"/>
      <c r="E33" s="250"/>
      <c r="F33" s="251"/>
      <c r="G33" s="252"/>
      <c r="H33" s="170"/>
      <c r="I33" s="170"/>
      <c r="J33" s="170"/>
      <c r="K33" s="170"/>
      <c r="L33" s="170"/>
      <c r="M33" s="170"/>
      <c r="N33" s="163"/>
      <c r="O33" s="163"/>
      <c r="P33" s="163"/>
      <c r="Q33" s="163"/>
      <c r="R33" s="163"/>
      <c r="S33" s="163"/>
      <c r="T33" s="164"/>
      <c r="U33" s="163"/>
      <c r="V33" s="153"/>
      <c r="W33" s="153"/>
      <c r="X33" s="153"/>
      <c r="Y33" s="153"/>
      <c r="Z33" s="153"/>
      <c r="AA33" s="153"/>
      <c r="AB33" s="153"/>
      <c r="AC33" s="153"/>
      <c r="AD33" s="153"/>
      <c r="AE33" s="153" t="s">
        <v>101</v>
      </c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6" t="str">
        <f>C33</f>
        <v>Hloubení šachet pro osazení sloupků, s naložením na dopravní prostředek a odvozem výkopku do 20 m, se složením, bez rozhrnutí, v hornině 3, dodávka a osazení sloupků a vzpěr plotových ocelových trubkových výšky 255 cm typových, se zabetonováním do 0,05 m3 betonem B 30, dodávka a montáž pletiva se čtvercovými oky 50,0 x 2,24 mm šíře 1,6 m, ostnatého drátu čtyřšpičkového 2,24 mm, do výšky 2 m, dodávka a montáž vrat dvojkřídlých š. 4,0 m výšky 1,7 m, dodávka a montáž vrat dvojkřídlých š. 6,0 výšky1,7 m a vrátek 1,0 m x 1,7 m ocelových se sloupky .</v>
      </c>
      <c r="BB33" s="153"/>
      <c r="BC33" s="153"/>
      <c r="BD33" s="153"/>
      <c r="BE33" s="153"/>
      <c r="BF33" s="153"/>
      <c r="BG33" s="153"/>
      <c r="BH33" s="153"/>
    </row>
    <row r="34" spans="1:60" outlineLevel="1" x14ac:dyDescent="0.25">
      <c r="A34" s="154">
        <v>14</v>
      </c>
      <c r="B34" s="161" t="s">
        <v>137</v>
      </c>
      <c r="C34" s="190" t="s">
        <v>138</v>
      </c>
      <c r="D34" s="163" t="s">
        <v>139</v>
      </c>
      <c r="E34" s="167">
        <v>76</v>
      </c>
      <c r="F34" s="169"/>
      <c r="G34" s="170">
        <f>ROUND(E34*F34,2)</f>
        <v>0</v>
      </c>
      <c r="H34" s="169"/>
      <c r="I34" s="170">
        <f>ROUND(E34*H34,2)</f>
        <v>0</v>
      </c>
      <c r="J34" s="169"/>
      <c r="K34" s="170">
        <f>ROUND(E34*J34,2)</f>
        <v>0</v>
      </c>
      <c r="L34" s="170">
        <v>21</v>
      </c>
      <c r="M34" s="170">
        <f>G34*(1+L34/100)</f>
        <v>0</v>
      </c>
      <c r="N34" s="163">
        <v>0.06</v>
      </c>
      <c r="O34" s="163">
        <f>ROUND(E34*N34,5)</f>
        <v>4.5599999999999996</v>
      </c>
      <c r="P34" s="163">
        <v>0</v>
      </c>
      <c r="Q34" s="163">
        <f>ROUND(E34*P34,5)</f>
        <v>0</v>
      </c>
      <c r="R34" s="163"/>
      <c r="S34" s="163"/>
      <c r="T34" s="164">
        <v>0</v>
      </c>
      <c r="U34" s="163">
        <f>ROUND(E34*T34,2)</f>
        <v>0</v>
      </c>
      <c r="V34" s="153"/>
      <c r="W34" s="153"/>
      <c r="X34" s="153"/>
      <c r="Y34" s="153"/>
      <c r="Z34" s="153"/>
      <c r="AA34" s="153"/>
      <c r="AB34" s="153"/>
      <c r="AC34" s="153"/>
      <c r="AD34" s="153"/>
      <c r="AE34" s="153" t="s">
        <v>108</v>
      </c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5">
      <c r="A35" s="154"/>
      <c r="B35" s="161"/>
      <c r="C35" s="248" t="s">
        <v>140</v>
      </c>
      <c r="D35" s="249"/>
      <c r="E35" s="250"/>
      <c r="F35" s="251"/>
      <c r="G35" s="252"/>
      <c r="H35" s="170"/>
      <c r="I35" s="170"/>
      <c r="J35" s="170"/>
      <c r="K35" s="170"/>
      <c r="L35" s="170"/>
      <c r="M35" s="170"/>
      <c r="N35" s="163"/>
      <c r="O35" s="163"/>
      <c r="P35" s="163"/>
      <c r="Q35" s="163"/>
      <c r="R35" s="163"/>
      <c r="S35" s="163"/>
      <c r="T35" s="164"/>
      <c r="U35" s="163"/>
      <c r="V35" s="153"/>
      <c r="W35" s="153"/>
      <c r="X35" s="153"/>
      <c r="Y35" s="153"/>
      <c r="Z35" s="153"/>
      <c r="AA35" s="153"/>
      <c r="AB35" s="153"/>
      <c r="AC35" s="153"/>
      <c r="AD35" s="153"/>
      <c r="AE35" s="153" t="s">
        <v>101</v>
      </c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6" t="str">
        <f>C35</f>
        <v>Deska Železobetonová 2460/50/200: 200-6-4-1 = 189 m /2,5 m délka pole = 76 ks</v>
      </c>
      <c r="BB35" s="153"/>
      <c r="BC35" s="153"/>
      <c r="BD35" s="153"/>
      <c r="BE35" s="153"/>
      <c r="BF35" s="153"/>
      <c r="BG35" s="153"/>
      <c r="BH35" s="153"/>
    </row>
    <row r="36" spans="1:60" x14ac:dyDescent="0.25">
      <c r="A36" s="155" t="s">
        <v>94</v>
      </c>
      <c r="B36" s="162" t="s">
        <v>61</v>
      </c>
      <c r="C36" s="191" t="s">
        <v>62</v>
      </c>
      <c r="D36" s="165"/>
      <c r="E36" s="168"/>
      <c r="F36" s="171"/>
      <c r="G36" s="171">
        <f>SUMIF(AE37:AE38,"&lt;&gt;NOR",G37:G38)</f>
        <v>0</v>
      </c>
      <c r="H36" s="171"/>
      <c r="I36" s="171">
        <f>SUM(I37:I38)</f>
        <v>0</v>
      </c>
      <c r="J36" s="171"/>
      <c r="K36" s="171">
        <f>SUM(K37:K38)</f>
        <v>0</v>
      </c>
      <c r="L36" s="171"/>
      <c r="M36" s="171">
        <f>SUM(M37:M38)</f>
        <v>0</v>
      </c>
      <c r="N36" s="165"/>
      <c r="O36" s="165">
        <f>SUM(O37:O38)</f>
        <v>1.6213599999999999</v>
      </c>
      <c r="P36" s="165"/>
      <c r="Q36" s="165">
        <f>SUM(Q37:Q38)</f>
        <v>0</v>
      </c>
      <c r="R36" s="165"/>
      <c r="S36" s="165"/>
      <c r="T36" s="166"/>
      <c r="U36" s="165">
        <f>SUM(U37:U38)</f>
        <v>1.82</v>
      </c>
      <c r="AE36" t="s">
        <v>95</v>
      </c>
    </row>
    <row r="37" spans="1:60" ht="20.399999999999999" outlineLevel="1" x14ac:dyDescent="0.25">
      <c r="A37" s="154">
        <v>15</v>
      </c>
      <c r="B37" s="161" t="s">
        <v>141</v>
      </c>
      <c r="C37" s="190" t="s">
        <v>142</v>
      </c>
      <c r="D37" s="163" t="s">
        <v>98</v>
      </c>
      <c r="E37" s="167">
        <v>13</v>
      </c>
      <c r="F37" s="169"/>
      <c r="G37" s="170">
        <f>ROUND(E37*F37,2)</f>
        <v>0</v>
      </c>
      <c r="H37" s="169"/>
      <c r="I37" s="170">
        <f>ROUND(E37*H37,2)</f>
        <v>0</v>
      </c>
      <c r="J37" s="169"/>
      <c r="K37" s="170">
        <f>ROUND(E37*J37,2)</f>
        <v>0</v>
      </c>
      <c r="L37" s="170">
        <v>21</v>
      </c>
      <c r="M37" s="170">
        <f>G37*(1+L37/100)</f>
        <v>0</v>
      </c>
      <c r="N37" s="163">
        <v>0.12472</v>
      </c>
      <c r="O37" s="163">
        <f>ROUND(E37*N37,5)</f>
        <v>1.6213599999999999</v>
      </c>
      <c r="P37" s="163">
        <v>0</v>
      </c>
      <c r="Q37" s="163">
        <f>ROUND(E37*P37,5)</f>
        <v>0</v>
      </c>
      <c r="R37" s="163"/>
      <c r="S37" s="163"/>
      <c r="T37" s="164">
        <v>0.14000000000000001</v>
      </c>
      <c r="U37" s="163">
        <f>ROUND(E37*T37,2)</f>
        <v>1.82</v>
      </c>
      <c r="V37" s="153"/>
      <c r="W37" s="153"/>
      <c r="X37" s="153"/>
      <c r="Y37" s="153"/>
      <c r="Z37" s="153"/>
      <c r="AA37" s="153"/>
      <c r="AB37" s="153"/>
      <c r="AC37" s="153"/>
      <c r="AD37" s="153"/>
      <c r="AE37" s="153" t="s">
        <v>108</v>
      </c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outlineLevel="1" x14ac:dyDescent="0.25">
      <c r="A38" s="154"/>
      <c r="B38" s="161"/>
      <c r="C38" s="248" t="s">
        <v>143</v>
      </c>
      <c r="D38" s="249"/>
      <c r="E38" s="250"/>
      <c r="F38" s="251"/>
      <c r="G38" s="252"/>
      <c r="H38" s="170"/>
      <c r="I38" s="170"/>
      <c r="J38" s="170"/>
      <c r="K38" s="170"/>
      <c r="L38" s="170"/>
      <c r="M38" s="170"/>
      <c r="N38" s="163"/>
      <c r="O38" s="163"/>
      <c r="P38" s="163"/>
      <c r="Q38" s="163"/>
      <c r="R38" s="163"/>
      <c r="S38" s="163"/>
      <c r="T38" s="164"/>
      <c r="U38" s="163"/>
      <c r="V38" s="153"/>
      <c r="W38" s="153"/>
      <c r="X38" s="153"/>
      <c r="Y38" s="153"/>
      <c r="Z38" s="153"/>
      <c r="AA38" s="153"/>
      <c r="AB38" s="153"/>
      <c r="AC38" s="153"/>
      <c r="AD38" s="153"/>
      <c r="AE38" s="153" t="s">
        <v>101</v>
      </c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6" t="str">
        <f>C38</f>
        <v>Podél chodníku před VDJ</v>
      </c>
      <c r="BB38" s="153"/>
      <c r="BC38" s="153"/>
      <c r="BD38" s="153"/>
      <c r="BE38" s="153"/>
      <c r="BF38" s="153"/>
      <c r="BG38" s="153"/>
      <c r="BH38" s="153"/>
    </row>
    <row r="39" spans="1:60" x14ac:dyDescent="0.25">
      <c r="A39" s="155" t="s">
        <v>94</v>
      </c>
      <c r="B39" s="162" t="s">
        <v>63</v>
      </c>
      <c r="C39" s="191" t="s">
        <v>64</v>
      </c>
      <c r="D39" s="165"/>
      <c r="E39" s="168"/>
      <c r="F39" s="171"/>
      <c r="G39" s="171">
        <f>SUMIF(AE40:AE42,"&lt;&gt;NOR",G40:G42)</f>
        <v>0</v>
      </c>
      <c r="H39" s="171"/>
      <c r="I39" s="171">
        <f>SUM(I40:I42)</f>
        <v>0</v>
      </c>
      <c r="J39" s="171"/>
      <c r="K39" s="171">
        <f>SUM(K40:K42)</f>
        <v>0</v>
      </c>
      <c r="L39" s="171"/>
      <c r="M39" s="171">
        <f>SUM(M40:M42)</f>
        <v>0</v>
      </c>
      <c r="N39" s="165"/>
      <c r="O39" s="165">
        <f>SUM(O40:O42)</f>
        <v>0</v>
      </c>
      <c r="P39" s="165"/>
      <c r="Q39" s="165">
        <f>SUM(Q40:Q42)</f>
        <v>0</v>
      </c>
      <c r="R39" s="165"/>
      <c r="S39" s="165"/>
      <c r="T39" s="166"/>
      <c r="U39" s="165">
        <f>SUM(U40:U42)</f>
        <v>32.89</v>
      </c>
      <c r="AE39" t="s">
        <v>95</v>
      </c>
    </row>
    <row r="40" spans="1:60" outlineLevel="1" x14ac:dyDescent="0.25">
      <c r="A40" s="154">
        <v>16</v>
      </c>
      <c r="B40" s="161" t="s">
        <v>144</v>
      </c>
      <c r="C40" s="190" t="s">
        <v>145</v>
      </c>
      <c r="D40" s="163" t="s">
        <v>146</v>
      </c>
      <c r="E40" s="167">
        <v>37.518000000000001</v>
      </c>
      <c r="F40" s="169"/>
      <c r="G40" s="170">
        <f>ROUND(E40*F40,2)</f>
        <v>0</v>
      </c>
      <c r="H40" s="169"/>
      <c r="I40" s="170">
        <f>ROUND(E40*H40,2)</f>
        <v>0</v>
      </c>
      <c r="J40" s="169"/>
      <c r="K40" s="170">
        <f>ROUND(E40*J40,2)</f>
        <v>0</v>
      </c>
      <c r="L40" s="170">
        <v>21</v>
      </c>
      <c r="M40" s="170">
        <f>G40*(1+L40/100)</f>
        <v>0</v>
      </c>
      <c r="N40" s="163">
        <v>0</v>
      </c>
      <c r="O40" s="163">
        <f>ROUND(E40*N40,5)</f>
        <v>0</v>
      </c>
      <c r="P40" s="163">
        <v>0</v>
      </c>
      <c r="Q40" s="163">
        <f>ROUND(E40*P40,5)</f>
        <v>0</v>
      </c>
      <c r="R40" s="163"/>
      <c r="S40" s="163"/>
      <c r="T40" s="164">
        <v>0.749</v>
      </c>
      <c r="U40" s="163">
        <f>ROUND(E40*T40,2)</f>
        <v>28.1</v>
      </c>
      <c r="V40" s="153"/>
      <c r="W40" s="153"/>
      <c r="X40" s="153"/>
      <c r="Y40" s="153"/>
      <c r="Z40" s="153"/>
      <c r="AA40" s="153"/>
      <c r="AB40" s="153"/>
      <c r="AC40" s="153"/>
      <c r="AD40" s="153"/>
      <c r="AE40" s="153" t="s">
        <v>108</v>
      </c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5">
      <c r="A41" s="154">
        <v>17</v>
      </c>
      <c r="B41" s="161" t="s">
        <v>147</v>
      </c>
      <c r="C41" s="190" t="s">
        <v>148</v>
      </c>
      <c r="D41" s="163" t="s">
        <v>146</v>
      </c>
      <c r="E41" s="167">
        <v>169.78800000000001</v>
      </c>
      <c r="F41" s="169"/>
      <c r="G41" s="170">
        <f>ROUND(E41*F41,2)</f>
        <v>0</v>
      </c>
      <c r="H41" s="169"/>
      <c r="I41" s="170">
        <f>ROUND(E41*H41,2)</f>
        <v>0</v>
      </c>
      <c r="J41" s="169"/>
      <c r="K41" s="170">
        <f>ROUND(E41*J41,2)</f>
        <v>0</v>
      </c>
      <c r="L41" s="170">
        <v>21</v>
      </c>
      <c r="M41" s="170">
        <f>G41*(1+L41/100)</f>
        <v>0</v>
      </c>
      <c r="N41" s="163">
        <v>0</v>
      </c>
      <c r="O41" s="163">
        <f>ROUND(E41*N41,5)</f>
        <v>0</v>
      </c>
      <c r="P41" s="163">
        <v>0</v>
      </c>
      <c r="Q41" s="163">
        <f>ROUND(E41*P41,5)</f>
        <v>0</v>
      </c>
      <c r="R41" s="163"/>
      <c r="S41" s="163"/>
      <c r="T41" s="164">
        <v>0.02</v>
      </c>
      <c r="U41" s="163">
        <f>ROUND(E41*T41,2)</f>
        <v>3.4</v>
      </c>
      <c r="V41" s="153"/>
      <c r="W41" s="153"/>
      <c r="X41" s="153"/>
      <c r="Y41" s="153"/>
      <c r="Z41" s="153"/>
      <c r="AA41" s="153"/>
      <c r="AB41" s="153"/>
      <c r="AC41" s="153"/>
      <c r="AD41" s="153"/>
      <c r="AE41" s="153" t="s">
        <v>108</v>
      </c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5">
      <c r="A42" s="154">
        <v>18</v>
      </c>
      <c r="B42" s="161" t="s">
        <v>149</v>
      </c>
      <c r="C42" s="190" t="s">
        <v>150</v>
      </c>
      <c r="D42" s="163" t="s">
        <v>146</v>
      </c>
      <c r="E42" s="167">
        <v>6.5609999999999999</v>
      </c>
      <c r="F42" s="169"/>
      <c r="G42" s="170">
        <f>ROUND(E42*F42,2)</f>
        <v>0</v>
      </c>
      <c r="H42" s="169"/>
      <c r="I42" s="170">
        <f>ROUND(E42*H42,2)</f>
        <v>0</v>
      </c>
      <c r="J42" s="169"/>
      <c r="K42" s="170">
        <f>ROUND(E42*J42,2)</f>
        <v>0</v>
      </c>
      <c r="L42" s="170">
        <v>21</v>
      </c>
      <c r="M42" s="170">
        <f>G42*(1+L42/100)</f>
        <v>0</v>
      </c>
      <c r="N42" s="163">
        <v>0</v>
      </c>
      <c r="O42" s="163">
        <f>ROUND(E42*N42,5)</f>
        <v>0</v>
      </c>
      <c r="P42" s="163">
        <v>0</v>
      </c>
      <c r="Q42" s="163">
        <f>ROUND(E42*P42,5)</f>
        <v>0</v>
      </c>
      <c r="R42" s="163"/>
      <c r="S42" s="163"/>
      <c r="T42" s="164">
        <v>0.21149999999999999</v>
      </c>
      <c r="U42" s="163">
        <f>ROUND(E42*T42,2)</f>
        <v>1.39</v>
      </c>
      <c r="V42" s="153"/>
      <c r="W42" s="153"/>
      <c r="X42" s="153"/>
      <c r="Y42" s="153"/>
      <c r="Z42" s="153"/>
      <c r="AA42" s="153"/>
      <c r="AB42" s="153"/>
      <c r="AC42" s="153"/>
      <c r="AD42" s="153"/>
      <c r="AE42" s="153" t="s">
        <v>108</v>
      </c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x14ac:dyDescent="0.25">
      <c r="A43" s="155" t="s">
        <v>94</v>
      </c>
      <c r="B43" s="162" t="s">
        <v>65</v>
      </c>
      <c r="C43" s="191" t="s">
        <v>66</v>
      </c>
      <c r="D43" s="165"/>
      <c r="E43" s="168"/>
      <c r="F43" s="171"/>
      <c r="G43" s="171">
        <f>SUMIF(AE44:AE46,"&lt;&gt;NOR",G44:G46)</f>
        <v>0</v>
      </c>
      <c r="H43" s="171"/>
      <c r="I43" s="171">
        <f>SUM(I44:I46)</f>
        <v>0</v>
      </c>
      <c r="J43" s="171"/>
      <c r="K43" s="171">
        <f>SUM(K44:K46)</f>
        <v>0</v>
      </c>
      <c r="L43" s="171"/>
      <c r="M43" s="171">
        <f>SUM(M44:M46)</f>
        <v>0</v>
      </c>
      <c r="N43" s="165"/>
      <c r="O43" s="165">
        <f>SUM(O44:O46)</f>
        <v>0.14391999999999999</v>
      </c>
      <c r="P43" s="165"/>
      <c r="Q43" s="165">
        <f>SUM(Q44:Q46)</f>
        <v>0</v>
      </c>
      <c r="R43" s="165"/>
      <c r="S43" s="165"/>
      <c r="T43" s="166"/>
      <c r="U43" s="165">
        <f>SUM(U44:U46)</f>
        <v>76.52</v>
      </c>
      <c r="AE43" t="s">
        <v>95</v>
      </c>
    </row>
    <row r="44" spans="1:60" outlineLevel="1" x14ac:dyDescent="0.25">
      <c r="A44" s="154">
        <v>19</v>
      </c>
      <c r="B44" s="161" t="s">
        <v>151</v>
      </c>
      <c r="C44" s="190" t="s">
        <v>152</v>
      </c>
      <c r="D44" s="163" t="s">
        <v>153</v>
      </c>
      <c r="E44" s="167">
        <v>1</v>
      </c>
      <c r="F44" s="169"/>
      <c r="G44" s="170">
        <f>ROUND(E44*F44,2)</f>
        <v>0</v>
      </c>
      <c r="H44" s="169"/>
      <c r="I44" s="170">
        <f>ROUND(E44*H44,2)</f>
        <v>0</v>
      </c>
      <c r="J44" s="169"/>
      <c r="K44" s="170">
        <f>ROUND(E44*J44,2)</f>
        <v>0</v>
      </c>
      <c r="L44" s="170">
        <v>21</v>
      </c>
      <c r="M44" s="170">
        <f>G44*(1+L44/100)</f>
        <v>0</v>
      </c>
      <c r="N44" s="163">
        <v>0.12292</v>
      </c>
      <c r="O44" s="163">
        <f>ROUND(E44*N44,5)</f>
        <v>0.12292</v>
      </c>
      <c r="P44" s="163">
        <v>0</v>
      </c>
      <c r="Q44" s="163">
        <f>ROUND(E44*P44,5)</f>
        <v>0</v>
      </c>
      <c r="R44" s="163"/>
      <c r="S44" s="163"/>
      <c r="T44" s="164">
        <v>73.316980000000001</v>
      </c>
      <c r="U44" s="163">
        <f>ROUND(E44*T44,2)</f>
        <v>73.319999999999993</v>
      </c>
      <c r="V44" s="153"/>
      <c r="W44" s="153"/>
      <c r="X44" s="153"/>
      <c r="Y44" s="153"/>
      <c r="Z44" s="153"/>
      <c r="AA44" s="153"/>
      <c r="AB44" s="153"/>
      <c r="AC44" s="153"/>
      <c r="AD44" s="153"/>
      <c r="AE44" s="153" t="s">
        <v>99</v>
      </c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ht="20.399999999999999" outlineLevel="1" x14ac:dyDescent="0.25">
      <c r="A45" s="154">
        <v>20</v>
      </c>
      <c r="B45" s="161" t="s">
        <v>154</v>
      </c>
      <c r="C45" s="190" t="s">
        <v>155</v>
      </c>
      <c r="D45" s="163" t="s">
        <v>98</v>
      </c>
      <c r="E45" s="167">
        <v>20</v>
      </c>
      <c r="F45" s="169"/>
      <c r="G45" s="170">
        <f>ROUND(E45*F45,2)</f>
        <v>0</v>
      </c>
      <c r="H45" s="169"/>
      <c r="I45" s="170">
        <f>ROUND(E45*H45,2)</f>
        <v>0</v>
      </c>
      <c r="J45" s="169"/>
      <c r="K45" s="170">
        <f>ROUND(E45*J45,2)</f>
        <v>0</v>
      </c>
      <c r="L45" s="170">
        <v>21</v>
      </c>
      <c r="M45" s="170">
        <f>G45*(1+L45/100)</f>
        <v>0</v>
      </c>
      <c r="N45" s="163">
        <v>1.0499999999999999E-3</v>
      </c>
      <c r="O45" s="163">
        <f>ROUND(E45*N45,5)</f>
        <v>2.1000000000000001E-2</v>
      </c>
      <c r="P45" s="163">
        <v>0</v>
      </c>
      <c r="Q45" s="163">
        <f>ROUND(E45*P45,5)</f>
        <v>0</v>
      </c>
      <c r="R45" s="163"/>
      <c r="S45" s="163"/>
      <c r="T45" s="164">
        <v>0.16</v>
      </c>
      <c r="U45" s="163">
        <f>ROUND(E45*T45,2)</f>
        <v>3.2</v>
      </c>
      <c r="V45" s="153"/>
      <c r="W45" s="153"/>
      <c r="X45" s="153"/>
      <c r="Y45" s="153"/>
      <c r="Z45" s="153"/>
      <c r="AA45" s="153"/>
      <c r="AB45" s="153"/>
      <c r="AC45" s="153"/>
      <c r="AD45" s="153"/>
      <c r="AE45" s="153" t="s">
        <v>108</v>
      </c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5">
      <c r="A46" s="154"/>
      <c r="B46" s="161"/>
      <c r="C46" s="248" t="s">
        <v>156</v>
      </c>
      <c r="D46" s="249"/>
      <c r="E46" s="250"/>
      <c r="F46" s="251"/>
      <c r="G46" s="252"/>
      <c r="H46" s="170"/>
      <c r="I46" s="170"/>
      <c r="J46" s="170"/>
      <c r="K46" s="170"/>
      <c r="L46" s="170"/>
      <c r="M46" s="170"/>
      <c r="N46" s="163"/>
      <c r="O46" s="163"/>
      <c r="P46" s="163"/>
      <c r="Q46" s="163"/>
      <c r="R46" s="163"/>
      <c r="S46" s="163"/>
      <c r="T46" s="164"/>
      <c r="U46" s="163"/>
      <c r="V46" s="153"/>
      <c r="W46" s="153"/>
      <c r="X46" s="153"/>
      <c r="Y46" s="153"/>
      <c r="Z46" s="153"/>
      <c r="AA46" s="153"/>
      <c r="AB46" s="153"/>
      <c r="AC46" s="153"/>
      <c r="AD46" s="153"/>
      <c r="AE46" s="153" t="s">
        <v>101</v>
      </c>
      <c r="AF46" s="153"/>
      <c r="AG46" s="153"/>
      <c r="AH46" s="153"/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6" t="str">
        <f>C46</f>
        <v>Uzemnění objektu VDJ - 20 m drát FeZn 10 mm2</v>
      </c>
      <c r="BB46" s="153"/>
      <c r="BC46" s="153"/>
      <c r="BD46" s="153"/>
      <c r="BE46" s="153"/>
      <c r="BF46" s="153"/>
      <c r="BG46" s="153"/>
      <c r="BH46" s="153"/>
    </row>
    <row r="47" spans="1:60" x14ac:dyDescent="0.25">
      <c r="A47" s="155" t="s">
        <v>94</v>
      </c>
      <c r="B47" s="162" t="s">
        <v>67</v>
      </c>
      <c r="C47" s="191" t="s">
        <v>26</v>
      </c>
      <c r="D47" s="165"/>
      <c r="E47" s="168"/>
      <c r="F47" s="171"/>
      <c r="G47" s="171">
        <f>SUMIF(AE48:AE50,"&lt;&gt;NOR",G48:G50)</f>
        <v>0</v>
      </c>
      <c r="H47" s="171"/>
      <c r="I47" s="171">
        <f>SUM(I48:I50)</f>
        <v>0</v>
      </c>
      <c r="J47" s="171"/>
      <c r="K47" s="171">
        <f>SUM(K48:K50)</f>
        <v>0</v>
      </c>
      <c r="L47" s="171"/>
      <c r="M47" s="171">
        <f>SUM(M48:M50)</f>
        <v>0</v>
      </c>
      <c r="N47" s="165"/>
      <c r="O47" s="165">
        <f>SUM(O48:O50)</f>
        <v>0</v>
      </c>
      <c r="P47" s="165"/>
      <c r="Q47" s="165">
        <f>SUM(Q48:Q50)</f>
        <v>0</v>
      </c>
      <c r="R47" s="165"/>
      <c r="S47" s="165"/>
      <c r="T47" s="166"/>
      <c r="U47" s="165">
        <f>SUM(U48:U50)</f>
        <v>0</v>
      </c>
      <c r="AE47" t="s">
        <v>95</v>
      </c>
    </row>
    <row r="48" spans="1:60" outlineLevel="1" x14ac:dyDescent="0.25">
      <c r="A48" s="154">
        <v>21</v>
      </c>
      <c r="B48" s="161" t="s">
        <v>157</v>
      </c>
      <c r="C48" s="190" t="s">
        <v>158</v>
      </c>
      <c r="D48" s="163" t="s">
        <v>159</v>
      </c>
      <c r="E48" s="167">
        <v>5</v>
      </c>
      <c r="F48" s="169"/>
      <c r="G48" s="170">
        <f>ROUND(E48*F48,2)</f>
        <v>0</v>
      </c>
      <c r="H48" s="169"/>
      <c r="I48" s="170">
        <f>ROUND(E48*H48,2)</f>
        <v>0</v>
      </c>
      <c r="J48" s="169"/>
      <c r="K48" s="170">
        <f>ROUND(E48*J48,2)</f>
        <v>0</v>
      </c>
      <c r="L48" s="170">
        <v>21</v>
      </c>
      <c r="M48" s="170">
        <f>G48*(1+L48/100)</f>
        <v>0</v>
      </c>
      <c r="N48" s="163">
        <v>0</v>
      </c>
      <c r="O48" s="163">
        <f>ROUND(E48*N48,5)</f>
        <v>0</v>
      </c>
      <c r="P48" s="163">
        <v>0</v>
      </c>
      <c r="Q48" s="163">
        <f>ROUND(E48*P48,5)</f>
        <v>0</v>
      </c>
      <c r="R48" s="163"/>
      <c r="S48" s="163"/>
      <c r="T48" s="164">
        <v>0</v>
      </c>
      <c r="U48" s="163">
        <f>ROUND(E48*T48,2)</f>
        <v>0</v>
      </c>
      <c r="V48" s="153"/>
      <c r="W48" s="153"/>
      <c r="X48" s="153"/>
      <c r="Y48" s="153"/>
      <c r="Z48" s="153"/>
      <c r="AA48" s="153"/>
      <c r="AB48" s="153"/>
      <c r="AC48" s="153"/>
      <c r="AD48" s="153"/>
      <c r="AE48" s="153" t="s">
        <v>108</v>
      </c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5">
      <c r="A49" s="154">
        <v>22</v>
      </c>
      <c r="B49" s="161" t="s">
        <v>51</v>
      </c>
      <c r="C49" s="190" t="s">
        <v>165</v>
      </c>
      <c r="D49" s="163" t="s">
        <v>153</v>
      </c>
      <c r="E49" s="167">
        <v>1</v>
      </c>
      <c r="F49" s="169"/>
      <c r="G49" s="170">
        <f>ROUND(E49*F49,2)</f>
        <v>0</v>
      </c>
      <c r="H49" s="169"/>
      <c r="I49" s="170">
        <f>ROUND(E49*H49,2)</f>
        <v>0</v>
      </c>
      <c r="J49" s="169"/>
      <c r="K49" s="170">
        <f>ROUND(E49*J49,2)</f>
        <v>0</v>
      </c>
      <c r="L49" s="170">
        <v>21</v>
      </c>
      <c r="M49" s="170">
        <f>G49*(1+L49/100)</f>
        <v>0</v>
      </c>
      <c r="N49" s="163">
        <v>0</v>
      </c>
      <c r="O49" s="163">
        <f>ROUND(E49*N49,5)</f>
        <v>0</v>
      </c>
      <c r="P49" s="163">
        <v>0</v>
      </c>
      <c r="Q49" s="163">
        <f>ROUND(E49*P49,5)</f>
        <v>0</v>
      </c>
      <c r="R49" s="163"/>
      <c r="S49" s="163"/>
      <c r="T49" s="164">
        <v>0</v>
      </c>
      <c r="U49" s="163">
        <f>ROUND(E49*T49,2)</f>
        <v>0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3" t="s">
        <v>108</v>
      </c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5">
      <c r="A50" s="179">
        <v>23</v>
      </c>
      <c r="B50" s="180" t="s">
        <v>160</v>
      </c>
      <c r="C50" s="192" t="s">
        <v>166</v>
      </c>
      <c r="D50" s="181" t="s">
        <v>153</v>
      </c>
      <c r="E50" s="182">
        <v>1</v>
      </c>
      <c r="F50" s="183"/>
      <c r="G50" s="184">
        <f>ROUND(E50*F50,2)</f>
        <v>0</v>
      </c>
      <c r="H50" s="183"/>
      <c r="I50" s="184">
        <f>ROUND(E50*H50,2)</f>
        <v>0</v>
      </c>
      <c r="J50" s="183"/>
      <c r="K50" s="184">
        <f>ROUND(E50*J50,2)</f>
        <v>0</v>
      </c>
      <c r="L50" s="184">
        <v>21</v>
      </c>
      <c r="M50" s="184">
        <f>G50*(1+L50/100)</f>
        <v>0</v>
      </c>
      <c r="N50" s="181">
        <v>0</v>
      </c>
      <c r="O50" s="181">
        <f>ROUND(E50*N50,5)</f>
        <v>0</v>
      </c>
      <c r="P50" s="181">
        <v>0</v>
      </c>
      <c r="Q50" s="181">
        <f>ROUND(E50*P50,5)</f>
        <v>0</v>
      </c>
      <c r="R50" s="181"/>
      <c r="S50" s="181"/>
      <c r="T50" s="185">
        <v>0</v>
      </c>
      <c r="U50" s="181">
        <f>ROUND(E50*T50,2)</f>
        <v>0</v>
      </c>
      <c r="V50" s="153"/>
      <c r="W50" s="153"/>
      <c r="X50" s="153"/>
      <c r="Y50" s="153"/>
      <c r="Z50" s="153"/>
      <c r="AA50" s="153"/>
      <c r="AB50" s="153"/>
      <c r="AC50" s="153"/>
      <c r="AD50" s="153"/>
      <c r="AE50" s="153" t="s">
        <v>108</v>
      </c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x14ac:dyDescent="0.25">
      <c r="A51" s="6"/>
      <c r="B51" s="7" t="s">
        <v>161</v>
      </c>
      <c r="C51" s="193" t="s">
        <v>161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AC51">
        <v>15</v>
      </c>
      <c r="AD51">
        <v>21</v>
      </c>
    </row>
    <row r="52" spans="1:60" x14ac:dyDescent="0.25">
      <c r="A52" s="186"/>
      <c r="B52" s="187">
        <v>26</v>
      </c>
      <c r="C52" s="194" t="s">
        <v>161</v>
      </c>
      <c r="D52" s="188"/>
      <c r="E52" s="188"/>
      <c r="F52" s="188"/>
      <c r="G52" s="189">
        <f>G8+G11+G20+G28+G31+G36+G39+G43+G47</f>
        <v>0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AC52">
        <f>SUMIF(L7:L50,AC51,G7:G50)</f>
        <v>0</v>
      </c>
      <c r="AD52">
        <f>SUMIF(L7:L50,AD51,G7:G50)</f>
        <v>0</v>
      </c>
      <c r="AE52" t="s">
        <v>162</v>
      </c>
    </row>
    <row r="53" spans="1:60" x14ac:dyDescent="0.25">
      <c r="A53" s="6"/>
      <c r="B53" s="7" t="s">
        <v>161</v>
      </c>
      <c r="C53" s="193" t="s">
        <v>161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60" x14ac:dyDescent="0.25">
      <c r="A54" s="6"/>
      <c r="B54" s="7" t="s">
        <v>161</v>
      </c>
      <c r="C54" s="193" t="s">
        <v>161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60" x14ac:dyDescent="0.25">
      <c r="A55" s="253">
        <v>33</v>
      </c>
      <c r="B55" s="253"/>
      <c r="C55" s="25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60" x14ac:dyDescent="0.25">
      <c r="A56" s="255"/>
      <c r="B56" s="256"/>
      <c r="C56" s="257"/>
      <c r="D56" s="256"/>
      <c r="E56" s="256"/>
      <c r="F56" s="256"/>
      <c r="G56" s="25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AE56" t="s">
        <v>163</v>
      </c>
    </row>
    <row r="57" spans="1:60" x14ac:dyDescent="0.25">
      <c r="A57" s="259"/>
      <c r="B57" s="260"/>
      <c r="C57" s="261"/>
      <c r="D57" s="260"/>
      <c r="E57" s="260"/>
      <c r="F57" s="260"/>
      <c r="G57" s="262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60" x14ac:dyDescent="0.25">
      <c r="A58" s="259"/>
      <c r="B58" s="260"/>
      <c r="C58" s="261"/>
      <c r="D58" s="260"/>
      <c r="E58" s="260"/>
      <c r="F58" s="260"/>
      <c r="G58" s="262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60" x14ac:dyDescent="0.25">
      <c r="A59" s="259"/>
      <c r="B59" s="260"/>
      <c r="C59" s="261"/>
      <c r="D59" s="260"/>
      <c r="E59" s="260"/>
      <c r="F59" s="260"/>
      <c r="G59" s="262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60" x14ac:dyDescent="0.25">
      <c r="A60" s="263"/>
      <c r="B60" s="264"/>
      <c r="C60" s="265"/>
      <c r="D60" s="264"/>
      <c r="E60" s="264"/>
      <c r="F60" s="264"/>
      <c r="G60" s="26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60" x14ac:dyDescent="0.25">
      <c r="A61" s="6"/>
      <c r="B61" s="7" t="s">
        <v>161</v>
      </c>
      <c r="C61" s="193" t="s">
        <v>161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60" x14ac:dyDescent="0.25">
      <c r="C62" s="195"/>
      <c r="AE62" t="s">
        <v>164</v>
      </c>
    </row>
  </sheetData>
  <mergeCells count="17">
    <mergeCell ref="C33:G33"/>
    <mergeCell ref="A1:G1"/>
    <mergeCell ref="C2:G2"/>
    <mergeCell ref="C3:G3"/>
    <mergeCell ref="C4:G4"/>
    <mergeCell ref="C10:G10"/>
    <mergeCell ref="C13:G13"/>
    <mergeCell ref="C15:G15"/>
    <mergeCell ref="C22:G22"/>
    <mergeCell ref="C25:G25"/>
    <mergeCell ref="C27:G27"/>
    <mergeCell ref="C30:G30"/>
    <mergeCell ref="C35:G35"/>
    <mergeCell ref="C38:G38"/>
    <mergeCell ref="C46:G46"/>
    <mergeCell ref="A55:C55"/>
    <mergeCell ref="A56:G60"/>
  </mergeCells>
  <pageMargins left="0.59055118110236204" right="0.39370078740157499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Windows User</cp:lastModifiedBy>
  <cp:lastPrinted>2014-02-28T09:52:57Z</cp:lastPrinted>
  <dcterms:created xsi:type="dcterms:W3CDTF">2009-04-08T07:15:50Z</dcterms:created>
  <dcterms:modified xsi:type="dcterms:W3CDTF">2021-12-07T17:38:43Z</dcterms:modified>
</cp:coreProperties>
</file>