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82AE4E8-DFCF-4FC4-BD73-30953B274E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kapitulace stavby" sheetId="1" r:id="rId1"/>
    <sheet name="SO 000 - Vedlejší rozpočt..." sheetId="2" r:id="rId2"/>
    <sheet name="SO 101 - Parkovací stání" sheetId="3" r:id="rId3"/>
    <sheet name="SO 102 - Parkovací stání" sheetId="4" r:id="rId4"/>
  </sheets>
  <definedNames>
    <definedName name="_xlnm._FilterDatabase" localSheetId="1" hidden="1">'SO 000 - Vedlejší rozpočt...'!$C$55:$K$95</definedName>
    <definedName name="_xlnm._FilterDatabase" localSheetId="2" hidden="1">'SO 101 - Parkovací stání'!$C$64:$K$293</definedName>
    <definedName name="_xlnm._FilterDatabase" localSheetId="3" hidden="1">'SO 102 - Parkovací stání'!$C$63:$K$252</definedName>
    <definedName name="_xlnm.Print_Titles" localSheetId="0">'Rekapitulace stavby'!$24:$24</definedName>
    <definedName name="_xlnm.Print_Titles" localSheetId="1">'SO 000 - Vedlejší rozpočt...'!$55:$55</definedName>
    <definedName name="_xlnm.Print_Titles" localSheetId="2">'SO 101 - Parkovací stání'!$64:$64</definedName>
    <definedName name="_xlnm.Print_Titles" localSheetId="3">'SO 102 - Parkovací stání'!$63:$63</definedName>
    <definedName name="_xlnm.Print_Area" localSheetId="0">'Rekapitulace stavby'!$D$4:$AO$14,'Rekapitulace stavby'!$C$18:$AQ$30</definedName>
    <definedName name="_xlnm.Print_Area" localSheetId="1">'SO 000 - Vedlejší rozpočt...'!$C$4:$J$19,'SO 000 - Vedlejší rozpočt...'!$C$25:$J$39,'SO 000 - Vedlejší rozpočt...'!$C$45:$J$95</definedName>
    <definedName name="_xlnm.Print_Area" localSheetId="2">'SO 101 - Parkovací stání'!$C$4:$J$19,'SO 101 - Parkovací stání'!$C$25:$J$48,'SO 101 - Parkovací stání'!$C$54:$J$293</definedName>
    <definedName name="_xlnm.Print_Area" localSheetId="3">'SO 102 - Parkovací stání'!$C$4:$J$19,'SO 102 - Parkovací stání'!$C$25:$J$47,'SO 102 - Parkovací stání'!$C$53:$J$252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58" i="2" l="1"/>
  <c r="BK62" i="2"/>
  <c r="BK223" i="4"/>
  <c r="BK227" i="4"/>
  <c r="J223" i="4"/>
  <c r="J58" i="2"/>
  <c r="BK245" i="3"/>
  <c r="BK230" i="3"/>
  <c r="J245" i="3"/>
  <c r="BK215" i="4"/>
  <c r="BK219" i="4"/>
  <c r="J215" i="4"/>
  <c r="J19" i="4"/>
  <c r="J18" i="4"/>
  <c r="AY29" i="1" s="1"/>
  <c r="J17" i="4"/>
  <c r="AX29" i="1"/>
  <c r="BI249" i="4"/>
  <c r="BH249" i="4"/>
  <c r="BG249" i="4"/>
  <c r="BF249" i="4"/>
  <c r="T249" i="4"/>
  <c r="R249" i="4"/>
  <c r="P249" i="4"/>
  <c r="BI244" i="4"/>
  <c r="BH244" i="4"/>
  <c r="BG244" i="4"/>
  <c r="BF244" i="4"/>
  <c r="T244" i="4"/>
  <c r="R244" i="4"/>
  <c r="P244" i="4"/>
  <c r="BI238" i="4"/>
  <c r="BH238" i="4"/>
  <c r="BG238" i="4"/>
  <c r="BF238" i="4"/>
  <c r="T238" i="4"/>
  <c r="R238" i="4"/>
  <c r="P238" i="4"/>
  <c r="BI233" i="4"/>
  <c r="BH233" i="4"/>
  <c r="BG233" i="4"/>
  <c r="BF233" i="4"/>
  <c r="T233" i="4"/>
  <c r="T232" i="4"/>
  <c r="T231" i="4" s="1"/>
  <c r="R233" i="4"/>
  <c r="R232" i="4"/>
  <c r="R231" i="4" s="1"/>
  <c r="P233" i="4"/>
  <c r="P232" i="4"/>
  <c r="P231" i="4" s="1"/>
  <c r="BI227" i="4"/>
  <c r="BH227" i="4"/>
  <c r="BG227" i="4"/>
  <c r="BF227" i="4"/>
  <c r="T227" i="4"/>
  <c r="R227" i="4"/>
  <c r="P227" i="4"/>
  <c r="BI219" i="4"/>
  <c r="BH219" i="4"/>
  <c r="BG219" i="4"/>
  <c r="BF219" i="4"/>
  <c r="T219" i="4"/>
  <c r="R219" i="4"/>
  <c r="P219" i="4"/>
  <c r="BI211" i="4"/>
  <c r="BH211" i="4"/>
  <c r="BG211" i="4"/>
  <c r="BF211" i="4"/>
  <c r="T211" i="4"/>
  <c r="R211" i="4"/>
  <c r="P211" i="4"/>
  <c r="BI207" i="4"/>
  <c r="BH207" i="4"/>
  <c r="BG207" i="4"/>
  <c r="BF207" i="4"/>
  <c r="T207" i="4"/>
  <c r="R207" i="4"/>
  <c r="P207" i="4"/>
  <c r="BI198" i="4"/>
  <c r="BH198" i="4"/>
  <c r="BG198" i="4"/>
  <c r="BF198" i="4"/>
  <c r="T198" i="4"/>
  <c r="R198" i="4"/>
  <c r="P198" i="4"/>
  <c r="BI190" i="4"/>
  <c r="BH190" i="4"/>
  <c r="BG190" i="4"/>
  <c r="BF190" i="4"/>
  <c r="T190" i="4"/>
  <c r="R190" i="4"/>
  <c r="P190" i="4"/>
  <c r="BI185" i="4"/>
  <c r="BH185" i="4"/>
  <c r="BG185" i="4"/>
  <c r="BF185" i="4"/>
  <c r="T185" i="4"/>
  <c r="R185" i="4"/>
  <c r="P185" i="4"/>
  <c r="BI180" i="4"/>
  <c r="BH180" i="4"/>
  <c r="BG180" i="4"/>
  <c r="BF180" i="4"/>
  <c r="T180" i="4"/>
  <c r="R180" i="4"/>
  <c r="P180" i="4"/>
  <c r="BI176" i="4"/>
  <c r="BH176" i="4"/>
  <c r="BG176" i="4"/>
  <c r="BF176" i="4"/>
  <c r="T176" i="4"/>
  <c r="R176" i="4"/>
  <c r="P176" i="4"/>
  <c r="BI171" i="4"/>
  <c r="BH171" i="4"/>
  <c r="BG171" i="4"/>
  <c r="BF171" i="4"/>
  <c r="T171" i="4"/>
  <c r="R171" i="4"/>
  <c r="P171" i="4"/>
  <c r="BI167" i="4"/>
  <c r="BH167" i="4"/>
  <c r="BG167" i="4"/>
  <c r="BF167" i="4"/>
  <c r="T167" i="4"/>
  <c r="R167" i="4"/>
  <c r="P167" i="4"/>
  <c r="BI163" i="4"/>
  <c r="BH163" i="4"/>
  <c r="BG163" i="4"/>
  <c r="BF163" i="4"/>
  <c r="T163" i="4"/>
  <c r="R163" i="4"/>
  <c r="P163" i="4"/>
  <c r="BI159" i="4"/>
  <c r="BH159" i="4"/>
  <c r="BG159" i="4"/>
  <c r="BF159" i="4"/>
  <c r="T159" i="4"/>
  <c r="R159" i="4"/>
  <c r="P159" i="4"/>
  <c r="BI154" i="4"/>
  <c r="BH154" i="4"/>
  <c r="BG154" i="4"/>
  <c r="BF154" i="4"/>
  <c r="T154" i="4"/>
  <c r="R154" i="4"/>
  <c r="P154" i="4"/>
  <c r="BI150" i="4"/>
  <c r="BH150" i="4"/>
  <c r="BG150" i="4"/>
  <c r="BF150" i="4"/>
  <c r="T150" i="4"/>
  <c r="R150" i="4"/>
  <c r="P150" i="4"/>
  <c r="BI146" i="4"/>
  <c r="BH146" i="4"/>
  <c r="BG146" i="4"/>
  <c r="BF146" i="4"/>
  <c r="T146" i="4"/>
  <c r="R146" i="4"/>
  <c r="P146" i="4"/>
  <c r="BI141" i="4"/>
  <c r="BH141" i="4"/>
  <c r="BG141" i="4"/>
  <c r="BF141" i="4"/>
  <c r="T141" i="4"/>
  <c r="R141" i="4"/>
  <c r="P141" i="4"/>
  <c r="BI135" i="4"/>
  <c r="BH135" i="4"/>
  <c r="BG135" i="4"/>
  <c r="BF135" i="4"/>
  <c r="T135" i="4"/>
  <c r="R135" i="4"/>
  <c r="P135" i="4"/>
  <c r="BI131" i="4"/>
  <c r="BH131" i="4"/>
  <c r="BG131" i="4"/>
  <c r="BF131" i="4"/>
  <c r="T131" i="4"/>
  <c r="R131" i="4"/>
  <c r="P131" i="4"/>
  <c r="BI123" i="4"/>
  <c r="BH123" i="4"/>
  <c r="BG123" i="4"/>
  <c r="BF123" i="4"/>
  <c r="T123" i="4"/>
  <c r="R123" i="4"/>
  <c r="P123" i="4"/>
  <c r="BI116" i="4"/>
  <c r="BH116" i="4"/>
  <c r="BG116" i="4"/>
  <c r="BF116" i="4"/>
  <c r="T116" i="4"/>
  <c r="R116" i="4"/>
  <c r="P116" i="4"/>
  <c r="BI111" i="4"/>
  <c r="BH111" i="4"/>
  <c r="BG111" i="4"/>
  <c r="BF111" i="4"/>
  <c r="T111" i="4"/>
  <c r="R111" i="4"/>
  <c r="P111" i="4"/>
  <c r="BI107" i="4"/>
  <c r="BH107" i="4"/>
  <c r="BG107" i="4"/>
  <c r="BF107" i="4"/>
  <c r="T107" i="4"/>
  <c r="R107" i="4"/>
  <c r="P107" i="4"/>
  <c r="BI101" i="4"/>
  <c r="BH101" i="4"/>
  <c r="BG101" i="4"/>
  <c r="BF101" i="4"/>
  <c r="T101" i="4"/>
  <c r="R101" i="4"/>
  <c r="P101" i="4"/>
  <c r="BI96" i="4"/>
  <c r="BH96" i="4"/>
  <c r="BG96" i="4"/>
  <c r="BF96" i="4"/>
  <c r="T96" i="4"/>
  <c r="R96" i="4"/>
  <c r="P96" i="4"/>
  <c r="BI91" i="4"/>
  <c r="BH91" i="4"/>
  <c r="BG91" i="4"/>
  <c r="BF91" i="4"/>
  <c r="T91" i="4"/>
  <c r="R91" i="4"/>
  <c r="P91" i="4"/>
  <c r="BI87" i="4"/>
  <c r="BH87" i="4"/>
  <c r="BG87" i="4"/>
  <c r="BF87" i="4"/>
  <c r="T87" i="4"/>
  <c r="R87" i="4"/>
  <c r="P87" i="4"/>
  <c r="BI83" i="4"/>
  <c r="BH83" i="4"/>
  <c r="BG83" i="4"/>
  <c r="BF83" i="4"/>
  <c r="T83" i="4"/>
  <c r="R83" i="4"/>
  <c r="P83" i="4"/>
  <c r="BI79" i="4"/>
  <c r="BH79" i="4"/>
  <c r="BG79" i="4"/>
  <c r="BF79" i="4"/>
  <c r="T79" i="4"/>
  <c r="R79" i="4"/>
  <c r="P79" i="4"/>
  <c r="BI75" i="4"/>
  <c r="BH75" i="4"/>
  <c r="BG75" i="4"/>
  <c r="BF75" i="4"/>
  <c r="T75" i="4"/>
  <c r="R75" i="4"/>
  <c r="P75" i="4"/>
  <c r="BI71" i="4"/>
  <c r="BH71" i="4"/>
  <c r="BG71" i="4"/>
  <c r="BF71" i="4"/>
  <c r="T71" i="4"/>
  <c r="R71" i="4"/>
  <c r="P71" i="4"/>
  <c r="BI67" i="4"/>
  <c r="BH67" i="4"/>
  <c r="BG67" i="4"/>
  <c r="BF67" i="4"/>
  <c r="T67" i="4"/>
  <c r="R67" i="4"/>
  <c r="P67" i="4"/>
  <c r="F61" i="4"/>
  <c r="E58" i="4"/>
  <c r="F33" i="4"/>
  <c r="E30" i="4"/>
  <c r="E7" i="4"/>
  <c r="E28" i="4" s="1"/>
  <c r="J19" i="3"/>
  <c r="J18" i="3"/>
  <c r="AY28" i="1"/>
  <c r="J17" i="3"/>
  <c r="AX28" i="1"/>
  <c r="BI289" i="3"/>
  <c r="BH289" i="3"/>
  <c r="BG289" i="3"/>
  <c r="BF289" i="3"/>
  <c r="T289" i="3"/>
  <c r="R289" i="3"/>
  <c r="P289" i="3"/>
  <c r="BI283" i="3"/>
  <c r="BH283" i="3"/>
  <c r="BG283" i="3"/>
  <c r="BF283" i="3"/>
  <c r="T283" i="3"/>
  <c r="R283" i="3"/>
  <c r="P283" i="3"/>
  <c r="BI277" i="3"/>
  <c r="BH277" i="3"/>
  <c r="BG277" i="3"/>
  <c r="BF277" i="3"/>
  <c r="T277" i="3"/>
  <c r="R277" i="3"/>
  <c r="P277" i="3"/>
  <c r="BI272" i="3"/>
  <c r="BH272" i="3"/>
  <c r="BG272" i="3"/>
  <c r="BF272" i="3"/>
  <c r="T272" i="3"/>
  <c r="R272" i="3"/>
  <c r="P272" i="3"/>
  <c r="BI268" i="3"/>
  <c r="BH268" i="3"/>
  <c r="BG268" i="3"/>
  <c r="BF268" i="3"/>
  <c r="T268" i="3"/>
  <c r="R268" i="3"/>
  <c r="P268" i="3"/>
  <c r="BI264" i="3"/>
  <c r="BH264" i="3"/>
  <c r="BG264" i="3"/>
  <c r="BF264" i="3"/>
  <c r="T264" i="3"/>
  <c r="R264" i="3"/>
  <c r="P264" i="3"/>
  <c r="BI259" i="3"/>
  <c r="BH259" i="3"/>
  <c r="BG259" i="3"/>
  <c r="BF259" i="3"/>
  <c r="T259" i="3"/>
  <c r="T258" i="3" s="1"/>
  <c r="R259" i="3"/>
  <c r="R258" i="3"/>
  <c r="P259" i="3"/>
  <c r="P258" i="3" s="1"/>
  <c r="BI253" i="3"/>
  <c r="BH253" i="3"/>
  <c r="BG253" i="3"/>
  <c r="BF253" i="3"/>
  <c r="T253" i="3"/>
  <c r="R253" i="3"/>
  <c r="P253" i="3"/>
  <c r="BI249" i="3"/>
  <c r="BH249" i="3"/>
  <c r="BG249" i="3"/>
  <c r="BF249" i="3"/>
  <c r="T249" i="3"/>
  <c r="R249" i="3"/>
  <c r="P249" i="3"/>
  <c r="BI240" i="3"/>
  <c r="BH240" i="3"/>
  <c r="BG240" i="3"/>
  <c r="BF240" i="3"/>
  <c r="T240" i="3"/>
  <c r="R240" i="3"/>
  <c r="P240" i="3"/>
  <c r="BI236" i="3"/>
  <c r="BH236" i="3"/>
  <c r="BG236" i="3"/>
  <c r="BF236" i="3"/>
  <c r="T236" i="3"/>
  <c r="R236" i="3"/>
  <c r="P236" i="3"/>
  <c r="BI230" i="3"/>
  <c r="BH230" i="3"/>
  <c r="BG230" i="3"/>
  <c r="BF230" i="3"/>
  <c r="T230" i="3"/>
  <c r="R230" i="3"/>
  <c r="P230" i="3"/>
  <c r="BI223" i="3"/>
  <c r="BH223" i="3"/>
  <c r="BG223" i="3"/>
  <c r="BF223" i="3"/>
  <c r="T223" i="3"/>
  <c r="R223" i="3"/>
  <c r="P223" i="3"/>
  <c r="BI218" i="3"/>
  <c r="BH218" i="3"/>
  <c r="BG218" i="3"/>
  <c r="BF218" i="3"/>
  <c r="T218" i="3"/>
  <c r="R218" i="3"/>
  <c r="P218" i="3"/>
  <c r="BI214" i="3"/>
  <c r="BH214" i="3"/>
  <c r="BG214" i="3"/>
  <c r="BF214" i="3"/>
  <c r="T214" i="3"/>
  <c r="R214" i="3"/>
  <c r="P214" i="3"/>
  <c r="BI210" i="3"/>
  <c r="BH210" i="3"/>
  <c r="BG210" i="3"/>
  <c r="BF210" i="3"/>
  <c r="T210" i="3"/>
  <c r="R210" i="3"/>
  <c r="P210" i="3"/>
  <c r="BI206" i="3"/>
  <c r="BH206" i="3"/>
  <c r="BG206" i="3"/>
  <c r="BF206" i="3"/>
  <c r="T206" i="3"/>
  <c r="R206" i="3"/>
  <c r="P206" i="3"/>
  <c r="BI201" i="3"/>
  <c r="BH201" i="3"/>
  <c r="BG201" i="3"/>
  <c r="BF201" i="3"/>
  <c r="T201" i="3"/>
  <c r="R201" i="3"/>
  <c r="P201" i="3"/>
  <c r="BI196" i="3"/>
  <c r="BH196" i="3"/>
  <c r="BG196" i="3"/>
  <c r="BF196" i="3"/>
  <c r="T196" i="3"/>
  <c r="R196" i="3"/>
  <c r="P196" i="3"/>
  <c r="BI192" i="3"/>
  <c r="BH192" i="3"/>
  <c r="BG192" i="3"/>
  <c r="BF192" i="3"/>
  <c r="T192" i="3"/>
  <c r="R192" i="3"/>
  <c r="P192" i="3"/>
  <c r="BI188" i="3"/>
  <c r="BH188" i="3"/>
  <c r="BG188" i="3"/>
  <c r="BF188" i="3"/>
  <c r="T188" i="3"/>
  <c r="R188" i="3"/>
  <c r="P188" i="3"/>
  <c r="BI184" i="3"/>
  <c r="BH184" i="3"/>
  <c r="BG184" i="3"/>
  <c r="BF184" i="3"/>
  <c r="T184" i="3"/>
  <c r="R184" i="3"/>
  <c r="P184" i="3"/>
  <c r="BI179" i="3"/>
  <c r="BH179" i="3"/>
  <c r="BG179" i="3"/>
  <c r="BF179" i="3"/>
  <c r="T179" i="3"/>
  <c r="R179" i="3"/>
  <c r="P179" i="3"/>
  <c r="BI175" i="3"/>
  <c r="BH175" i="3"/>
  <c r="BG175" i="3"/>
  <c r="BF175" i="3"/>
  <c r="T175" i="3"/>
  <c r="R175" i="3"/>
  <c r="P175" i="3"/>
  <c r="BI170" i="3"/>
  <c r="BH170" i="3"/>
  <c r="BG170" i="3"/>
  <c r="BF170" i="3"/>
  <c r="T170" i="3"/>
  <c r="R170" i="3"/>
  <c r="P170" i="3"/>
  <c r="BI165" i="3"/>
  <c r="BH165" i="3"/>
  <c r="BG165" i="3"/>
  <c r="BF165" i="3"/>
  <c r="T165" i="3"/>
  <c r="R165" i="3"/>
  <c r="P165" i="3"/>
  <c r="BI159" i="3"/>
  <c r="BH159" i="3"/>
  <c r="BG159" i="3"/>
  <c r="BF159" i="3"/>
  <c r="T159" i="3"/>
  <c r="R159" i="3"/>
  <c r="P159" i="3"/>
  <c r="BI155" i="3"/>
  <c r="BH155" i="3"/>
  <c r="BG155" i="3"/>
  <c r="BF155" i="3"/>
  <c r="T155" i="3"/>
  <c r="R155" i="3"/>
  <c r="P155" i="3"/>
  <c r="BI148" i="3"/>
  <c r="BH148" i="3"/>
  <c r="BG148" i="3"/>
  <c r="BF148" i="3"/>
  <c r="T148" i="3"/>
  <c r="R148" i="3"/>
  <c r="P148" i="3"/>
  <c r="BI142" i="3"/>
  <c r="BH142" i="3"/>
  <c r="BG142" i="3"/>
  <c r="BF142" i="3"/>
  <c r="T142" i="3"/>
  <c r="R142" i="3"/>
  <c r="P142" i="3"/>
  <c r="BI135" i="3"/>
  <c r="BH135" i="3"/>
  <c r="BG135" i="3"/>
  <c r="BF135" i="3"/>
  <c r="T135" i="3"/>
  <c r="R135" i="3"/>
  <c r="P135" i="3"/>
  <c r="BI130" i="3"/>
  <c r="BH130" i="3"/>
  <c r="BG130" i="3"/>
  <c r="BF130" i="3"/>
  <c r="T130" i="3"/>
  <c r="R130" i="3"/>
  <c r="P130" i="3"/>
  <c r="BI124" i="3"/>
  <c r="BH124" i="3"/>
  <c r="BG124" i="3"/>
  <c r="BF124" i="3"/>
  <c r="T124" i="3"/>
  <c r="R124" i="3"/>
  <c r="P124" i="3"/>
  <c r="BI120" i="3"/>
  <c r="BH120" i="3"/>
  <c r="BG120" i="3"/>
  <c r="BF120" i="3"/>
  <c r="T120" i="3"/>
  <c r="R120" i="3"/>
  <c r="P120" i="3"/>
  <c r="BI116" i="3"/>
  <c r="BH116" i="3"/>
  <c r="BG116" i="3"/>
  <c r="BF116" i="3"/>
  <c r="T116" i="3"/>
  <c r="R116" i="3"/>
  <c r="P116" i="3"/>
  <c r="BI112" i="3"/>
  <c r="BH112" i="3"/>
  <c r="BG112" i="3"/>
  <c r="BF112" i="3"/>
  <c r="T112" i="3"/>
  <c r="R112" i="3"/>
  <c r="P112" i="3"/>
  <c r="BI108" i="3"/>
  <c r="BH108" i="3"/>
  <c r="BG108" i="3"/>
  <c r="BF108" i="3"/>
  <c r="T108" i="3"/>
  <c r="R108" i="3"/>
  <c r="P108" i="3"/>
  <c r="BI104" i="3"/>
  <c r="BH104" i="3"/>
  <c r="BG104" i="3"/>
  <c r="BF104" i="3"/>
  <c r="T104" i="3"/>
  <c r="R104" i="3"/>
  <c r="P104" i="3"/>
  <c r="BI100" i="3"/>
  <c r="BH100" i="3"/>
  <c r="BG100" i="3"/>
  <c r="BF100" i="3"/>
  <c r="T100" i="3"/>
  <c r="R100" i="3"/>
  <c r="P100" i="3"/>
  <c r="BI96" i="3"/>
  <c r="BH96" i="3"/>
  <c r="BG96" i="3"/>
  <c r="BF96" i="3"/>
  <c r="T96" i="3"/>
  <c r="R96" i="3"/>
  <c r="P96" i="3"/>
  <c r="BI90" i="3"/>
  <c r="BH90" i="3"/>
  <c r="BG90" i="3"/>
  <c r="BF90" i="3"/>
  <c r="T90" i="3"/>
  <c r="R90" i="3"/>
  <c r="P90" i="3"/>
  <c r="BI84" i="3"/>
  <c r="BH84" i="3"/>
  <c r="BG84" i="3"/>
  <c r="BF84" i="3"/>
  <c r="T84" i="3"/>
  <c r="R84" i="3"/>
  <c r="P84" i="3"/>
  <c r="BI80" i="3"/>
  <c r="BH80" i="3"/>
  <c r="BG80" i="3"/>
  <c r="BF80" i="3"/>
  <c r="T80" i="3"/>
  <c r="R80" i="3"/>
  <c r="P80" i="3"/>
  <c r="BI76" i="3"/>
  <c r="BH76" i="3"/>
  <c r="BG76" i="3"/>
  <c r="BF76" i="3"/>
  <c r="T76" i="3"/>
  <c r="R76" i="3"/>
  <c r="P76" i="3"/>
  <c r="BI72" i="3"/>
  <c r="BH72" i="3"/>
  <c r="BG72" i="3"/>
  <c r="BF72" i="3"/>
  <c r="T72" i="3"/>
  <c r="R72" i="3"/>
  <c r="P72" i="3"/>
  <c r="BI68" i="3"/>
  <c r="BH68" i="3"/>
  <c r="BG68" i="3"/>
  <c r="BF68" i="3"/>
  <c r="T68" i="3"/>
  <c r="R68" i="3"/>
  <c r="P68" i="3"/>
  <c r="F62" i="3"/>
  <c r="E59" i="3"/>
  <c r="F33" i="3"/>
  <c r="E30" i="3"/>
  <c r="E7" i="3"/>
  <c r="E57" i="3" s="1"/>
  <c r="J19" i="2"/>
  <c r="J18" i="2"/>
  <c r="AY27" i="1"/>
  <c r="J17" i="2"/>
  <c r="AX27" i="1"/>
  <c r="BI91" i="2"/>
  <c r="BH91" i="2"/>
  <c r="BG91" i="2"/>
  <c r="BF91" i="2"/>
  <c r="T91" i="2"/>
  <c r="R91" i="2"/>
  <c r="P91" i="2"/>
  <c r="BI86" i="2"/>
  <c r="BH86" i="2"/>
  <c r="BG86" i="2"/>
  <c r="BF86" i="2"/>
  <c r="T86" i="2"/>
  <c r="R86" i="2"/>
  <c r="P86" i="2"/>
  <c r="BI82" i="2"/>
  <c r="BH82" i="2"/>
  <c r="BG82" i="2"/>
  <c r="BF82" i="2"/>
  <c r="T82" i="2"/>
  <c r="R82" i="2"/>
  <c r="P82" i="2"/>
  <c r="BI78" i="2"/>
  <c r="BH78" i="2"/>
  <c r="BG78" i="2"/>
  <c r="BF78" i="2"/>
  <c r="T78" i="2"/>
  <c r="R78" i="2"/>
  <c r="P78" i="2"/>
  <c r="BI74" i="2"/>
  <c r="BH74" i="2"/>
  <c r="BG74" i="2"/>
  <c r="BF74" i="2"/>
  <c r="T74" i="2"/>
  <c r="R74" i="2"/>
  <c r="P74" i="2"/>
  <c r="BI70" i="2"/>
  <c r="BH70" i="2"/>
  <c r="BG70" i="2"/>
  <c r="BF70" i="2"/>
  <c r="T70" i="2"/>
  <c r="R70" i="2"/>
  <c r="P70" i="2"/>
  <c r="BI66" i="2"/>
  <c r="BH66" i="2"/>
  <c r="BG66" i="2"/>
  <c r="BF66" i="2"/>
  <c r="T66" i="2"/>
  <c r="R66" i="2"/>
  <c r="P66" i="2"/>
  <c r="BI62" i="2"/>
  <c r="BH62" i="2"/>
  <c r="BG62" i="2"/>
  <c r="BF62" i="2"/>
  <c r="T62" i="2"/>
  <c r="R62" i="2"/>
  <c r="P62" i="2"/>
  <c r="F53" i="2"/>
  <c r="E50" i="2"/>
  <c r="F33" i="2"/>
  <c r="E30" i="2"/>
  <c r="E7" i="2"/>
  <c r="E48" i="2" s="1"/>
  <c r="L22" i="1"/>
  <c r="L20" i="1"/>
  <c r="BK238" i="4"/>
  <c r="J238" i="4"/>
  <c r="BK233" i="4"/>
  <c r="J233" i="4"/>
  <c r="J227" i="4"/>
  <c r="J219" i="4"/>
  <c r="BK211" i="4"/>
  <c r="BK207" i="4"/>
  <c r="BK198" i="4"/>
  <c r="BK190" i="4"/>
  <c r="BK185" i="4"/>
  <c r="BK180" i="4"/>
  <c r="BK176" i="4"/>
  <c r="BK171" i="4"/>
  <c r="J167" i="4"/>
  <c r="J163" i="4"/>
  <c r="BK159" i="4"/>
  <c r="BK150" i="4"/>
  <c r="J146" i="4"/>
  <c r="J131" i="4"/>
  <c r="J123" i="4"/>
  <c r="J111" i="4"/>
  <c r="J101" i="4"/>
  <c r="BK96" i="4"/>
  <c r="BK91" i="4"/>
  <c r="BK83" i="4"/>
  <c r="J79" i="4"/>
  <c r="BK67" i="4"/>
  <c r="BK283" i="3"/>
  <c r="J268" i="3"/>
  <c r="J264" i="3"/>
  <c r="J253" i="3"/>
  <c r="J249" i="3"/>
  <c r="J236" i="3"/>
  <c r="BK218" i="3"/>
  <c r="BK210" i="3"/>
  <c r="J206" i="3"/>
  <c r="BK201" i="3"/>
  <c r="BK175" i="3"/>
  <c r="J148" i="3"/>
  <c r="BK135" i="3"/>
  <c r="J135" i="3"/>
  <c r="BK130" i="3"/>
  <c r="J130" i="3"/>
  <c r="BK124" i="3"/>
  <c r="J120" i="3"/>
  <c r="BK116" i="3"/>
  <c r="J116" i="3"/>
  <c r="BK108" i="3"/>
  <c r="BK90" i="3"/>
  <c r="BK80" i="3"/>
  <c r="BK72" i="3"/>
  <c r="J68" i="3"/>
  <c r="J78" i="2"/>
  <c r="BK66" i="2"/>
  <c r="J80" i="3"/>
  <c r="BK249" i="4"/>
  <c r="BK244" i="4"/>
  <c r="BK289" i="3"/>
  <c r="BK253" i="3"/>
  <c r="J218" i="3"/>
  <c r="J86" i="2"/>
  <c r="J175" i="3"/>
  <c r="BK159" i="3"/>
  <c r="BK155" i="3"/>
  <c r="BK148" i="3"/>
  <c r="BK120" i="3"/>
  <c r="J112" i="3"/>
  <c r="J100" i="3"/>
  <c r="BK76" i="3"/>
  <c r="J91" i="2"/>
  <c r="BK82" i="2"/>
  <c r="J70" i="2"/>
  <c r="J62" i="2"/>
  <c r="BK96" i="3"/>
  <c r="J82" i="2"/>
  <c r="J289" i="3"/>
  <c r="BK272" i="3"/>
  <c r="BK236" i="3"/>
  <c r="BK206" i="3"/>
  <c r="J108" i="3"/>
  <c r="J104" i="3"/>
  <c r="J84" i="3"/>
  <c r="J76" i="3"/>
  <c r="BK68" i="3"/>
  <c r="J74" i="2"/>
  <c r="BK70" i="2"/>
  <c r="J66" i="2"/>
  <c r="AS26" i="1"/>
  <c r="J87" i="4"/>
  <c r="BK192" i="3"/>
  <c r="J124" i="3"/>
  <c r="BK112" i="3"/>
  <c r="BK104" i="3"/>
  <c r="BK100" i="3"/>
  <c r="J96" i="3"/>
  <c r="J90" i="3"/>
  <c r="BK84" i="3"/>
  <c r="J72" i="3"/>
  <c r="J249" i="4"/>
  <c r="J244" i="4"/>
  <c r="BK91" i="2"/>
  <c r="BK74" i="2"/>
  <c r="J211" i="4"/>
  <c r="J207" i="4"/>
  <c r="J198" i="4"/>
  <c r="J190" i="4"/>
  <c r="J185" i="4"/>
  <c r="J180" i="4"/>
  <c r="BK167" i="4"/>
  <c r="BK163" i="4"/>
  <c r="BK154" i="4"/>
  <c r="J150" i="4"/>
  <c r="BK146" i="4"/>
  <c r="BK141" i="4"/>
  <c r="BK135" i="4"/>
  <c r="BK131" i="4"/>
  <c r="BK116" i="4"/>
  <c r="BK111" i="4"/>
  <c r="J107" i="4"/>
  <c r="J96" i="4"/>
  <c r="BK87" i="4"/>
  <c r="J83" i="4"/>
  <c r="BK79" i="4"/>
  <c r="J75" i="4"/>
  <c r="BK71" i="4"/>
  <c r="J283" i="3"/>
  <c r="BK268" i="3"/>
  <c r="BK264" i="3"/>
  <c r="BK259" i="3"/>
  <c r="BK249" i="3"/>
  <c r="BK240" i="3"/>
  <c r="J230" i="3"/>
  <c r="BK214" i="3"/>
  <c r="J201" i="3"/>
  <c r="J196" i="3"/>
  <c r="BK188" i="3"/>
  <c r="BK184" i="3"/>
  <c r="J170" i="3"/>
  <c r="J165" i="3"/>
  <c r="J155" i="3"/>
  <c r="BK142" i="3"/>
  <c r="BK86" i="2"/>
  <c r="J277" i="3"/>
  <c r="J259" i="3"/>
  <c r="J240" i="3"/>
  <c r="BK223" i="3"/>
  <c r="J210" i="3"/>
  <c r="BK196" i="3"/>
  <c r="J188" i="3"/>
  <c r="J179" i="3"/>
  <c r="BK78" i="2"/>
  <c r="J176" i="4"/>
  <c r="J171" i="4"/>
  <c r="J159" i="4"/>
  <c r="J154" i="4"/>
  <c r="J141" i="4"/>
  <c r="J135" i="4"/>
  <c r="BK123" i="4"/>
  <c r="J116" i="4"/>
  <c r="BK107" i="4"/>
  <c r="BK101" i="4"/>
  <c r="J91" i="4"/>
  <c r="BK75" i="4"/>
  <c r="J71" i="4"/>
  <c r="J67" i="4"/>
  <c r="BK277" i="3"/>
  <c r="J272" i="3"/>
  <c r="J223" i="3"/>
  <c r="J214" i="3"/>
  <c r="J192" i="3"/>
  <c r="J184" i="3"/>
  <c r="BK179" i="3"/>
  <c r="BK170" i="3"/>
  <c r="BK165" i="3"/>
  <c r="J159" i="3"/>
  <c r="J142" i="3"/>
  <c r="BK57" i="2" l="1"/>
  <c r="J57" i="2" s="1"/>
  <c r="J38" i="2" s="1"/>
  <c r="R67" i="3"/>
  <c r="BK141" i="3"/>
  <c r="J141" i="3"/>
  <c r="J40" i="3" s="1"/>
  <c r="R141" i="3"/>
  <c r="T141" i="3"/>
  <c r="P154" i="3"/>
  <c r="T154" i="3"/>
  <c r="P200" i="3"/>
  <c r="R200" i="3"/>
  <c r="BK222" i="3"/>
  <c r="J222" i="3" s="1"/>
  <c r="J43" i="3" s="1"/>
  <c r="T222" i="3"/>
  <c r="BK263" i="3"/>
  <c r="J263" i="3" s="1"/>
  <c r="J46" i="3" s="1"/>
  <c r="P263" i="3"/>
  <c r="P257" i="3" s="1"/>
  <c r="T263" i="3"/>
  <c r="T257" i="3" s="1"/>
  <c r="P276" i="3"/>
  <c r="T276" i="3"/>
  <c r="P189" i="4"/>
  <c r="R189" i="4"/>
  <c r="BK67" i="3"/>
  <c r="J67" i="3" s="1"/>
  <c r="J39" i="3" s="1"/>
  <c r="T67" i="3"/>
  <c r="P141" i="3"/>
  <c r="BK154" i="3"/>
  <c r="J154" i="3" s="1"/>
  <c r="J41" i="3" s="1"/>
  <c r="R154" i="3"/>
  <c r="BK200" i="3"/>
  <c r="J200" i="3" s="1"/>
  <c r="J42" i="3" s="1"/>
  <c r="T200" i="3"/>
  <c r="P222" i="3"/>
  <c r="R222" i="3"/>
  <c r="R263" i="3"/>
  <c r="R257" i="3" s="1"/>
  <c r="BK276" i="3"/>
  <c r="J276" i="3" s="1"/>
  <c r="J47" i="3" s="1"/>
  <c r="R276" i="3"/>
  <c r="T175" i="4"/>
  <c r="P66" i="4"/>
  <c r="R115" i="4"/>
  <c r="T189" i="4"/>
  <c r="P67" i="3"/>
  <c r="R175" i="4"/>
  <c r="R57" i="2"/>
  <c r="R56" i="2" s="1"/>
  <c r="P175" i="4"/>
  <c r="P237" i="4"/>
  <c r="BK130" i="4"/>
  <c r="J130" i="4" s="1"/>
  <c r="J41" i="4" s="1"/>
  <c r="R237" i="4"/>
  <c r="T66" i="4"/>
  <c r="T115" i="4"/>
  <c r="BK175" i="4"/>
  <c r="J175" i="4" s="1"/>
  <c r="J42" i="4" s="1"/>
  <c r="T57" i="2"/>
  <c r="T56" i="2" s="1"/>
  <c r="BK66" i="4"/>
  <c r="J66" i="4" s="1"/>
  <c r="J39" i="4" s="1"/>
  <c r="BK115" i="4"/>
  <c r="J115" i="4"/>
  <c r="J40" i="4" s="1"/>
  <c r="P130" i="4"/>
  <c r="BK237" i="4"/>
  <c r="J237" i="4" s="1"/>
  <c r="J46" i="4" s="1"/>
  <c r="R66" i="4"/>
  <c r="P115" i="4"/>
  <c r="R130" i="4"/>
  <c r="T130" i="4"/>
  <c r="T237" i="4"/>
  <c r="P57" i="2"/>
  <c r="P56" i="2" s="1"/>
  <c r="AU27" i="1" s="1"/>
  <c r="BK189" i="4"/>
  <c r="J189" i="4" s="1"/>
  <c r="J43" i="4" s="1"/>
  <c r="BE82" i="2"/>
  <c r="BE188" i="3"/>
  <c r="BE196" i="3"/>
  <c r="BE206" i="3"/>
  <c r="BE218" i="3"/>
  <c r="BE268" i="3"/>
  <c r="E56" i="4"/>
  <c r="BE71" i="4"/>
  <c r="BE83" i="4"/>
  <c r="BE91" i="4"/>
  <c r="BE101" i="4"/>
  <c r="BE116" i="4"/>
  <c r="BE141" i="4"/>
  <c r="BE171" i="4"/>
  <c r="BE249" i="4"/>
  <c r="BE142" i="3"/>
  <c r="BE175" i="3"/>
  <c r="BE214" i="3"/>
  <c r="BE236" i="3"/>
  <c r="BE74" i="2"/>
  <c r="BE72" i="3"/>
  <c r="BE135" i="3"/>
  <c r="BE148" i="3"/>
  <c r="BE155" i="3"/>
  <c r="BE159" i="3"/>
  <c r="BE165" i="3"/>
  <c r="BE179" i="3"/>
  <c r="BK258" i="3"/>
  <c r="J258" i="3" s="1"/>
  <c r="J45" i="3" s="1"/>
  <c r="BE96" i="4"/>
  <c r="BE131" i="4"/>
  <c r="BE135" i="4"/>
  <c r="BE150" i="4"/>
  <c r="BE159" i="4"/>
  <c r="BE176" i="4"/>
  <c r="BE190" i="4"/>
  <c r="BK232" i="4"/>
  <c r="J232" i="4" s="1"/>
  <c r="J45" i="4" s="1"/>
  <c r="BE66" i="2"/>
  <c r="BE100" i="3"/>
  <c r="BE210" i="3"/>
  <c r="BE249" i="3"/>
  <c r="BE272" i="3"/>
  <c r="E28" i="2"/>
  <c r="BE78" i="2"/>
  <c r="E28" i="3"/>
  <c r="BE75" i="4"/>
  <c r="BE107" i="4"/>
  <c r="BE123" i="4"/>
  <c r="BE86" i="2"/>
  <c r="BE76" i="3"/>
  <c r="BE84" i="3"/>
  <c r="BE96" i="3"/>
  <c r="BE223" i="3"/>
  <c r="BE62" i="2"/>
  <c r="BE68" i="3"/>
  <c r="BE240" i="3"/>
  <c r="BE253" i="3"/>
  <c r="BE91" i="2"/>
  <c r="BE80" i="3"/>
  <c r="BE108" i="3"/>
  <c r="BE112" i="3"/>
  <c r="BE116" i="3"/>
  <c r="BE120" i="3"/>
  <c r="BE124" i="3"/>
  <c r="BE192" i="3"/>
  <c r="BE283" i="3"/>
  <c r="BE170" i="3"/>
  <c r="BE201" i="3"/>
  <c r="BE230" i="3"/>
  <c r="BE264" i="3"/>
  <c r="BE244" i="4"/>
  <c r="BE70" i="2"/>
  <c r="BE90" i="3"/>
  <c r="BE104" i="3"/>
  <c r="BE130" i="3"/>
  <c r="BE184" i="3"/>
  <c r="BE259" i="3"/>
  <c r="BE277" i="3"/>
  <c r="BE289" i="3"/>
  <c r="BE67" i="4"/>
  <c r="BE79" i="4"/>
  <c r="BE87" i="4"/>
  <c r="BE111" i="4"/>
  <c r="BE146" i="4"/>
  <c r="BE154" i="4"/>
  <c r="BE163" i="4"/>
  <c r="BE167" i="4"/>
  <c r="BE180" i="4"/>
  <c r="BE185" i="4"/>
  <c r="BE198" i="4"/>
  <c r="BE207" i="4"/>
  <c r="BE211" i="4"/>
  <c r="BE219" i="4"/>
  <c r="BE227" i="4"/>
  <c r="BE233" i="4"/>
  <c r="BE238" i="4"/>
  <c r="F18" i="2"/>
  <c r="BC27" i="1" s="1"/>
  <c r="F19" i="2"/>
  <c r="BD27" i="1" s="1"/>
  <c r="AW27" i="1"/>
  <c r="F18" i="4"/>
  <c r="BC29" i="1" s="1"/>
  <c r="F17" i="3"/>
  <c r="BB28" i="1" s="1"/>
  <c r="AW28" i="1"/>
  <c r="BA28" i="1"/>
  <c r="BA29" i="1"/>
  <c r="F18" i="3"/>
  <c r="BC28" i="1" s="1"/>
  <c r="AW29" i="1"/>
  <c r="BA27" i="1"/>
  <c r="F17" i="2"/>
  <c r="BB27" i="1" s="1"/>
  <c r="F19" i="3"/>
  <c r="BD28" i="1" s="1"/>
  <c r="F19" i="4"/>
  <c r="BD29" i="1" s="1"/>
  <c r="F17" i="4"/>
  <c r="BB29" i="1" s="1"/>
  <c r="P66" i="3" l="1"/>
  <c r="P65" i="3" s="1"/>
  <c r="AU28" i="1" s="1"/>
  <c r="R65" i="4"/>
  <c r="R64" i="4" s="1"/>
  <c r="T65" i="4"/>
  <c r="T64" i="4"/>
  <c r="P65" i="4"/>
  <c r="P64" i="4" s="1"/>
  <c r="AU29" i="1" s="1"/>
  <c r="R66" i="3"/>
  <c r="R65" i="3" s="1"/>
  <c r="T66" i="3"/>
  <c r="T65" i="3" s="1"/>
  <c r="BK66" i="3"/>
  <c r="BK257" i="3"/>
  <c r="J257" i="3" s="1"/>
  <c r="J44" i="3" s="1"/>
  <c r="BK231" i="4"/>
  <c r="J231" i="4" s="1"/>
  <c r="J44" i="4" s="1"/>
  <c r="BK56" i="2"/>
  <c r="J56" i="2" s="1"/>
  <c r="J15" i="2" s="1"/>
  <c r="AG27" i="1" s="1"/>
  <c r="BK65" i="4"/>
  <c r="J65" i="4" s="1"/>
  <c r="J38" i="4" s="1"/>
  <c r="BC26" i="1"/>
  <c r="BB26" i="1"/>
  <c r="AZ28" i="1"/>
  <c r="AV28" i="1"/>
  <c r="AT28" i="1" s="1"/>
  <c r="AZ29" i="1"/>
  <c r="AZ27" i="1"/>
  <c r="BA26" i="1"/>
  <c r="AV27" i="1"/>
  <c r="AT27" i="1" s="1"/>
  <c r="BD26" i="1"/>
  <c r="AV29" i="1"/>
  <c r="AT29" i="1" s="1"/>
  <c r="AY26" i="1" l="1"/>
  <c r="AX26" i="1"/>
  <c r="BK65" i="3"/>
  <c r="J65" i="3" s="1"/>
  <c r="J37" i="3" s="1"/>
  <c r="J37" i="2"/>
  <c r="J66" i="3"/>
  <c r="J38" i="3" s="1"/>
  <c r="BK64" i="4"/>
  <c r="J64" i="4" s="1"/>
  <c r="J37" i="4" s="1"/>
  <c r="AU26" i="1"/>
  <c r="AZ26" i="1"/>
  <c r="AV26" i="1" s="1"/>
  <c r="AW26" i="1"/>
  <c r="J15" i="3" l="1"/>
  <c r="AG28" i="1" s="1"/>
  <c r="J15" i="4"/>
  <c r="AG29" i="1" s="1"/>
  <c r="AT26" i="1"/>
  <c r="AG26" i="1" l="1"/>
  <c r="AK12" i="1" l="1"/>
</calcChain>
</file>

<file path=xl/sharedStrings.xml><?xml version="1.0" encoding="utf-8"?>
<sst xmlns="http://schemas.openxmlformats.org/spreadsheetml/2006/main" count="3688" uniqueCount="555">
  <si>
    <t>Export Komplet</t>
  </si>
  <si>
    <t/>
  </si>
  <si>
    <t>2.0</t>
  </si>
  <si>
    <t>False</t>
  </si>
  <si>
    <t>{e7789ce6-4191-44b0-9aec-54169f49e43d}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</si>
  <si>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</si>
  <si>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</si>
  <si>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</si>
  <si>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</si>
  <si>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</si>
  <si>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</si>
  <si>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0,001</t>
  </si>
  <si>
    <t>Stavba:</t>
  </si>
  <si>
    <t>Zadavatel:</t>
  </si>
  <si>
    <t>IČ:</t>
  </si>
  <si>
    <t>47114321</t>
  </si>
  <si>
    <t>DIČ:</t>
  </si>
  <si>
    <t>CZ47114321</t>
  </si>
  <si>
    <t>True</t>
  </si>
  <si>
    <t>Cena bez DPH</t>
  </si>
  <si>
    <t>DPH</t>
  </si>
  <si>
    <t>základní</t>
  </si>
  <si>
    <t>zákl. přenesená</t>
  </si>
  <si>
    <t>sníž. přenesená</t>
  </si>
  <si>
    <t>nulová</t>
  </si>
  <si>
    <t>REKAPITULACE OBJEKTŮ STAVBY A SOUPISŮ PRACÍ</t>
  </si>
  <si>
    <t>Informatívní údaje z listů zakázek</t>
  </si>
  <si>
    <t>Kód</t>
  </si>
  <si>
    <t>Popis</t>
  </si>
  <si>
    <t>Cena bez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</si>
  <si>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</si>
  <si>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</si>
  <si>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</si>
  <si>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</si>
  <si>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</si>
  <si>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</si>
  <si>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</si>
  <si>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</si>
  <si>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</si>
  <si>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</si>
  <si>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</si>
  <si>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</si>
  <si>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</si>
  <si>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</si>
  <si>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</si>
  <si>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</si>
  <si>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</si>
  <si>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</si>
  <si>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</si>
  <si>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</si>
  <si>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SO 000</t>
  </si>
  <si>
    <t>Vedlejší rozpočtové náklady</t>
  </si>
  <si>
    <t>STA</t>
  </si>
  <si>
    <t>1</t>
  </si>
  <si>
    <t>{ba0b56d9-e742-4af2-9add-c07dee842976}</t>
  </si>
  <si>
    <t>2</t>
  </si>
  <si>
    <t>SO 101</t>
  </si>
  <si>
    <t>Parkovací stání</t>
  </si>
  <si>
    <t>{461136b7-66c1-41df-80ac-633cc4519218}</t>
  </si>
  <si>
    <t>SO 102</t>
  </si>
  <si>
    <t>{6fa736a8-82ed-4d65-8c4d-8341f4677616}</t>
  </si>
  <si>
    <t>KRYCÍ LIST SOUPISU PRACÍ</t>
  </si>
  <si>
    <t>Objekt:</t>
  </si>
  <si>
    <t>SO 000 - Vedlejší rozpočtové náklady</t>
  </si>
  <si>
    <t>REKAPITULACE ČLENĚNÍ SOUPISU PRACÍ</t>
  </si>
  <si>
    <t>Kód dílu - Popis</t>
  </si>
  <si>
    <t>Cena celkem [CZK]</t>
  </si>
  <si>
    <t>Náklady ze soupisu prací</t>
  </si>
  <si>
    <t>-1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</si>
  <si>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</si>
  <si>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</si>
  <si>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</si>
  <si>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</si>
  <si>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</si>
  <si>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</si>
  <si>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</si>
  <si>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</si>
  <si>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</si>
  <si>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</si>
  <si>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</si>
  <si>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</si>
  <si>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</si>
  <si>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</si>
  <si>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OST</t>
  </si>
  <si>
    <t>Ostatní</t>
  </si>
  <si>
    <t>4</t>
  </si>
  <si>
    <t>ROZPOCET</t>
  </si>
  <si>
    <t>K</t>
  </si>
  <si>
    <t>02730</t>
  </si>
  <si>
    <t>POMOC PRÁCE ZŘÍZ NEBO ZAJIŠŤ OCHRANU INŽENÝRSKÝCH SÍTÍ</t>
  </si>
  <si>
    <t>KPL</t>
  </si>
  <si>
    <t>-1016456296</t>
  </si>
  <si>
    <t>PP</t>
  </si>
  <si>
    <t>PSC</t>
  </si>
  <si>
    <t>Poznámka k souboru cen:_x000D_
Položka zahrnuje: - veškeré náklady spojené s ochranou inženýrských sítí Položka nezahrnuje: - x</t>
  </si>
  <si>
    <t>VV</t>
  </si>
  <si>
    <t>3</t>
  </si>
  <si>
    <t>02910</t>
  </si>
  <si>
    <t>OSTATNÍ POŽADAVKY - ZEMĚMĚŘICKÁ MĚŘENÍ VE VÝSTAVBĚ</t>
  </si>
  <si>
    <t>512</t>
  </si>
  <si>
    <t>730519079</t>
  </si>
  <si>
    <t>Poznámka k souboru cen:_x000D_
Položka zahrnuje: - náklady na veškeré zeměměřické práce, což jsou především všechny vytyčovací práce, včetně vytyčení stávajících podzemních vedení a vytyčení prostorové polohy a obvodu stavby, veškeré měřičské práce jako jsou kontrolní a ověřovací měření, měření pro výpočet kubatur, měření geometrických parametrů stavby, měření posunů a přetvoření, tvorba a údržba základních měřických a vytyčovacích sítí a mikrosítí. - veškeré náklady spojené s objednatelem požadovanými pracemi Položka nezahrnuje: - x Způsob stanovení: - pro stanovení orientační investorské ceny určete jednotkovou cenu jako 1% předpokládané ceny stavby</t>
  </si>
  <si>
    <t>"geodetická činnost v průběhu provádění stavebních prací, vytyčení stavby, pomoc při realizaci"1</t>
  </si>
  <si>
    <t>02911</t>
  </si>
  <si>
    <t>OSTATNÍ POŽADAVKY - ZEMĚMĚŘICKÉ ZAMĚŘENÍ</t>
  </si>
  <si>
    <t>1775460981</t>
  </si>
  <si>
    <t>Poznámka k souboru cen:_x000D_
Položka zahrnuje: - veškeré náklady spojené s objednatelem požadovanými pracemi Položka nezahrnuje: - x</t>
  </si>
  <si>
    <t>"skutečné zaměření se zápisem do DTM"1</t>
  </si>
  <si>
    <t>5</t>
  </si>
  <si>
    <t>02943</t>
  </si>
  <si>
    <t>OSTATNÍ POŽADAVKY - VYPRACOVÁNÍ RDS</t>
  </si>
  <si>
    <t>1582681725</t>
  </si>
  <si>
    <t>"dokumentace v tištěné i v elektronické podobě"1</t>
  </si>
  <si>
    <t>6</t>
  </si>
  <si>
    <t>02944</t>
  </si>
  <si>
    <t>OSTAT POŽADAVKY - DOKUMENTACE SKUTEČ PROVEDENÍ V DIGIT FORMĚ</t>
  </si>
  <si>
    <t>-416293446</t>
  </si>
  <si>
    <t>Poznámka k souboru cen:_x000D_
Položka zahrnuje: - kompletní zeměměřičské práce a činnosti spojené se zaměřením a vyhotovením všech dokončených dílčích částí stavby, včetně po celkovém dokončení stavby zakrytých částí. Vyhotovení geodetické dokumentace skutečného provedení, svojí podrobností, obsahem, přesností, náležitostmi, formou prezentace musí být v souladu s požadavky, vycházející s aktuálně platné legislativy. Položka nezahrnuje: - x</t>
  </si>
  <si>
    <t>"DSPS elektronicky + tisk v počtu paré určeném investorem"1</t>
  </si>
  <si>
    <t>7</t>
  </si>
  <si>
    <t>02946</t>
  </si>
  <si>
    <t>OSTAT POŽADAVKY - FOTODOKUMENTACE</t>
  </si>
  <si>
    <t>-1362056895</t>
  </si>
  <si>
    <t>Poznámka k souboru cen:_x000D_
Položka zahrnuje: - fotodokumentaci zadavatelem požadovaného děje a konstrukcí v požadovaných časových intervalech - zadavatelem specifikované výstupy (fotografie v papírovém a digitálním formátu) v požadovaném počtu Položka nezahrnuje: - x</t>
  </si>
  <si>
    <t>"pasportizace budov před výstavbou a po dokončení výstavby"1</t>
  </si>
  <si>
    <t>8</t>
  </si>
  <si>
    <t>03100</t>
  </si>
  <si>
    <t>ZAŘÍZENÍ STAVENIŠTĚ - ZŘÍZENÍ, PROVOZ, DEMONTÁŽ</t>
  </si>
  <si>
    <t>-1019219274</t>
  </si>
  <si>
    <t>Poznámka k souboru cen:_x000D_
Položka zahrnuje: objednatelem povolené náklady na pořízení (event. pronájem), provozování, udržování a likvidaci zhotovitelova zařízení Položka nezahrnuje: - x</t>
  </si>
  <si>
    <t>P</t>
  </si>
  <si>
    <t xml:space="preserve">Poznámka k položce:_x000D_
Vzhledem k místu stavby je nutné dodržovat zejména: průběžný úklid staveniště, průběžné odstraňování a odvoz odpadů a zbytků materiálu, čištění znečištěných komunikací a okolních ploch, odstraňování bláta a nečistot způsobených staveništní dopravou, omezení prašnosti, konečný úklid a vyklizení staveniště._x000D_
</t>
  </si>
  <si>
    <t>"zařízení staveniště po celou dobu stavby, včetně udržování pořádku a úklid staveniště"1</t>
  </si>
  <si>
    <t>9</t>
  </si>
  <si>
    <t>03720</t>
  </si>
  <si>
    <t>POMOC PRÁCE ZAJIŠŤ NEBO ZŘÍZ REGULACI A OCHRANU DOPRAVY</t>
  </si>
  <si>
    <t>1855644939</t>
  </si>
  <si>
    <t>Poznámka k souboru cen:_x000D_
Položka zahrnuje: - objednatelem povolené náklady na požadovaná zařízení zhotovitele Položka nezahrnuje: - x</t>
  </si>
  <si>
    <t>Poznámka k položce:_x000D_
Zajištění DIO během výstavby včetně projektu a povolení.</t>
  </si>
  <si>
    <t>"kompletní DIO"1</t>
  </si>
  <si>
    <t>SO 101 - Parkovací stání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</si>
  <si>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</si>
  <si>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</si>
  <si>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</si>
  <si>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</si>
  <si>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8 - Trubní vedení</t>
  </si>
  <si>
    <t xml:space="preserve">    9 - Ostatní konstrukce a práce, bourání</t>
  </si>
  <si>
    <t>PSV - Práce a dodávky PSV</t>
  </si>
  <si>
    <t xml:space="preserve">    711 - Izolace proti vodě, vlhkosti a plynům</t>
  </si>
  <si>
    <t xml:space="preserve">    742 - Elektroinstalace - slaboproud</t>
  </si>
  <si>
    <t>HSV</t>
  </si>
  <si>
    <t>Práce a dodávky HSV</t>
  </si>
  <si>
    <t>Zemní práce</t>
  </si>
  <si>
    <t>11120</t>
  </si>
  <si>
    <t>ODSTRANĚNÍ KŘOVIN</t>
  </si>
  <si>
    <t>M2</t>
  </si>
  <si>
    <t>-960103732</t>
  </si>
  <si>
    <t>Poznámka k souboru cen:_x000D_
Položka zahrnuje: - odstranění křovin a stromů do průměru 100 mm - dopravu dřevin bez ohledu na vzdálenost - spálení na hromadách nebo štěpkování Položka nezahrnuje: - x</t>
  </si>
  <si>
    <t>"odstranění keřů a souvislých porostů bránících stavbě"1+5+10+9+25+8+2</t>
  </si>
  <si>
    <t>11130</t>
  </si>
  <si>
    <t>SEJMUTÍ DRNU</t>
  </si>
  <si>
    <t>-1972489385</t>
  </si>
  <si>
    <t>Poznámka k souboru cen:_x000D_
Položka zahrnuje: - vodorovnou dopravu a uložení na skládku Položka nezahrnuje: - x</t>
  </si>
  <si>
    <t>"sejmutí drnu/ornice, tl. 200 mm"135</t>
  </si>
  <si>
    <t>11204</t>
  </si>
  <si>
    <t>KÁCENÍ STROMŮ D KMENE DO 0,3M S ODSTRANĚNÍM PAŘEZŮ</t>
  </si>
  <si>
    <t>KUS</t>
  </si>
  <si>
    <t>1183843997</t>
  </si>
  <si>
    <t>Poznámka k souboru cen:_x000D_
Položka zahrnuje: - poražení stromu a osekání větví - spálení větví na hromadách nebo štěpkování - dopravu a uložení kmenů, případné další práce s nimi dle pokynů zadávací dokumentace - vytrhání nebo vykopání pařezů - veškeré zemní práce spojené s odstraněním pařezů - dopravu a uložení pařezů, případně další práce s nimi dle pokynů zadávací dokumentace - zásyp jam po pařezech Položka nezahrnuje: - x Způsob měření: - kácení stromů se měří v [ks] poražených stromů (průměr stromů se měří ve výšce 1,3m nad terénem)</t>
  </si>
  <si>
    <t>"kácení stromů"7</t>
  </si>
  <si>
    <t>113186</t>
  </si>
  <si>
    <t>ODSTRANĚNÍ KRYTU ZPEVNĚNÝCH PLOCH Z DLAŽDIC, ODVOZ DO 12KM</t>
  </si>
  <si>
    <t>M3</t>
  </si>
  <si>
    <t>-826038426</t>
  </si>
  <si>
    <t>Poznámka k souboru cen:_x000D_
Položka zahrnuje: - veškerou manipulaci s vybouranou sutí a s vybouranými hmotami vč. uložení na skládku. Položka nezahrnuje: -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</si>
  <si>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"odstranění zámkové dlažby"(172+235+83)*0,08</t>
  </si>
  <si>
    <t>113324</t>
  </si>
  <si>
    <t>ODSTRANĚNÍ PODKLADŮ ZPEVNĚNÝCH PLOCH Z KAMENIVA NESTMEL, ODVOZ DO 5KM</t>
  </si>
  <si>
    <t>512510221</t>
  </si>
  <si>
    <t>ODSTRAN PODKL ZPEVNĚNÝCH PLOCH Z KAMENIVA NESTMEL, ODVOZ DO 5KM</t>
  </si>
  <si>
    <t>Poznámka k souboru cen:_x000D_
Položka zahrnuje: - veškerou manipulaci s vybouranou sutí a s vybouranými hmotami vč. uložení na skládku. Položka nezahrnuje: - poplatek za skládku, který se vykazuje v položce 0141** (s výjimkou malého množství bouraného materiálu, kde je možné poplatek zahrnout do jednotkové ceny bourání – tento fakt musí být uveden v doplňujícím textu k položce).</t>
  </si>
  <si>
    <t>"odstranění podkladních vrstev stávajícího parkoviště - pod vozovkou, hl. 390 mm"(172+82)*(0,39-0,08)</t>
  </si>
  <si>
    <t>"odstranění podkladních vrstev stávajícího chodníku, hl. 320 mm"235*(0,32-0,06)</t>
  </si>
  <si>
    <t>"odstranění podkladních vrstev nového parkoviště - pod vozovkou, hl. 390 mm"(54+55)*(0,39-0,06)</t>
  </si>
  <si>
    <t>113324.1</t>
  </si>
  <si>
    <t>1155877204</t>
  </si>
  <si>
    <t>ODSTRAN PODKL ZPEVNĚNÝCH PLOCH Z KAMENIVA NESTMEL, ODVOZ DO 5KM
Čerpání položky se souhlasem investora a TDI.</t>
  </si>
  <si>
    <t>Poznámka k souboru cen:_x000D_
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</si>
  <si>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"sanace AZ tl. 400 mm, odhad 100%"</t>
  </si>
  <si>
    <t>"vozovka - ŠDA 0/63, tl. 400 mm"204*0,4</t>
  </si>
  <si>
    <t>"parkovací stání - ŠDA 0/63, tl. 400 mm"(112+68+55)*0,4</t>
  </si>
  <si>
    <t>113514</t>
  </si>
  <si>
    <t>ODSTRANĚNÍ ZÁHONOVÝCH OBRUBNÍKŮ, ODVOZ DO 5KM</t>
  </si>
  <si>
    <t>M</t>
  </si>
  <si>
    <t>-1600453781</t>
  </si>
  <si>
    <t>"odstranění sadové obruby"24+14+8</t>
  </si>
  <si>
    <t>113524</t>
  </si>
  <si>
    <t>ODSTRANĚNÍ CHODNÍKOVÝCH A SILNIČNÍCH OBRUBNÍKŮ BETONOVÝCH, ODVOZ DO 5KM</t>
  </si>
  <si>
    <t>-1865018435</t>
  </si>
  <si>
    <t>"odstranění silniční obruby"55+46+40</t>
  </si>
  <si>
    <t>113724</t>
  </si>
  <si>
    <t>FRÉZOVÁNÍ ZPEVNĚNÝCH PLOCH ASFALTOVÝCH, ODVOZ DO 5KM</t>
  </si>
  <si>
    <t>-415917914</t>
  </si>
  <si>
    <t>"fréza, tl. 40 mm - napojení"35*0,04</t>
  </si>
  <si>
    <t>10</t>
  </si>
  <si>
    <t>122736</t>
  </si>
  <si>
    <t>ODKOPÁVKY A PROKOPÁVKY OBECNÉ TŘ. I, ODVOZ DO 12KM</t>
  </si>
  <si>
    <t>334487897</t>
  </si>
  <si>
    <t xml:space="preserve">ODKOPÁVKY A PROKOPÁVKY OBECNÉ TŘ. I, ODVOZ DO 12KM
</t>
  </si>
  <si>
    <t>Poznámka k souboru cen:_x000D_
Položka zahrnuje: - vodorovnou a svislou dopravu, přemístění, přeložení, manipulace s výkopkem - kompletní provedení vykopávky nezapažené i zapažené - ošetření výkopiště po celou dobu práce v něm vč. klimatických opatření - ztížení vykopávek v blízkosti podzemního vedení, konstrukcí a objektů vč. jejich dočasného zajištění - ztížení pod vodou, v okolí výbušnin, ve stísněných prostorech a pod. - příplatek za lepivost - těžení po vrstvách, pásech a po jiných nutných částech (figurách) - čerpání vody vč. čerpacích jímek, potrubí a pohotovostní čerpací soupravy (viz ustanovení k pol. 1151,2) - potřebné snížení hladiny podzemní vody - těžení a rozpojování jednotlivých balvanů - vytahování a nošení výkopku - svahování a přesvah. svahů do konečného tvaru, výměna hornin v podloží a v pláni znehodnocené klimatickými vlivy - ruční vykopávky, odstranění kořenů a napadávek - pažení, vzepření a rozepření vč. přepažování (vyjma pažení záporového a štětových stěn) - úpravu, ochranu a očištění dna, základové spáry, stěn a svahů - zhutnění podloží, případně i svahů vč. svahování - zřízení stupňů v podloží a lavic na svazích, není-li pro tyto práce zřízena samostatná položka - udržování výkopiště a jeho ochrana proti vodě - odvedení nebo obvedení vody v okolí výkopiště a ve výkopišti - třídění výkopku - veškeré pomocné konstrukce umožňující provedení vykopávky (příjezdy, sjezdy, nájezdy, lešení, podpěr. konstr., přemostění, zpevněné plochy, zakrytí a pod.) Položka nezahrnuje: - uložení zeminy (na skládku, do násypu) ani poplatky za skládku, vykazují se v položce č.0141**</t>
  </si>
  <si>
    <t>"odkop pro podkladní vrstvy parkoviště"135*0,85</t>
  </si>
  <si>
    <t>11</t>
  </si>
  <si>
    <t>122736.1</t>
  </si>
  <si>
    <t>-664803951</t>
  </si>
  <si>
    <t>ODKOPÁVKY A PROKOPÁVKY OBECNÉ TŘ. I, ODVOZ DO 12KM
Čerpání položky se souhlasem investora a TDI.</t>
  </si>
  <si>
    <t>"Sanace podkladních vrstev pod parkovištěm"135*0,4</t>
  </si>
  <si>
    <t>12</t>
  </si>
  <si>
    <t>18241</t>
  </si>
  <si>
    <t>ZALOŽENÍ TRÁVNÍKU RUČNÍM VÝSEVEM</t>
  </si>
  <si>
    <t>-340879989</t>
  </si>
  <si>
    <t>Poznámka k souboru cen:_x000D_
Položka zahrnuje: - dodání předepsané travní směsi, její výsev na ornici, zalévání, první pokosení, to vše bez ohledu na sklon terénu Položka nezahrnuje: - x</t>
  </si>
  <si>
    <t>"založení trávníku - zelené plochy"6+10+4</t>
  </si>
  <si>
    <t>13</t>
  </si>
  <si>
    <t>18247</t>
  </si>
  <si>
    <t>OŠETŘOVÁNÍ TRÁVNÍKU</t>
  </si>
  <si>
    <t>2034599695</t>
  </si>
  <si>
    <t>Poznámka k souboru cen:_x000D_
Položka zahrnuje: - pokosení se shrabáním, naložení shrabků na dopravní prostředek, s odvozem a se složením, to vše bez ohledu na sklon terénu - nutné zalití a hnojení Položka nezahrnuje: - x</t>
  </si>
  <si>
    <t>"viz pol. 18241 - ošetření trávníku 2x po výsadbě"(6+10+4)*2</t>
  </si>
  <si>
    <t>14</t>
  </si>
  <si>
    <t>184A1</t>
  </si>
  <si>
    <t>VYSAZOVÁNÍ KEŘŮ LISTNATÝCH S BALEM VČETNĚ VÝKOPU JAMKY</t>
  </si>
  <si>
    <t>1941468386</t>
  </si>
  <si>
    <t>Poznámka k souboru cen:_x000D_
Položka zahrnuje: - dodávku projektem předepsaných keřů - hloubení jamek (min. rozměry pro keře 30/30/30cm) s event. výměnou půdy, s hnojením anorganickým hnojivem a přídavkem organického hnojiva dle PD, zálivku, a pod. - veškerý materiál, výrobky a polotovary, včetně mimostaveništní a vnitrostaveništní dopravy (rovněž přesuny), včetně naložení a složení, případně s uložením Položka nezahrnuje: - x</t>
  </si>
  <si>
    <t>"jalovec chvojka, velikost výpěstku 20-40 cm"8</t>
  </si>
  <si>
    <t>"dřišťál červený, velikost výpěstku 20-30 cm"40</t>
  </si>
  <si>
    <t>"skalník dammerů"30</t>
  </si>
  <si>
    <t>184B17</t>
  </si>
  <si>
    <t>2046780553</t>
  </si>
  <si>
    <t>Poznámka k souboru cen:_x000D_
Položka zahrnuje: - dodávku projektem předepsaných stromů - hloubení jamek (min. rozměry pro stromy min. 1,5 násobek balu výpěstku) s event. výměnou půdy, s hnojením anorganickým hnojivem a přídavkem organického hnojiva min. 5kg pro stromy - zálivku, kůly, chráničky ke stromům nebo ochrana stromů nátěrem a pod. - položka zahrnuje veškerý materiál, výrobky a polotovary, včetně mimostaveništní a vnitrostaveništní dopravy (rovněž přesuny), včetně naložení a složení, případně s uložením Položka nezahrnuje: - x Způsob měření: - obvod kmene se měří ve výšce 1,00m nad zemí.</t>
  </si>
  <si>
    <t>"náhradní výsadba dřevin"</t>
  </si>
  <si>
    <t>"bříza bělokorá, obvod kmene 20-25 cm, koruna výšky min 2,4 m"1</t>
  </si>
  <si>
    <t>16</t>
  </si>
  <si>
    <t>18600</t>
  </si>
  <si>
    <t>ZALÉVÁNÍ VODOU A NÁSLEDNÁ PÉČE</t>
  </si>
  <si>
    <t>800423567</t>
  </si>
  <si>
    <t>ZALÉVÁNÍ VODOU</t>
  </si>
  <si>
    <t>Poznámka k souboru cen:_x000D_
Položka zahrnuje - veškerý materiál, výrobky a polotovary, včetně mimostaveništní a vnitrostaveništní dopravy (rovněž přesuny), včetně naložení a složení, případně s uložením Položka nezahrnuje: - x</t>
  </si>
  <si>
    <t>Poznámka k položce:_x000D_
- ihned po výsadbě, následně 3x v týdenním intervalu a dále dle počasí_x000D_
- důkladná zálivka, oprava kotvení, povolování úvazků, odstraňování obrostů, výchovné řezy, oprava závlahových míst, náhrada ztracených krytek závlahových sond, obnova odumřelé dřeviny atd.</t>
  </si>
  <si>
    <t>Zakládání</t>
  </si>
  <si>
    <t>17</t>
  </si>
  <si>
    <t>21452</t>
  </si>
  <si>
    <t>SANAČNÍ VRSTVY Z KAMENIVA DRCENÉHO</t>
  </si>
  <si>
    <t>2124633610</t>
  </si>
  <si>
    <t>SANAČNÍ VRSTVY Z KAMENIVA DRCENÉHO
Čerpání položky se souhlasem investora a TDI.</t>
  </si>
  <si>
    <t>Poznámka k souboru cen:_x000D_
Položka zahrnuje: - dodávku předepsaného kameniva - mimostaveništní a vnitrostaveništní dopravu a jeho uložení - není-li v zadávací dokumentaci uvedeno jinak, jedná se o nakupovaný materiál Položka nezahrnuje: - x</t>
  </si>
  <si>
    <t>"vozovka - ŠDA 0/63, tl. 400 mm"250*0,4</t>
  </si>
  <si>
    <t>"parkovací stání - ŠDA 0/63, tl. 400 mm"(77+112+68+55)*0,4</t>
  </si>
  <si>
    <t>18</t>
  </si>
  <si>
    <t>214611</t>
  </si>
  <si>
    <t>SEPARAČNÍ GEOTEXTILIE S1 S NEVÝZNAMNOU FILTRAČNÍ FUNKCÍ</t>
  </si>
  <si>
    <t>-1417250801</t>
  </si>
  <si>
    <t>Poznámka k souboru cen:_x000D_
Položka zahrnuje: - dodávku předepsané geotextilie - úpravu, očištění a ochranu podkladu - přichycení k podkladu, případně zatížení - úpravy spojů a zajištění okrajů - úpravy pro odvodnění - nutné přesahy (nezapočítávají se do výměry) - mimostaveništní a vnitrostaveništní dopravu Položka nezahrnuje: - x</t>
  </si>
  <si>
    <t>"filtrační geotextilie 300 g/m2 - vozovka"250</t>
  </si>
  <si>
    <t>"filtrační geotextilie 300 g/m2 - parkovací stání"(77+112+68+55)</t>
  </si>
  <si>
    <t>"filtrační geotextilie 300 g/m2 - chodník"132,5+4,1</t>
  </si>
  <si>
    <t>Komunikace pozemní</t>
  </si>
  <si>
    <t>19</t>
  </si>
  <si>
    <t>56140E</t>
  </si>
  <si>
    <t>SMĚSI Z KAMENIVA STMELENÉ CEMENTEM  SC C 3/4</t>
  </si>
  <si>
    <t>-1107232343</t>
  </si>
  <si>
    <t>Poznámka k souboru cen:_x000D_
Položka zahrnuje: - dodání směsi v požadované kvalitě - očištění podkladu - uložení směsi dle předepsaného technologického předpisu a zhutnění vrstvy v předepsané tloušťce - zřízení vrstvy bez rozlišení šířky, pokládání vrstvy po etapách, včetně pracovních spar a spojů - úpravu napojení, ukončení - úpravu dilatačních spar včetně předepsané výztuže Položka nezahrnuje: - postřiky, nátěry</t>
  </si>
  <si>
    <t>"SC C3/4, tl. 100 mm"250*0,1</t>
  </si>
  <si>
    <t>20</t>
  </si>
  <si>
    <t>56330</t>
  </si>
  <si>
    <t>VOZOVKOVÉ VRSTVY ZE ŠTĚRKODRTI</t>
  </si>
  <si>
    <t>2010670927</t>
  </si>
  <si>
    <t>Poznámka k souboru cen:_x000D_
Položka zahrnuje: - dodání kameniva předepsané kvality a zrnitosti - rozprostření a zhutnění vrstvy v předepsané tloušťce - zřízení vrstvy bez rozlišení šířky, pokládání vrstvy po etapách Položka nezahrnuje: - postřiky, nátěry</t>
  </si>
  <si>
    <t>"vozovka - ŠDB 0/32, tl. 200 mm"250*0,2</t>
  </si>
  <si>
    <t>"parkovací stání - ŠDB 0/32, tl. 200 mm"(77+112+68+55)*0,2</t>
  </si>
  <si>
    <t>"chodník - ŠDB 0/32, tl. 150 mm"(103+30)*0,15</t>
  </si>
  <si>
    <t>572213</t>
  </si>
  <si>
    <t>SPOJOVACÍ POSTŘIK Z EMULZE DO 0,5KG/M2</t>
  </si>
  <si>
    <t>899149374</t>
  </si>
  <si>
    <t>Poznámka k souboru cen:_x000D_
Položka zahrnuje: - dodání všech předepsaných materiálů pro postřiky v předepsaném množství - provedení dle předepsaného technologického předpisu - zřízení vrstvy bez rozlišení šířky, pokládání vrstvy po etapách - úpravu napojení, ukončení Položka nezahrnuje: - x</t>
  </si>
  <si>
    <t>"vozovka - pod ACO 11"250+35</t>
  </si>
  <si>
    <t>22</t>
  </si>
  <si>
    <t>574A33</t>
  </si>
  <si>
    <t>ASFALTOVÝ BETON PRO OBRUSNÉ VRSTVY ACO 11 TL. 40MM</t>
  </si>
  <si>
    <t>-1623409325</t>
  </si>
  <si>
    <t>Poznámka k souboru cen:_x000D_
Položka zahrnuje: - dodání směsi v požadované kvalitě - očištění podkladu - uložení směsi dle předepsaného technologického předpisu, zhutnění vrstvy v předepsané tloušťce - zřízení vrstvy bez rozlišení šířky, pokládání vrstvy po etapách, včetně pracovních spar a spojů - úpravu napojení, ukončení podél obrubníků, dilatačních zařízení, odvodňovacích proužků, odvodňovačů, vpustí, šachet a pod. Položka nezahrnuje: - postřiky, nátěry - těsnění podél obrubníků, dilatačních zařízení, odvodňovacích proužků, odvodňovačů, vpustí, šachet a pod.</t>
  </si>
  <si>
    <t>"vozovka - ACO 11"250</t>
  </si>
  <si>
    <t>"vozovka - ACO 11 - napojení"35</t>
  </si>
  <si>
    <t>23</t>
  </si>
  <si>
    <t>574E46</t>
  </si>
  <si>
    <t>ASFALTOVÝ BETON PRO PODKLADNÍ VRSTVY ACP 16+, 16S TL. 50MM</t>
  </si>
  <si>
    <t>-825153402</t>
  </si>
  <si>
    <t>"vozovka - ACP 16+"250</t>
  </si>
  <si>
    <t>24</t>
  </si>
  <si>
    <t>582611</t>
  </si>
  <si>
    <t>KRYTY Z BETON DLAŽDIC SE ZÁMKEM ŠEDÝCH TL 60MM DO LOŽE Z KAM</t>
  </si>
  <si>
    <t>814329403</t>
  </si>
  <si>
    <t>Poznámka k souboru cen:_x000D_
Položka zahrnuje: - dodání dlažebního materiálu v požadované kvalitě, dodání materiálu pro předepsané lože v tloušťce předepsané dokumentací a pro předepsanou výplň spar - očištění podkladu - uložení dlažby dle předepsaného technologického předpisu včetně předepsané podkladní vrstvy a předepsané výplně spar - zřízení vrstvy bez rozlišení šířky, pokládání vrstvy po etapách - úpravu napojení, ukončení podél obrubníků, dilatačních zařízení, odvodňovacích proužků, odvodňovačů, vpustí, šachet a pod., nestanoví-li zadávací dokumentace jinak Položka nezahrnuje: - postřiky, nátěry - těsnění podél obrubníků, dilatačních zařízení, odvodňovacích proužků, odvodňovačů, vpustí, šachet a pod.</t>
  </si>
  <si>
    <t>"chodník, zámková dlažba"100+29</t>
  </si>
  <si>
    <t>"lemování reliéfní dlažby, ZD bez zkosené hrany"1+1+1,5</t>
  </si>
  <si>
    <t>25</t>
  </si>
  <si>
    <t>582612</t>
  </si>
  <si>
    <t>KRYTY Z BETON DLAŽDIC SE ZÁMKEM ŠEDÝCH TL 80MM DO LOŽE Z KAM</t>
  </si>
  <si>
    <t>-940232204</t>
  </si>
  <si>
    <t>"parkovací stání"(77+112+68+55)-9,3</t>
  </si>
  <si>
    <t>26</t>
  </si>
  <si>
    <t>582615</t>
  </si>
  <si>
    <t>KRYTY Z BETON DLAŽDIC SE ZÁMKEM BAREV TL 80MM DO LOŽE Z KAM</t>
  </si>
  <si>
    <t>1561197835</t>
  </si>
  <si>
    <t>27</t>
  </si>
  <si>
    <t>58261A</t>
  </si>
  <si>
    <t>KRYTY Z BETON DLAŽDIC SE ZÁMKEM BAREV RELIÉF TL 60MM DO LOŽE Z KAM</t>
  </si>
  <si>
    <t>142316013</t>
  </si>
  <si>
    <t>"varovné pásy"1,2+1,2+1,7</t>
  </si>
  <si>
    <t>28</t>
  </si>
  <si>
    <t>58920</t>
  </si>
  <si>
    <t>VÝPLŇ SPAR MODIFIKOVANÝM ASFALTEM</t>
  </si>
  <si>
    <t>1773304545</t>
  </si>
  <si>
    <t>Poznámka k souboru cen:_x000D_
Položka zahrnuje: - dodávku předepsaného materiálu - vyčištění a výplň spar tímto materiálem Položka nezahrnuje: - x</t>
  </si>
  <si>
    <t>"napojení"71</t>
  </si>
  <si>
    <t>Trubní vedení</t>
  </si>
  <si>
    <t>29</t>
  </si>
  <si>
    <t>87634</t>
  </si>
  <si>
    <t>CHRÁNIČKY Z TRUB PLASTOVÝCH DN DO 200MM</t>
  </si>
  <si>
    <t>1374491361</t>
  </si>
  <si>
    <t>Poznámka k souboru cen:_x000D_
Položka zahrnuje: - výrobní dokumentaci (včetně technologického předpisu) - dodání veškerého trubního a pomocného materiálu (trouby, trubky, tvarovky, spojovací a těsnící materiál a pod.), podpěrných, závěsných a upevňovacích prvků, včetně potřebných úprav - úprava a příprava podkladu a podpěr, očištění a ošetření podkladu a podpěr - zřízení plně funkčního potrubí, kompletní soustavy, podle příslušného technologického předpisu (bez ohledu na sklon) - zřízení potrubí i jednotlivých částí po etapách, včetně pracovních spar a spojů, pracovního zaslepení konců a pod. - úprava prostupů, průchodů šachtami a komorami, okolí podpěr a vyústění, zaústění, napojení, vyvedení a upevnění odpad. výustí - ochrana potrubí nátěrem (vč. úpravy povrchu), případně izolací, nejsou-li tyto práce předmětem jiné položky - úprava, očištění a ošetření prostoru kolem potrubí - včetně případně předepsaného utěsnění konců chrániček - položky platí pro práce prováděné v prostoru zapaženém i nezapaženém a i v kolektorech, chráničkách Položka nezahrnuje: - x</t>
  </si>
  <si>
    <t>"1× PE chránička VN - DN 200 mm, ve sjezdu"12</t>
  </si>
  <si>
    <t>"4× PE chráničky NN - DN 160 mm, ve sjezdu"12*4</t>
  </si>
  <si>
    <t>30</t>
  </si>
  <si>
    <t>917211</t>
  </si>
  <si>
    <t>ZÁHONOVÉ OBRUBY Z BETONOVÝCH OBRUBNÍKŮ ŠÍŘ 50MM</t>
  </si>
  <si>
    <t>-908015774</t>
  </si>
  <si>
    <t>Poznámka k souboru cen:_x000D_
Položka zahrnuje: - dodání a pokládku betonových obrubníků o rozměrech předepsaných zadávací dokumentací - betonové lože i boční betonovou opěrku Položka nezahrnuje: - x</t>
  </si>
  <si>
    <t>"záhonová obruba - nášlap +0, +6 cm"8+12+5+3+2+20+6</t>
  </si>
  <si>
    <t>31</t>
  </si>
  <si>
    <t>917223</t>
  </si>
  <si>
    <t>SILNIČNÍ A CHODNÍKOVÉ OBRUBY Z BETONOVÝCH OBRUBNÍKŮ ŠÍŘ 100MM</t>
  </si>
  <si>
    <t>-584682385</t>
  </si>
  <si>
    <t>"lemování parkovacích stání, obruba 100x250x1000"32+16+19+14</t>
  </si>
  <si>
    <t>32</t>
  </si>
  <si>
    <t>917224</t>
  </si>
  <si>
    <t>SILNIČNÍ A CHODNÍKOVÉ OBRUBY Z BETONOVÝCH OBRUBNÍKŮ ŠÍŘ 150MM</t>
  </si>
  <si>
    <t>1559313610</t>
  </si>
  <si>
    <t>"silniční obruba, 150x250x1000"16+28+5+22+5+23+37</t>
  </si>
  <si>
    <t>33</t>
  </si>
  <si>
    <t>919114</t>
  </si>
  <si>
    <t>ŘEZÁNÍ ASFALTOVÉHO KRYTU VOZOVEK TL DO 200MM</t>
  </si>
  <si>
    <t>-658507346</t>
  </si>
  <si>
    <t>Poznámka k souboru cen:_x000D_
Položka zahrnuje: - řezání vozovkové vrstvy v předepsané tloušťce - spotřeba vody Položka nezahrnuje: - x</t>
  </si>
  <si>
    <t>Ostatní konstrukce a práce, bourání</t>
  </si>
  <si>
    <t>34</t>
  </si>
  <si>
    <t>914131</t>
  </si>
  <si>
    <t>DOPRAVNÍ ZNAČKY ZÁKLADNÍ VELIKOSTI OCELOVÉ TŘ RA2 - DODÁVKA A MONTÁŽ</t>
  </si>
  <si>
    <t>-1175369005</t>
  </si>
  <si>
    <t>DOPRAVNÍ ZNAČKY ZÁKLADNÍ VELIKOSTI OCELOVÉ FÓLIE TŘ 2 - DODÁVKA A MONTÁŽ</t>
  </si>
  <si>
    <t>Poznámka k souboru cen:_x000D_
Položka zahrnuje: - dodávku a montáž značek v požadovaném provedení Položka nezahrnuje: - x</t>
  </si>
  <si>
    <t>"P6"1</t>
  </si>
  <si>
    <t>35</t>
  </si>
  <si>
    <t>914133</t>
  </si>
  <si>
    <t>DOPRAVNÍ ZNAČKY ZÁKLADNÍ VELIKOSTI OCELOVÉ TŘ RA2 - DEMONTÁŽ</t>
  </si>
  <si>
    <t>361104034</t>
  </si>
  <si>
    <t>DOPRAVNÍ ZNAČKY ZÁKLADNÍ VELIKOSTI OCELOVÉ FÓLIE TŘ 2 - DEMONTÁŽ</t>
  </si>
  <si>
    <t>Poznámka k souboru cen:_x000D_
Položka zahrnuje: - odstranění, demontáž a odklizení materiálu s odvozem na předepsané místo Položka nezahrnuje: - x</t>
  </si>
  <si>
    <t>36</t>
  </si>
  <si>
    <t>914911</t>
  </si>
  <si>
    <t>SLOUPKY A STOJKY DOPRAVNÍCH ZNAČEK Z OCEL TRUBEK SE ZABETONOVÁNÍM - DODÁVKA A MONTÁŽ</t>
  </si>
  <si>
    <t>-794601534</t>
  </si>
  <si>
    <t>Poznámka k souboru cen:_x000D_
Položka zahrnuje: - sloupky - upevňovací zařízení - osazení (betonová patka, zemní práce) Položka nezahrnuje: - x</t>
  </si>
  <si>
    <t>"nové sloupky DZ"4</t>
  </si>
  <si>
    <t>37</t>
  </si>
  <si>
    <t>914913</t>
  </si>
  <si>
    <t>SLOUPKY A STOJKY DZ Z OCEL TRUBEK ZABETON DEMONTÁŽ</t>
  </si>
  <si>
    <t>589319897</t>
  </si>
  <si>
    <t>"odstranění ocelových sloupků v chodníku"2</t>
  </si>
  <si>
    <t>"DZ"3</t>
  </si>
  <si>
    <t>38</t>
  </si>
  <si>
    <t>91551</t>
  </si>
  <si>
    <t>VODOROVNÉ DOPRAVNÍ ZNAČENÍ - PŘEDEM PŘIPRAVENÉ SYMBOLY</t>
  </si>
  <si>
    <t>518433756</t>
  </si>
  <si>
    <t>Poznámka k souboru cen:_x000D_
Položka zahrnuje: - dodání a pokládku předepsaného symbolu - předznačení a reflexní úpravu Položka nezahrnuje: - x</t>
  </si>
  <si>
    <t>91710</t>
  </si>
  <si>
    <t>OBRUBY Z BETONOVÝCH PALISÁD</t>
  </si>
  <si>
    <t>419553985</t>
  </si>
  <si>
    <t>Poznámka k souboru cen:_x000D_
Položka zahrnuje: - dodání a pokládku betonových palisád o rozměrech předepsaných zadávací dokumentací - betonové lože i boční betonovou opěrku Položka nezahrnuje: - x</t>
  </si>
  <si>
    <t>"palisády"0,15*15,75</t>
  </si>
  <si>
    <t>PSV</t>
  </si>
  <si>
    <t>Práce a dodávky PSV</t>
  </si>
  <si>
    <t>711</t>
  </si>
  <si>
    <t>Izolace proti vodě, vlhkosti a plynům</t>
  </si>
  <si>
    <t>711117</t>
  </si>
  <si>
    <t>IZOLACE BĚŽNÝCH KONSTRUKCÍ PROTI ZEMNÍ VLHKOSTI Z PE FÓLIÍ</t>
  </si>
  <si>
    <t>982974177</t>
  </si>
  <si>
    <t>Poznámka k souboru cen:_x000D_
Položka zahrnuje: - dodání předepsaného izolačního materiálu - očištění a ošetření podkladu, zadávací dokumentace může zahrnout i případné vyspravení - zřízení izolace jako kompletního povlaku, případně komplet. soustavy nebo systému podle příslušného technolog. předpisu - zřízení izolace i jednotlivých vrstev po etapách, včetně pracovních spár a spojů - úprava u okrajů, rohů, hran, dilatačních i pracovních spojů, kotev, obrubníků, dilatačních zařízení, odvodnění, otvorů, neizolovaných míst a pod. - zajištění odvodnění povrchu izolace, včetně odvodnění nejnižších míst, pokud dokumentace pro zadání stavby nestanoví jinak - ochrana izolace do doby zřízení definitivní ochranné vrstvy nebo konstrukce - úprava, očištění a ošetření prostoru kolem izolace - provedení požadovaných zkoušek Položka nezahrnuje: - ochranné vrstvy, např. geotextilii</t>
  </si>
  <si>
    <t>"nopová fólie"(1,2*15,75)+(0,5*18)</t>
  </si>
  <si>
    <t>742</t>
  </si>
  <si>
    <t>Elektroinstalace - slaboproud</t>
  </si>
  <si>
    <t>75D258</t>
  </si>
  <si>
    <t>MECHANICKÁ ZÁVORA - DEMONTÁŽ</t>
  </si>
  <si>
    <t>-2120813531</t>
  </si>
  <si>
    <t>Poznámka k souboru cen:_x000D_
1. Položka obsahuje: – demontáž betonového základu, zasypání jámy po základu, demontáž mechanické závory – demontáž mechanické závory se všemi pomocnými a doplňujícími pracemi a součástmi, případné použití mechanizmů, včetně dopravy z místa demontáže do skladu – naložení vybouraného materiálu na dopravní prostředek – odvoz vybouraného materiálu do skladu nebo na likvidaci 2. Položka neobsahuje: – poplatek za likvidaci odpadů (nacení se dle SSD 0) 3. Způsob měření: Udává se počet kusů kompletní konstrukce nebo práce.</t>
  </si>
  <si>
    <t>"demontáž stávající závory"1</t>
  </si>
  <si>
    <t>75H14X</t>
  </si>
  <si>
    <t>STOŽÁR (SLOUP) OCELOVÝ - MONTÁŽ</t>
  </si>
  <si>
    <t>-1104262030</t>
  </si>
  <si>
    <t>Poznámka k souboru cen:_x000D_
1. Položka obsahuje: – kompletní montáž specifikovaného bloku/zařízení a souvisejícího příslušenství včetně potřebného drobného montážního materiálu – veškeré potřebné mechanizmy, včetně obsluhy, náklady na mzdy a přibližné (průměrné) náklady na pořízení potřebných materiálů včetně všech ostatních vedlejších nákladů 2. Položka neobsahuje: X 3. Způsob měření: – Udává se počet kusů kompletní konstrukce nebo práce.</t>
  </si>
  <si>
    <t>"montáž stávajících sloupů VO, včetně betonové patky, výkopu a připojení"2</t>
  </si>
  <si>
    <t>75H14Y</t>
  </si>
  <si>
    <t>STOŽÁR (SLOUP) OCELOVÝ - DEMONTÁŽ</t>
  </si>
  <si>
    <t>-659650275</t>
  </si>
  <si>
    <t>Poznámka k souboru cen:_x000D_
1. Položka obsahuje: – demontáž (pro další využití/do šrotu) specifikovaného bloku/zařízení včetně potřebného drobného pomocného materiálu – veškeré potřebné mechanizmy, včetně obsluhy, náklady na mzdy a přibližné (průměrné) náklady na pořízení potřebných materiálů včetně všech ostatních vedlejších nákladů – odvoz demontovaného bloku/zařízení a skladování, případně ekologické likvidace bloku/zařízení 2. Položka neobsahuje: X 3. Způsob měření: – Udává se počet kusů kompletní konstrukce nebo práce.</t>
  </si>
  <si>
    <t>"demontáž lamp VO bránících stavbě"2</t>
  </si>
  <si>
    <t>014112</t>
  </si>
  <si>
    <t>POPLATKY ZA SKLÁDKU TYP S-IO (INERTNÍ ODPAD)</t>
  </si>
  <si>
    <t>T</t>
  </si>
  <si>
    <t>357597290</t>
  </si>
  <si>
    <t>Poznámka k souboru cen:_x000D_
Položka zahrnuje: - veškeré poplatky provozovateli skládky související s uložením odpadu na skládce. Položka nezahrnuje: - x</t>
  </si>
  <si>
    <t>"pol. 113514 - obruba"46*0,2*0,05*2,5</t>
  </si>
  <si>
    <t>"pol. 113524 - obruba"141*0,25*0,15*2,5</t>
  </si>
  <si>
    <t>"pol. 113186 - zámková dlažba"39,2*2,5</t>
  </si>
  <si>
    <t>014122</t>
  </si>
  <si>
    <t>POPLATKY ZA SKLÁDKU TYP S-OO (OSTATNÍ ODPAD)</t>
  </si>
  <si>
    <t>-1199008161</t>
  </si>
  <si>
    <t xml:space="preserve">POPLATKY ZA SKLÁDKU TYP S-OO (OSTATNÍ ODPAD)
</t>
  </si>
  <si>
    <t>"pol. 113724 - asfalt"1,4*2,3</t>
  </si>
  <si>
    <t>"pol. 113324 - podklad pod zpevněnými plochami"175,81*2,3</t>
  </si>
  <si>
    <t>"pol. 122736 - podklad pod zelení"114,75*1,9</t>
  </si>
  <si>
    <t>014122.1</t>
  </si>
  <si>
    <t>1472885366</t>
  </si>
  <si>
    <t>POPLATKY ZA SKLÁDKU TYP S-OO (OSTATNÍ ODPAD)
Čerpání položky se souhlasem investora a TDI.</t>
  </si>
  <si>
    <t>Poznámka k souboru cen:_x000D_
zahrnuje veškeré poplatky provozovateli skládky související s uložením odpadu na skládce.</t>
  </si>
  <si>
    <t>"pol. 113324.1 - sanace pod zpevněnými plochami"175,60*2,3</t>
  </si>
  <si>
    <t>"pol. 122736.1 - sanace pod zelení"54*1,9</t>
  </si>
  <si>
    <t>SO 102 - Parkovací stání</t>
  </si>
  <si>
    <t>-879953622</t>
  </si>
  <si>
    <t>"odstranění keřů a souvislých porostů bránících stavbě"17+69+50+11</t>
  </si>
  <si>
    <t>1097583222</t>
  </si>
  <si>
    <t>"sejmutí drnu/ornice"(34+36+78+30)+(3,5+20,5+13+13)+25</t>
  </si>
  <si>
    <t>1275964110</t>
  </si>
  <si>
    <t>"odstranění zámkové dlažby"26*0,06</t>
  </si>
  <si>
    <t>-2124349633</t>
  </si>
  <si>
    <t>"odstranění podkladních vrstev stávajícího chodníku, hl. 240 mm"26*(0,24-0,06)</t>
  </si>
  <si>
    <t>-1944558762</t>
  </si>
  <si>
    <t>"odstranění sadové obruby"19+21</t>
  </si>
  <si>
    <t>-1219306093</t>
  </si>
  <si>
    <t>"odstranění silniční obruby"6+2+21</t>
  </si>
  <si>
    <t>11353</t>
  </si>
  <si>
    <t>ODSTRANĚNÍ CHODNÍKOVÝCH KAMENNÝCH OBRUBNÍKŮ</t>
  </si>
  <si>
    <t>-1512965551</t>
  </si>
  <si>
    <t>Poznámka k položce:_x000D_
Povinný odkup zhotovitelem.</t>
  </si>
  <si>
    <t>"odstranění kamenné obruby"7</t>
  </si>
  <si>
    <t>175175412</t>
  </si>
  <si>
    <t>"odkop pro podkladní vrstvy parkoviště"(34+36+78+30)*0,32</t>
  </si>
  <si>
    <t>"odkop pro podkladní vrstvy vozovky"(3,5+20,5+13+13)*0,39</t>
  </si>
  <si>
    <t>1095288969</t>
  </si>
  <si>
    <t>Poznámka k položce:_x000D_
Čerpání položky se souhlasem investora a TDI.</t>
  </si>
  <si>
    <t>"Sanace podkladních vrstev pod parkovištěm, tl. 400 mm"(34+36+78+30)*0,4</t>
  </si>
  <si>
    <t>"Sanace podkladních vrstev pod vozovkou, tl. 400 mm"(3,5+20,5+13+13)*0,4</t>
  </si>
  <si>
    <t>2062675248</t>
  </si>
  <si>
    <t>"založení trávníku - zelené plochy"72</t>
  </si>
  <si>
    <t>-272069296</t>
  </si>
  <si>
    <t>"viz pol. 18241 - ošetření trávníku 2x po výsadbě"(72)*2</t>
  </si>
  <si>
    <t>-588955005</t>
  </si>
  <si>
    <t xml:space="preserve">SANAČNÍ VRSTVY Z KAMENIVA DRCENÉHO
</t>
  </si>
  <si>
    <t>"vozovka - ŠDA 0/63, tl. 400 mm"(3,5+20,5+13+13)*0,4</t>
  </si>
  <si>
    <t>"parkovací stání - ŠDA 0/63, tl. 400 mm"(30+32+73+27)*0,4</t>
  </si>
  <si>
    <t>2091912262</t>
  </si>
  <si>
    <t>"filtrační geotextilie 300 g/m2 - pod vozovkou"(3,5+20,5+13+13)</t>
  </si>
  <si>
    <t>"filtrační geotextilie 300 g/m2 - pod parkovacím stáním"(30+32+73+27)</t>
  </si>
  <si>
    <t>"filtrační geotextilie 300 g/m2 - pod chodníkem"25,4+1</t>
  </si>
  <si>
    <t>-1719522461</t>
  </si>
  <si>
    <t>"SC C3/4, tl. 100 mm"(3,5+20,5+13+13)*0,1</t>
  </si>
  <si>
    <t>-1114633797</t>
  </si>
  <si>
    <t>"vozovka - ŠDB 0/32, tl. 200 mm"(3,5+20,5+13+13)*0,2</t>
  </si>
  <si>
    <t>"parkovací stání - ŠDB 0/32, tl. 200 mm"(30+32+73+27)*0,2</t>
  </si>
  <si>
    <t>"chodník - ŠDB 0/32, tl. 150 mm"26*0,15</t>
  </si>
  <si>
    <t>1907187097</t>
  </si>
  <si>
    <t>"vozovka - pod ACO 11"3,5+20,5+13+13</t>
  </si>
  <si>
    <t>1725849495</t>
  </si>
  <si>
    <t>"vozovka - ACO 11"3,5+20,5+13+13</t>
  </si>
  <si>
    <t>54288928</t>
  </si>
  <si>
    <t>"vozovka - ACP 16+"3,5+20,5+13+13</t>
  </si>
  <si>
    <t>896776662</t>
  </si>
  <si>
    <t>"chodník, zámková dlažba"25</t>
  </si>
  <si>
    <t>"lemování reliéfní dlažby, ZD bez zkosené hrany"0,4</t>
  </si>
  <si>
    <t>185667734</t>
  </si>
  <si>
    <t>"parkovací stání"(30+32+73+27)-2,95</t>
  </si>
  <si>
    <t>-1526982290</t>
  </si>
  <si>
    <t>2120129207</t>
  </si>
  <si>
    <t>"varovné pásy"1</t>
  </si>
  <si>
    <t>1987891287</t>
  </si>
  <si>
    <t>"napojení"14+6+21+8+7</t>
  </si>
  <si>
    <t>-1012888606</t>
  </si>
  <si>
    <t>"záhonová obruba - nášlap +0, +6 cm"13+18+6</t>
  </si>
  <si>
    <t>-14869407</t>
  </si>
  <si>
    <t>"silniční obruba, 150x250x1000"16+24+17+16+8</t>
  </si>
  <si>
    <t>"silniční obruba - nájezdová, 150x150x1000"6+19+6+7</t>
  </si>
  <si>
    <t>-812516437</t>
  </si>
  <si>
    <t>848542599</t>
  </si>
  <si>
    <t>"B1+E13"1+1</t>
  </si>
  <si>
    <t>"IP4b"1</t>
  </si>
  <si>
    <t>"B2"1</t>
  </si>
  <si>
    <t>1023621401</t>
  </si>
  <si>
    <t>"B28"1</t>
  </si>
  <si>
    <t>-1949634898</t>
  </si>
  <si>
    <t>"nové sloupky DZ"6</t>
  </si>
  <si>
    <t>1174288575</t>
  </si>
  <si>
    <t>"odstranění ocelových sloupků"4</t>
  </si>
  <si>
    <t>1292014813</t>
  </si>
  <si>
    <t>574928426</t>
  </si>
  <si>
    <t>"palisády"0,15*8,3</t>
  </si>
  <si>
    <t>-1718740746</t>
  </si>
  <si>
    <t>"nopová fólie"1,2*8,3</t>
  </si>
  <si>
    <t>86452547</t>
  </si>
  <si>
    <t>"pol. 113514 - obruba"40*0,2*0,05*2,5</t>
  </si>
  <si>
    <t>"pol. 113524 - obruba"29*0,25*0,15*2,5</t>
  </si>
  <si>
    <t>"pol. 113186 - zámková dlažba"1,56*2,5</t>
  </si>
  <si>
    <t>77787200</t>
  </si>
  <si>
    <t>"pol. 113324 - podklad pod zpevněnými plochami"4,68*2,3</t>
  </si>
  <si>
    <t>"pol. 122736 - podklad pod zelení"76,46*1,9</t>
  </si>
  <si>
    <t>1751845003</t>
  </si>
  <si>
    <t>"pol. 122736.1 - sanace pod zelení"91,2*1,9</t>
  </si>
  <si>
    <t>91551.1</t>
  </si>
  <si>
    <t>"piktogram vyhrazené parkoviště, V10e, vč. čísla stání"9</t>
  </si>
  <si>
    <t>"piktogram invalida, V10f, vč. čísla stání"1</t>
  </si>
  <si>
    <t>"P8"1</t>
  </si>
  <si>
    <t>"IP12+E13"1</t>
  </si>
  <si>
    <t>"IP12+E13+O1"1</t>
  </si>
  <si>
    <t>"B1"1</t>
  </si>
  <si>
    <t>"IP12+E13+E8d"1+1</t>
  </si>
  <si>
    <t>"parkovací stání - rozdělení bílou dlažbou"((4,5*1)+(5*5))*0,1</t>
  </si>
  <si>
    <t>Parkovací stání u objektu R1 - realizační část</t>
  </si>
  <si>
    <t>Oborová zdravotní pojišťovna zaměstnanců bank, pojišťoven a stavebnictví</t>
  </si>
  <si>
    <t>"piktogram vyhrazené parkoviště, V10e, vč. čísla stání"22</t>
  </si>
  <si>
    <r>
      <t>"zálivka po výsadbě a</t>
    </r>
    <r>
      <rPr>
        <sz val="8"/>
        <rFont val="Arial CE"/>
        <charset val="238"/>
      </rPr>
      <t xml:space="preserve"> následná</t>
    </r>
    <r>
      <rPr>
        <sz val="8"/>
        <color rgb="FF505050"/>
        <rFont val="Arial CE"/>
      </rPr>
      <t xml:space="preserve"> péče, keře - 20 l/m2"21*20*0,001</t>
    </r>
  </si>
  <si>
    <t>"zálivka po výsadbě a následná péče, dřeviny - 50 l/ks"1*50*0,001</t>
  </si>
  <si>
    <t>"parkovací stání - rozdělení bílou dlažbou"((5*5)+(3*11)+(4*5)+(3*5))*0,1</t>
  </si>
  <si>
    <t>"IP12"1</t>
  </si>
  <si>
    <t>"IP12+E13+E8d"1</t>
  </si>
  <si>
    <t>ZAJIŠTĚNÍ ADMINISTRATIVNÍCH ZÁLEŽITOSTÍ VYPLÝVAJÍCÍCH ZE STAVEBNÍHO POVOLENÍ DLE ČL. IV. ODST. 4. SMLOUVY O DÍLO</t>
  </si>
  <si>
    <t>"zajištění vytyčení IS"1</t>
  </si>
  <si>
    <t>Poznámka k souboru cen:
Položka zahrnuje: - veškeré náklady spojené se zajištěním administrativních záležitostí vyplývajících ze Stavebního povolení Položka nezahrnuje: - x</t>
  </si>
  <si>
    <t>"zajištění administrativních záležitostí"1</t>
  </si>
  <si>
    <t>Celková cena Díla v Kč bez DPH (automatický dopočet)</t>
  </si>
  <si>
    <t>91551.2</t>
  </si>
  <si>
    <t>OBNOVA STÁVAJÍCÍHO VODOROVNÉHO DOPRAVNÍHO ZNAČENÍ - PŘEDEM PŘIPRAVENÉ SYMBOLY</t>
  </si>
  <si>
    <t>Poznámka k souboru cen:
Položka zahrnuje: - odstranění stávajících čísel stání a piktogramů vyhrazené parkoviště (V10e), dodání a pokládku předepsaného symbolu - předznačení a reflexní úpravu Položka nezahrnuje: - x</t>
  </si>
  <si>
    <t>"piktogram vyhrazené parkoviště, V10e, vč. čísla stání"1</t>
  </si>
  <si>
    <t>SEPARAČNÍ GEOTEXTILIE S1 S NEVÝZNAMNOU FILTRAČNÍ FUNKCÍ 
Čerpání položky se souhlasem investora a TDI.</t>
  </si>
  <si>
    <t>VYSAZOVÁNÍ STROMŮ LISTNATÝCH S BALEM OBVOD KMENE 20-25CM, PODCHOZÍ VÝŠ MIN 2,4M</t>
  </si>
  <si>
    <t>"vozovka - pod ACP 16+"250</t>
  </si>
  <si>
    <t>"vozovka - pod ACP 16+"3,5+20,5+13+13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</si>
</sst>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#,##0.00000"/>
    <numFmt numFmtId="166" formatCode="#,##0.000"/>
    <numFmt numFmtId="167" formatCode="#,##0.00\ &quot;Kč&quot;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10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8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  <font>
      <b/>
      <sz val="12"/>
      <color rgb="FFFF0000"/>
      <name val="Arial CE"/>
      <charset val="238"/>
    </font>
    <font>
      <sz val="10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5" xfId="0" applyFont="1" applyFill="1" applyBorder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5" borderId="6" xfId="0" applyFill="1" applyBorder="1" applyAlignment="1">
      <alignment vertical="center"/>
    </xf>
    <xf numFmtId="0" fontId="17" fillId="5" borderId="0" xfId="0" applyFont="1" applyFill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3" xfId="0" applyNumberFormat="1" applyFont="1" applyBorder="1" applyAlignment="1">
      <alignment vertical="center"/>
    </xf>
    <xf numFmtId="4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4" fontId="15" fillId="0" borderId="14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3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4" fontId="24" fillId="0" borderId="14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4" fillId="0" borderId="18" xfId="0" applyNumberFormat="1" applyFont="1" applyBorder="1" applyAlignment="1">
      <alignment vertical="center"/>
    </xf>
    <xf numFmtId="4" fontId="24" fillId="0" borderId="19" xfId="0" applyNumberFormat="1" applyFont="1" applyBorder="1" applyAlignment="1">
      <alignment vertical="center"/>
    </xf>
    <xf numFmtId="165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right" vertical="center"/>
    </xf>
    <xf numFmtId="0" fontId="4" fillId="5" borderId="6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4" fontId="6" fillId="0" borderId="19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" fontId="19" fillId="0" borderId="0" xfId="0" applyNumberFormat="1" applyFont="1"/>
    <xf numFmtId="165" fontId="27" fillId="0" borderId="11" xfId="0" applyNumberFormat="1" applyFont="1" applyBorder="1"/>
    <xf numFmtId="165" fontId="27" fillId="0" borderId="12" xfId="0" applyNumberFormat="1" applyFont="1" applyBorder="1"/>
    <xf numFmtId="4" fontId="28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3" xfId="0" applyFont="1" applyBorder="1"/>
    <xf numFmtId="165" fontId="7" fillId="0" borderId="0" xfId="0" applyNumberFormat="1" applyFont="1"/>
    <xf numFmtId="165" fontId="7" fillId="0" borderId="14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17" fillId="0" borderId="21" xfId="0" applyFont="1" applyBorder="1" applyAlignment="1" applyProtection="1">
      <alignment horizontal="center" vertical="center"/>
      <protection locked="0"/>
    </xf>
    <xf numFmtId="49" fontId="17" fillId="0" borderId="21" xfId="0" applyNumberFormat="1" applyFont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 applyProtection="1">
      <alignment horizontal="left" vertical="center" wrapText="1"/>
      <protection locked="0"/>
    </xf>
    <xf numFmtId="0" fontId="17" fillId="0" borderId="21" xfId="0" applyFont="1" applyBorder="1" applyAlignment="1" applyProtection="1">
      <alignment horizontal="center" vertical="center" wrapText="1"/>
      <protection locked="0"/>
    </xf>
    <xf numFmtId="166" fontId="17" fillId="0" borderId="21" xfId="0" applyNumberFormat="1" applyFont="1" applyBorder="1" applyAlignment="1" applyProtection="1">
      <alignment vertical="center"/>
      <protection locked="0"/>
    </xf>
    <xf numFmtId="4" fontId="17" fillId="3" borderId="21" xfId="0" applyNumberFormat="1" applyFont="1" applyFill="1" applyBorder="1" applyAlignment="1" applyProtection="1">
      <alignment vertical="center"/>
      <protection locked="0"/>
    </xf>
    <xf numFmtId="4" fontId="17" fillId="0" borderId="21" xfId="0" applyNumberFormat="1" applyFont="1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18" fillId="3" borderId="13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center" vertical="center"/>
    </xf>
    <xf numFmtId="165" fontId="18" fillId="0" borderId="0" xfId="0" applyNumberFormat="1" applyFont="1" applyAlignment="1">
      <alignment vertical="center"/>
    </xf>
    <xf numFmtId="165" fontId="18" fillId="0" borderId="14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31" fillId="0" borderId="0" xfId="0" applyFont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6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vertical="center"/>
    </xf>
    <xf numFmtId="4" fontId="10" fillId="0" borderId="19" xfId="0" applyNumberFormat="1" applyFont="1" applyBorder="1" applyAlignment="1">
      <alignment vertical="center"/>
    </xf>
    <xf numFmtId="0" fontId="10" fillId="0" borderId="0" xfId="0" applyFont="1" applyAlignment="1">
      <alignment horizontal="left"/>
    </xf>
    <xf numFmtId="4" fontId="10" fillId="0" borderId="0" xfId="0" applyNumberFormat="1" applyFont="1"/>
    <xf numFmtId="0" fontId="33" fillId="0" borderId="0" xfId="0" applyFont="1" applyAlignment="1">
      <alignment horizontal="left" vertical="center"/>
    </xf>
    <xf numFmtId="2" fontId="8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67" fontId="4" fillId="5" borderId="6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2" fontId="7" fillId="0" borderId="0" xfId="0" applyNumberFormat="1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7" fillId="5" borderId="5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left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right" vertical="center"/>
    </xf>
    <xf numFmtId="0" fontId="17" fillId="5" borderId="7" xfId="0" applyFont="1" applyFill="1" applyBorder="1" applyAlignment="1">
      <alignment horizontal="left" vertical="center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67" fontId="4" fillId="4" borderId="6" xfId="0" applyNumberFormat="1" applyFont="1" applyFill="1" applyBorder="1" applyAlignment="1">
      <alignment vertical="center"/>
    </xf>
    <xf numFmtId="167" fontId="4" fillId="4" borderId="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31"/>
  <sheetViews>
    <sheetView showGridLines="0" tabSelected="1" workbookViewId="0">
      <selection activeCell="BE15" sqref="BE15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63" t="s">
        <v>5</v>
      </c>
      <c r="AS2" s="164"/>
      <c r="AT2" s="164"/>
      <c r="AU2" s="164"/>
      <c r="AV2" s="164"/>
      <c r="AW2" s="164"/>
      <c r="AX2" s="164"/>
      <c r="AY2" s="164"/>
      <c r="AZ2" s="164"/>
      <c r="BA2" s="164"/>
      <c r="BB2" s="164"/>
      <c r="BC2" s="164"/>
      <c r="BD2" s="164"/>
      <c r="BE2" s="164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E4" s="145"/>
      <c r="BS4" s="13" t="s">
        <v>11</v>
      </c>
    </row>
    <row r="5" spans="1:74" ht="12" customHeight="1">
      <c r="B5" s="16"/>
      <c r="D5" s="19"/>
      <c r="K5" s="175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164"/>
      <c r="AM5" s="164"/>
      <c r="AN5" s="164"/>
      <c r="AO5" s="164"/>
      <c r="AR5" s="16"/>
      <c r="BE5" s="173"/>
      <c r="BS5" s="13" t="s">
        <v>6</v>
      </c>
    </row>
    <row r="6" spans="1:74" ht="36.950000000000003" customHeight="1">
      <c r="B6" s="16"/>
      <c r="D6" s="21" t="s">
        <v>12</v>
      </c>
      <c r="K6" s="176" t="s">
        <v>534</v>
      </c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R6" s="16"/>
      <c r="BE6" s="174"/>
      <c r="BS6" s="13" t="s">
        <v>6</v>
      </c>
    </row>
    <row r="7" spans="1:74" ht="12" customHeight="1">
      <c r="B7" s="16"/>
      <c r="D7" s="22" t="s">
        <v>13</v>
      </c>
      <c r="AK7" s="22" t="s">
        <v>14</v>
      </c>
      <c r="AN7" s="20" t="s">
        <v>15</v>
      </c>
      <c r="AR7" s="16"/>
      <c r="BE7" s="174"/>
      <c r="BS7" s="13" t="s">
        <v>6</v>
      </c>
    </row>
    <row r="8" spans="1:74" ht="18.399999999999999" customHeight="1">
      <c r="B8" s="16"/>
      <c r="E8" s="147" t="s">
        <v>535</v>
      </c>
      <c r="AK8" s="22" t="s">
        <v>16</v>
      </c>
      <c r="AN8" s="20" t="s">
        <v>17</v>
      </c>
      <c r="AR8" s="16"/>
      <c r="BE8" s="174"/>
      <c r="BS8" s="13" t="s">
        <v>6</v>
      </c>
    </row>
    <row r="9" spans="1:74" ht="6.95" customHeight="1">
      <c r="B9" s="16"/>
      <c r="AR9" s="16"/>
      <c r="BE9" s="174"/>
      <c r="BS9" s="13" t="s">
        <v>6</v>
      </c>
    </row>
    <row r="10" spans="1:74" ht="6.95" customHeight="1">
      <c r="B10" s="16"/>
      <c r="AR10" s="16"/>
      <c r="BE10" s="174"/>
    </row>
    <row r="11" spans="1:74" ht="6.95" customHeight="1">
      <c r="B11" s="1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R11" s="16"/>
      <c r="BE11" s="174"/>
    </row>
    <row r="12" spans="1:74" s="1" customFormat="1" ht="25.9" customHeight="1">
      <c r="B12" s="25"/>
      <c r="C12" s="26"/>
      <c r="D12" s="27" t="s">
        <v>546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8"/>
      <c r="V12" s="28"/>
      <c r="W12" s="28"/>
      <c r="X12" s="151"/>
      <c r="Y12" s="151"/>
      <c r="Z12" s="151"/>
      <c r="AA12" s="151"/>
      <c r="AB12" s="151"/>
      <c r="AC12" s="28"/>
      <c r="AD12" s="28"/>
      <c r="AE12" s="28"/>
      <c r="AF12" s="28"/>
      <c r="AG12" s="28"/>
      <c r="AH12" s="28"/>
      <c r="AI12" s="28"/>
      <c r="AJ12" s="28"/>
      <c r="AK12" s="177">
        <f>ROUND(AG26,2)</f>
        <v>0</v>
      </c>
      <c r="AL12" s="177"/>
      <c r="AM12" s="177"/>
      <c r="AN12" s="177"/>
      <c r="AO12" s="178"/>
      <c r="AP12" s="26"/>
      <c r="AR12" s="25"/>
      <c r="BE12" s="174"/>
    </row>
    <row r="13" spans="1:74" s="1" customFormat="1" ht="6.95" customHeight="1">
      <c r="B13" s="25"/>
      <c r="AR13" s="25"/>
      <c r="BE13" s="174"/>
    </row>
    <row r="14" spans="1:74" s="1" customFormat="1" ht="14.45" customHeight="1"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R14" s="25"/>
    </row>
    <row r="17" spans="1:91" s="1" customFormat="1" ht="6.95" customHeight="1"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25"/>
    </row>
    <row r="18" spans="1:91" s="1" customFormat="1" ht="24.95" customHeight="1">
      <c r="B18" s="25"/>
      <c r="C18" s="17" t="s">
        <v>25</v>
      </c>
      <c r="AR18" s="25"/>
    </row>
    <row r="19" spans="1:91" s="1" customFormat="1" ht="6.95" customHeight="1">
      <c r="B19" s="25"/>
      <c r="AR19" s="25"/>
    </row>
    <row r="20" spans="1:91" s="3" customFormat="1" ht="36.950000000000003" customHeight="1">
      <c r="B20" s="34"/>
      <c r="C20" s="35" t="s">
        <v>12</v>
      </c>
      <c r="L20" s="165" t="str">
        <f>K6</f>
        <v>Parkovací stání u objektu R1 - realizační část</v>
      </c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R20" s="34"/>
    </row>
    <row r="21" spans="1:91" s="1" customFormat="1" ht="6.95" customHeight="1">
      <c r="B21" s="25"/>
      <c r="AR21" s="25"/>
    </row>
    <row r="22" spans="1:91" s="1" customFormat="1" ht="15.2" customHeight="1">
      <c r="B22" s="25"/>
      <c r="C22" s="22" t="s">
        <v>13</v>
      </c>
      <c r="L22" s="2" t="str">
        <f>IF(E8= "","",E8)</f>
        <v>Oborová zdravotní pojišťovna zaměstnanců bank, pojišťoven a stavebnictví</v>
      </c>
      <c r="AI22" s="22"/>
      <c r="AM22" s="167"/>
      <c r="AN22" s="168"/>
      <c r="AO22" s="168"/>
      <c r="AP22" s="168"/>
      <c r="AR22" s="25"/>
      <c r="AS22" s="169" t="s">
        <v>26</v>
      </c>
      <c r="AT22" s="170"/>
      <c r="AU22" s="36"/>
      <c r="AV22" s="36"/>
      <c r="AW22" s="36"/>
      <c r="AX22" s="36"/>
      <c r="AY22" s="36"/>
      <c r="AZ22" s="36"/>
      <c r="BA22" s="36"/>
      <c r="BB22" s="36"/>
      <c r="BC22" s="36"/>
      <c r="BD22" s="37"/>
    </row>
    <row r="23" spans="1:91" s="1" customFormat="1" ht="10.9" customHeight="1">
      <c r="B23" s="25"/>
      <c r="AR23" s="25"/>
      <c r="AS23" s="171"/>
      <c r="AT23" s="172"/>
      <c r="BD23" s="38"/>
    </row>
    <row r="24" spans="1:91" s="1" customFormat="1" ht="29.25" customHeight="1">
      <c r="B24" s="25"/>
      <c r="C24" s="156" t="s">
        <v>27</v>
      </c>
      <c r="D24" s="157"/>
      <c r="E24" s="157"/>
      <c r="F24" s="157"/>
      <c r="G24" s="157"/>
      <c r="H24" s="39"/>
      <c r="I24" s="158" t="s">
        <v>28</v>
      </c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9" t="s">
        <v>29</v>
      </c>
      <c r="AH24" s="157"/>
      <c r="AI24" s="157"/>
      <c r="AJ24" s="157"/>
      <c r="AK24" s="157"/>
      <c r="AL24" s="157"/>
      <c r="AM24" s="157"/>
      <c r="AN24" s="158"/>
      <c r="AO24" s="157"/>
      <c r="AP24" s="160"/>
      <c r="AQ24" s="40" t="s">
        <v>30</v>
      </c>
      <c r="AR24" s="25"/>
      <c r="AS24" s="41" t="s">
        <v>31</v>
      </c>
      <c r="AT24" s="42" t="s">
        <v>32</v>
      </c>
      <c r="AU24" s="42" t="s">
        <v>33</v>
      </c>
      <c r="AV24" s="42" t="s">
        <v>34</v>
      </c>
      <c r="AW24" s="42" t="s">
        <v>35</v>
      </c>
      <c r="AX24" s="42" t="s">
        <v>36</v>
      </c>
      <c r="AY24" s="42" t="s">
        <v>37</v>
      </c>
      <c r="AZ24" s="42" t="s">
        <v>38</v>
      </c>
      <c r="BA24" s="42" t="s">
        <v>39</v>
      </c>
      <c r="BB24" s="42" t="s">
        <v>40</v>
      </c>
      <c r="BC24" s="42" t="s">
        <v>41</v>
      </c>
      <c r="BD24" s="43" t="s">
        <v>42</v>
      </c>
    </row>
    <row r="25" spans="1:91" s="1" customFormat="1" ht="10.9" customHeight="1">
      <c r="B25" s="25"/>
      <c r="AR25" s="25"/>
      <c r="AS25" s="44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7"/>
    </row>
    <row r="26" spans="1:91" s="4" customFormat="1" ht="32.450000000000003" customHeight="1">
      <c r="B26" s="45"/>
      <c r="C26" s="46" t="s">
        <v>43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161">
        <f>ROUND(SUM(AG27:AG29),2)</f>
        <v>0</v>
      </c>
      <c r="AH26" s="161"/>
      <c r="AI26" s="161"/>
      <c r="AJ26" s="161"/>
      <c r="AK26" s="161"/>
      <c r="AL26" s="161"/>
      <c r="AM26" s="161"/>
      <c r="AN26" s="162"/>
      <c r="AO26" s="162"/>
      <c r="AP26" s="162"/>
      <c r="AQ26" s="49" t="s">
        <v>1</v>
      </c>
      <c r="AR26" s="45"/>
      <c r="AS26" s="50">
        <f>ROUND(SUM(AS27:AS29),2)</f>
        <v>0</v>
      </c>
      <c r="AT26" s="51" t="e">
        <f>ROUND(SUM(AV26:AW26),2)</f>
        <v>#REF!</v>
      </c>
      <c r="AU26" s="52">
        <f>ROUND(SUM(AU27:AU29),5)</f>
        <v>0</v>
      </c>
      <c r="AV26" s="51" t="e">
        <f>ROUND(AZ26*#REF!,2)</f>
        <v>#REF!</v>
      </c>
      <c r="AW26" s="51" t="e">
        <f>ROUND(BA26*#REF!,2)</f>
        <v>#REF!</v>
      </c>
      <c r="AX26" s="51" t="e">
        <f>ROUND(BB26*#REF!,2)</f>
        <v>#REF!</v>
      </c>
      <c r="AY26" s="51" t="e">
        <f>ROUND(BC26*#REF!,2)</f>
        <v>#REF!</v>
      </c>
      <c r="AZ26" s="51" t="e">
        <f>ROUND(SUM(AZ27:AZ29),2)</f>
        <v>#REF!</v>
      </c>
      <c r="BA26" s="51" t="e">
        <f>ROUND(SUM(BA27:BA29),2)</f>
        <v>#REF!</v>
      </c>
      <c r="BB26" s="51">
        <f>ROUND(SUM(BB27:BB29),2)</f>
        <v>0</v>
      </c>
      <c r="BC26" s="51">
        <f>ROUND(SUM(BC27:BC29),2)</f>
        <v>0</v>
      </c>
      <c r="BD26" s="53">
        <f>ROUND(SUM(BD27:BD29),2)</f>
        <v>0</v>
      </c>
      <c r="BS26" s="54" t="s">
        <v>44</v>
      </c>
      <c r="BT26" s="54" t="s">
        <v>45</v>
      </c>
      <c r="BU26" s="55" t="s">
        <v>46</v>
      </c>
      <c r="BV26" s="54" t="s">
        <v>47</v>
      </c>
      <c r="BW26" s="54" t="s">
        <v>4</v>
      </c>
      <c r="BX26" s="54" t="s">
        <v>48</v>
      </c>
      <c r="CL26" s="54" t="s">
        <v>1</v>
      </c>
    </row>
    <row r="27" spans="1:91" s="5" customFormat="1" ht="16.5" customHeight="1">
      <c r="A27" s="56" t="s">
        <v>49</v>
      </c>
      <c r="B27" s="57"/>
      <c r="C27" s="58"/>
      <c r="D27" s="155" t="s">
        <v>50</v>
      </c>
      <c r="E27" s="155"/>
      <c r="F27" s="155"/>
      <c r="G27" s="155"/>
      <c r="H27" s="155"/>
      <c r="I27" s="59"/>
      <c r="J27" s="155" t="s">
        <v>51</v>
      </c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3">
        <f>'SO 000 - Vedlejší rozpočt...'!J15</f>
        <v>0</v>
      </c>
      <c r="AH27" s="154"/>
      <c r="AI27" s="154"/>
      <c r="AJ27" s="154"/>
      <c r="AK27" s="154"/>
      <c r="AL27" s="154"/>
      <c r="AM27" s="154"/>
      <c r="AN27" s="153"/>
      <c r="AO27" s="154"/>
      <c r="AP27" s="154"/>
      <c r="AQ27" s="60" t="s">
        <v>52</v>
      </c>
      <c r="AR27" s="57"/>
      <c r="AS27" s="61">
        <v>0</v>
      </c>
      <c r="AT27" s="62" t="e">
        <f>ROUND(SUM(AV27:AW27),2)</f>
        <v>#REF!</v>
      </c>
      <c r="AU27" s="63">
        <f>'SO 000 - Vedlejší rozpočt...'!P56</f>
        <v>0</v>
      </c>
      <c r="AV27" s="62" t="e">
        <f>'SO 000 - Vedlejší rozpočt...'!#REF!</f>
        <v>#REF!</v>
      </c>
      <c r="AW27" s="62" t="e">
        <f>'SO 000 - Vedlejší rozpočt...'!#REF!</f>
        <v>#REF!</v>
      </c>
      <c r="AX27" s="62">
        <f>'SO 000 - Vedlejší rozpočt...'!J17</f>
        <v>0</v>
      </c>
      <c r="AY27" s="62">
        <f>'SO 000 - Vedlejší rozpočt...'!J18</f>
        <v>0</v>
      </c>
      <c r="AZ27" s="62" t="e">
        <f>'SO 000 - Vedlejší rozpočt...'!#REF!</f>
        <v>#REF!</v>
      </c>
      <c r="BA27" s="62" t="e">
        <f>'SO 000 - Vedlejší rozpočt...'!#REF!</f>
        <v>#REF!</v>
      </c>
      <c r="BB27" s="62">
        <f>'SO 000 - Vedlejší rozpočt...'!F17</f>
        <v>0</v>
      </c>
      <c r="BC27" s="62">
        <f>'SO 000 - Vedlejší rozpočt...'!F18</f>
        <v>0</v>
      </c>
      <c r="BD27" s="64">
        <f>'SO 000 - Vedlejší rozpočt...'!F19</f>
        <v>0</v>
      </c>
      <c r="BT27" s="65" t="s">
        <v>53</v>
      </c>
      <c r="BV27" s="65" t="s">
        <v>47</v>
      </c>
      <c r="BW27" s="65" t="s">
        <v>54</v>
      </c>
      <c r="BX27" s="65" t="s">
        <v>4</v>
      </c>
      <c r="CL27" s="65" t="s">
        <v>1</v>
      </c>
      <c r="CM27" s="65" t="s">
        <v>55</v>
      </c>
    </row>
    <row r="28" spans="1:91" s="5" customFormat="1" ht="16.5" customHeight="1">
      <c r="A28" s="56" t="s">
        <v>49</v>
      </c>
      <c r="B28" s="57"/>
      <c r="C28" s="58"/>
      <c r="D28" s="155" t="s">
        <v>56</v>
      </c>
      <c r="E28" s="155"/>
      <c r="F28" s="155"/>
      <c r="G28" s="155"/>
      <c r="H28" s="155"/>
      <c r="I28" s="59"/>
      <c r="J28" s="155" t="s">
        <v>57</v>
      </c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3">
        <f>'SO 101 - Parkovací stání'!J15</f>
        <v>0</v>
      </c>
      <c r="AH28" s="154"/>
      <c r="AI28" s="154"/>
      <c r="AJ28" s="154"/>
      <c r="AK28" s="154"/>
      <c r="AL28" s="154"/>
      <c r="AM28" s="154"/>
      <c r="AN28" s="153"/>
      <c r="AO28" s="154"/>
      <c r="AP28" s="154"/>
      <c r="AQ28" s="60" t="s">
        <v>52</v>
      </c>
      <c r="AR28" s="57"/>
      <c r="AS28" s="61">
        <v>0</v>
      </c>
      <c r="AT28" s="62" t="e">
        <f>ROUND(SUM(AV28:AW28),2)</f>
        <v>#REF!</v>
      </c>
      <c r="AU28" s="63">
        <f>'SO 101 - Parkovací stání'!P65</f>
        <v>0</v>
      </c>
      <c r="AV28" s="62" t="e">
        <f>'SO 101 - Parkovací stání'!#REF!</f>
        <v>#REF!</v>
      </c>
      <c r="AW28" s="62" t="e">
        <f>'SO 101 - Parkovací stání'!#REF!</f>
        <v>#REF!</v>
      </c>
      <c r="AX28" s="62">
        <f>'SO 101 - Parkovací stání'!J17</f>
        <v>0</v>
      </c>
      <c r="AY28" s="62">
        <f>'SO 101 - Parkovací stání'!J18</f>
        <v>0</v>
      </c>
      <c r="AZ28" s="62" t="e">
        <f>'SO 101 - Parkovací stání'!#REF!</f>
        <v>#REF!</v>
      </c>
      <c r="BA28" s="62" t="e">
        <f>'SO 101 - Parkovací stání'!#REF!</f>
        <v>#REF!</v>
      </c>
      <c r="BB28" s="62">
        <f>'SO 101 - Parkovací stání'!F17</f>
        <v>0</v>
      </c>
      <c r="BC28" s="62">
        <f>'SO 101 - Parkovací stání'!F18</f>
        <v>0</v>
      </c>
      <c r="BD28" s="64">
        <f>'SO 101 - Parkovací stání'!F19</f>
        <v>0</v>
      </c>
      <c r="BT28" s="65" t="s">
        <v>53</v>
      </c>
      <c r="BV28" s="65" t="s">
        <v>47</v>
      </c>
      <c r="BW28" s="65" t="s">
        <v>58</v>
      </c>
      <c r="BX28" s="65" t="s">
        <v>4</v>
      </c>
      <c r="CL28" s="65" t="s">
        <v>1</v>
      </c>
      <c r="CM28" s="65" t="s">
        <v>55</v>
      </c>
    </row>
    <row r="29" spans="1:91" s="5" customFormat="1" ht="16.5" customHeight="1">
      <c r="A29" s="56" t="s">
        <v>49</v>
      </c>
      <c r="B29" s="57"/>
      <c r="C29" s="58"/>
      <c r="D29" s="155" t="s">
        <v>59</v>
      </c>
      <c r="E29" s="155"/>
      <c r="F29" s="155"/>
      <c r="G29" s="155"/>
      <c r="H29" s="155"/>
      <c r="I29" s="59"/>
      <c r="J29" s="155" t="s">
        <v>57</v>
      </c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3">
        <f>'SO 102 - Parkovací stání'!J15</f>
        <v>0</v>
      </c>
      <c r="AH29" s="154"/>
      <c r="AI29" s="154"/>
      <c r="AJ29" s="154"/>
      <c r="AK29" s="154"/>
      <c r="AL29" s="154"/>
      <c r="AM29" s="154"/>
      <c r="AN29" s="153"/>
      <c r="AO29" s="154"/>
      <c r="AP29" s="154"/>
      <c r="AQ29" s="60" t="s">
        <v>52</v>
      </c>
      <c r="AR29" s="57"/>
      <c r="AS29" s="66">
        <v>0</v>
      </c>
      <c r="AT29" s="67" t="e">
        <f>ROUND(SUM(AV29:AW29),2)</f>
        <v>#REF!</v>
      </c>
      <c r="AU29" s="68">
        <f>'SO 102 - Parkovací stání'!P64</f>
        <v>0</v>
      </c>
      <c r="AV29" s="67" t="e">
        <f>'SO 102 - Parkovací stání'!#REF!</f>
        <v>#REF!</v>
      </c>
      <c r="AW29" s="67" t="e">
        <f>'SO 102 - Parkovací stání'!#REF!</f>
        <v>#REF!</v>
      </c>
      <c r="AX29" s="67">
        <f>'SO 102 - Parkovací stání'!J17</f>
        <v>0</v>
      </c>
      <c r="AY29" s="67">
        <f>'SO 102 - Parkovací stání'!J18</f>
        <v>0</v>
      </c>
      <c r="AZ29" s="67" t="e">
        <f>'SO 102 - Parkovací stání'!#REF!</f>
        <v>#REF!</v>
      </c>
      <c r="BA29" s="67" t="e">
        <f>'SO 102 - Parkovací stání'!#REF!</f>
        <v>#REF!</v>
      </c>
      <c r="BB29" s="67">
        <f>'SO 102 - Parkovací stání'!F17</f>
        <v>0</v>
      </c>
      <c r="BC29" s="67">
        <f>'SO 102 - Parkovací stání'!F18</f>
        <v>0</v>
      </c>
      <c r="BD29" s="69">
        <f>'SO 102 - Parkovací stání'!F19</f>
        <v>0</v>
      </c>
      <c r="BT29" s="65" t="s">
        <v>53</v>
      </c>
      <c r="BV29" s="65" t="s">
        <v>47</v>
      </c>
      <c r="BW29" s="65" t="s">
        <v>60</v>
      </c>
      <c r="BX29" s="65" t="s">
        <v>4</v>
      </c>
      <c r="CL29" s="65" t="s">
        <v>1</v>
      </c>
      <c r="CM29" s="65" t="s">
        <v>55</v>
      </c>
    </row>
    <row r="30" spans="1:91" s="1" customFormat="1" ht="30" customHeight="1">
      <c r="B30" s="25"/>
      <c r="AR30" s="25"/>
    </row>
    <row r="31" spans="1:91" s="1" customFormat="1" ht="6.95" customHeight="1"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25"/>
    </row>
  </sheetData>
  <mergeCells count="26">
    <mergeCell ref="AR2:BE2"/>
    <mergeCell ref="AN28:AP28"/>
    <mergeCell ref="AG28:AM28"/>
    <mergeCell ref="D28:H28"/>
    <mergeCell ref="J28:AF28"/>
    <mergeCell ref="L20:AO20"/>
    <mergeCell ref="AM22:AP22"/>
    <mergeCell ref="AS22:AT23"/>
    <mergeCell ref="BE5:BE13"/>
    <mergeCell ref="K5:AO5"/>
    <mergeCell ref="K6:AO6"/>
    <mergeCell ref="AK12:AO12"/>
    <mergeCell ref="AN29:AP29"/>
    <mergeCell ref="AG29:AM29"/>
    <mergeCell ref="D29:H29"/>
    <mergeCell ref="J29:AF29"/>
    <mergeCell ref="C24:G24"/>
    <mergeCell ref="I24:AF24"/>
    <mergeCell ref="AG24:AM24"/>
    <mergeCell ref="AN24:AP24"/>
    <mergeCell ref="AN27:AP27"/>
    <mergeCell ref="AG27:AM27"/>
    <mergeCell ref="D27:H27"/>
    <mergeCell ref="J27:AF27"/>
    <mergeCell ref="AG26:AM26"/>
    <mergeCell ref="AN26:AP26"/>
  </mergeCells>
  <hyperlinks>
    <hyperlink ref="A27" location="'SO 000 - Vedlejší rozpočt...'!C2" display="/" xr:uid="{00000000-0004-0000-0000-000000000000}"/>
    <hyperlink ref="A28" location="'SO 101 - Parkovací stání'!C2" display="/" xr:uid="{00000000-0004-0000-0000-000001000000}"/>
    <hyperlink ref="A29" location="'SO 102 - Parkovací stání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96"/>
  <sheetViews>
    <sheetView showGridLines="0" zoomScaleNormal="100" workbookViewId="0">
      <selection activeCell="W8" sqref="W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2" width="9.33203125" hidden="1"/>
    <col min="63" max="63" width="4.83203125" bestFit="1" customWidth="1"/>
    <col min="64" max="64" width="4.6640625" bestFit="1" customWidth="1"/>
    <col min="65" max="65" width="13.6640625" bestFit="1" customWidth="1"/>
  </cols>
  <sheetData>
    <row r="2" spans="2:46" ht="36.950000000000003" customHeight="1">
      <c r="L2" s="163" t="s">
        <v>5</v>
      </c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3" t="s">
        <v>54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55</v>
      </c>
    </row>
    <row r="4" spans="2:46" ht="24.95" customHeight="1">
      <c r="B4" s="16"/>
      <c r="D4" s="17" t="s">
        <v>61</v>
      </c>
      <c r="L4" s="16"/>
      <c r="M4" s="70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26.25" customHeight="1">
      <c r="B7" s="16"/>
      <c r="E7" s="180" t="str">
        <f>'Rekapitulace stavby'!K6</f>
        <v>Parkovací stání u objektu R1 - realizační část</v>
      </c>
      <c r="F7" s="181"/>
      <c r="G7" s="181"/>
      <c r="H7" s="181"/>
      <c r="L7" s="16"/>
    </row>
    <row r="8" spans="2:46" s="1" customFormat="1" ht="12" customHeight="1">
      <c r="B8" s="25"/>
      <c r="D8" s="22" t="s">
        <v>62</v>
      </c>
      <c r="L8" s="25"/>
    </row>
    <row r="9" spans="2:46" s="1" customFormat="1" ht="16.5" customHeight="1">
      <c r="B9" s="25"/>
      <c r="E9" s="165" t="s">
        <v>63</v>
      </c>
      <c r="F9" s="179"/>
      <c r="G9" s="179"/>
      <c r="H9" s="179"/>
      <c r="L9" s="25"/>
    </row>
    <row r="10" spans="2:46" s="1" customFormat="1" ht="10.9" customHeight="1">
      <c r="B10" s="25"/>
      <c r="L10" s="25"/>
    </row>
    <row r="11" spans="2:46" s="1" customFormat="1" ht="12" customHeight="1">
      <c r="B11" s="25"/>
      <c r="D11" s="22" t="s">
        <v>13</v>
      </c>
      <c r="I11" s="22" t="s">
        <v>14</v>
      </c>
      <c r="J11" s="20" t="s">
        <v>15</v>
      </c>
      <c r="L11" s="25"/>
    </row>
    <row r="12" spans="2:46" s="1" customFormat="1" ht="18" customHeight="1">
      <c r="B12" s="25"/>
      <c r="E12" s="147" t="s">
        <v>535</v>
      </c>
      <c r="I12" s="22" t="s">
        <v>16</v>
      </c>
      <c r="J12" s="20" t="s">
        <v>17</v>
      </c>
      <c r="L12" s="25"/>
    </row>
    <row r="13" spans="2:46" s="1" customFormat="1" ht="6.95" customHeight="1">
      <c r="B13" s="25"/>
      <c r="L13" s="25"/>
    </row>
    <row r="14" spans="2:46" s="1" customFormat="1" ht="6.95" customHeight="1">
      <c r="B14" s="25"/>
      <c r="D14" s="36"/>
      <c r="E14" s="36"/>
      <c r="F14" s="36"/>
      <c r="G14" s="36"/>
      <c r="H14" s="36"/>
      <c r="I14" s="36"/>
      <c r="J14" s="36"/>
      <c r="K14" s="36"/>
      <c r="L14" s="25"/>
    </row>
    <row r="15" spans="2:46" s="1" customFormat="1" ht="25.35" customHeight="1">
      <c r="B15" s="25"/>
      <c r="C15" s="73"/>
      <c r="D15" s="74" t="s">
        <v>19</v>
      </c>
      <c r="E15" s="39"/>
      <c r="F15" s="39"/>
      <c r="G15" s="75"/>
      <c r="H15" s="76"/>
      <c r="I15" s="39"/>
      <c r="J15" s="150">
        <f>ROUND(J56, 2)</f>
        <v>0</v>
      </c>
      <c r="L15" s="25"/>
    </row>
    <row r="16" spans="2:46" s="1" customFormat="1" ht="6.95" customHeight="1">
      <c r="B16" s="25"/>
      <c r="D16" s="36"/>
      <c r="E16" s="36"/>
      <c r="F16" s="36"/>
      <c r="G16" s="36"/>
      <c r="H16" s="36"/>
      <c r="I16" s="36"/>
      <c r="J16" s="36"/>
      <c r="K16" s="36"/>
      <c r="L16" s="25"/>
    </row>
    <row r="17" spans="2:12" s="1" customFormat="1" ht="14.45" hidden="1" customHeight="1">
      <c r="B17" s="25"/>
      <c r="E17" s="22" t="s">
        <v>22</v>
      </c>
      <c r="F17" s="71">
        <f>ROUND((SUM(BG56:BG95)),  2)</f>
        <v>0</v>
      </c>
      <c r="I17" s="72">
        <v>0.21</v>
      </c>
      <c r="J17" s="71">
        <f>0</f>
        <v>0</v>
      </c>
      <c r="L17" s="25"/>
    </row>
    <row r="18" spans="2:12" s="1" customFormat="1" ht="14.45" hidden="1" customHeight="1">
      <c r="B18" s="25"/>
      <c r="E18" s="22" t="s">
        <v>23</v>
      </c>
      <c r="F18" s="71">
        <f>ROUND((SUM(BH56:BH95)),  2)</f>
        <v>0</v>
      </c>
      <c r="I18" s="72">
        <v>0.15</v>
      </c>
      <c r="J18" s="71">
        <f>0</f>
        <v>0</v>
      </c>
      <c r="L18" s="25"/>
    </row>
    <row r="19" spans="2:12" s="1" customFormat="1" ht="14.45" hidden="1" customHeight="1">
      <c r="B19" s="25"/>
      <c r="E19" s="22" t="s">
        <v>24</v>
      </c>
      <c r="F19" s="71">
        <f>ROUND((SUM(BI56:BI95)),  2)</f>
        <v>0</v>
      </c>
      <c r="I19" s="72">
        <v>0</v>
      </c>
      <c r="J19" s="71">
        <f>0</f>
        <v>0</v>
      </c>
      <c r="L19" s="25"/>
    </row>
    <row r="20" spans="2:12" s="1" customFormat="1" ht="14.45" customHeight="1"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25"/>
    </row>
    <row r="24" spans="2:12" s="1" customFormat="1" ht="6.95" customHeight="1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25"/>
    </row>
    <row r="25" spans="2:12" s="1" customFormat="1" ht="24.95" customHeight="1">
      <c r="B25" s="25"/>
      <c r="C25" s="17" t="s">
        <v>64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C27" s="22" t="s">
        <v>12</v>
      </c>
      <c r="L27" s="25"/>
    </row>
    <row r="28" spans="2:12" s="1" customFormat="1" ht="26.25" customHeight="1">
      <c r="B28" s="25"/>
      <c r="E28" s="180" t="str">
        <f>E7</f>
        <v>Parkovací stání u objektu R1 - realizační část</v>
      </c>
      <c r="F28" s="181"/>
      <c r="G28" s="181"/>
      <c r="H28" s="181"/>
      <c r="L28" s="25"/>
    </row>
    <row r="29" spans="2:12" s="1" customFormat="1" ht="12" customHeight="1">
      <c r="B29" s="25"/>
      <c r="C29" s="22" t="s">
        <v>62</v>
      </c>
      <c r="L29" s="25"/>
    </row>
    <row r="30" spans="2:12" s="1" customFormat="1" ht="16.5" customHeight="1">
      <c r="B30" s="25"/>
      <c r="E30" s="165" t="str">
        <f>E9</f>
        <v>SO 000 - Vedlejší rozpočtové náklady</v>
      </c>
      <c r="F30" s="179"/>
      <c r="G30" s="179"/>
      <c r="H30" s="179"/>
      <c r="L30" s="25"/>
    </row>
    <row r="31" spans="2:12" s="1" customFormat="1" ht="6.95" customHeight="1">
      <c r="B31" s="25"/>
      <c r="L31" s="25"/>
    </row>
    <row r="32" spans="2:12" s="1" customFormat="1" ht="6.95" customHeight="1">
      <c r="B32" s="25"/>
      <c r="L32" s="25"/>
    </row>
    <row r="33" spans="2:47" s="1" customFormat="1" ht="15.2" customHeight="1">
      <c r="B33" s="25"/>
      <c r="C33" s="22" t="s">
        <v>13</v>
      </c>
      <c r="F33" s="20" t="str">
        <f>E12</f>
        <v>Oborová zdravotní pojišťovna zaměstnanců bank, pojišťoven a stavebnictví</v>
      </c>
      <c r="I33" s="22"/>
      <c r="J33" s="23"/>
      <c r="L33" s="25"/>
    </row>
    <row r="34" spans="2:47" s="1" customFormat="1" ht="10.35" customHeight="1">
      <c r="B34" s="25"/>
      <c r="L34" s="25"/>
    </row>
    <row r="35" spans="2:47" s="1" customFormat="1" ht="29.25" customHeight="1">
      <c r="B35" s="25"/>
      <c r="C35" s="77" t="s">
        <v>65</v>
      </c>
      <c r="D35" s="73"/>
      <c r="E35" s="73"/>
      <c r="F35" s="73"/>
      <c r="G35" s="73"/>
      <c r="H35" s="73"/>
      <c r="I35" s="73"/>
      <c r="J35" s="78" t="s">
        <v>66</v>
      </c>
      <c r="K35" s="73"/>
      <c r="L35" s="25"/>
    </row>
    <row r="36" spans="2:47" s="1" customFormat="1" ht="10.35" customHeight="1">
      <c r="B36" s="25"/>
      <c r="L36" s="25"/>
    </row>
    <row r="37" spans="2:47" s="1" customFormat="1" ht="22.9" customHeight="1">
      <c r="B37" s="25"/>
      <c r="C37" s="79" t="s">
        <v>67</v>
      </c>
      <c r="J37" s="48">
        <f>J56</f>
        <v>0</v>
      </c>
      <c r="L37" s="25"/>
      <c r="AU37" s="13" t="s">
        <v>68</v>
      </c>
    </row>
    <row r="38" spans="2:47" s="6" customFormat="1" ht="24.95" customHeight="1">
      <c r="B38" s="80"/>
      <c r="D38" s="81" t="s">
        <v>69</v>
      </c>
      <c r="E38" s="82"/>
      <c r="F38" s="82"/>
      <c r="G38" s="82"/>
      <c r="H38" s="82"/>
      <c r="I38" s="82"/>
      <c r="J38" s="83">
        <f>J57</f>
        <v>0</v>
      </c>
      <c r="L38" s="80"/>
    </row>
    <row r="39" spans="2:47" s="1" customFormat="1" ht="21.75" customHeight="1">
      <c r="B39" s="25"/>
      <c r="L39" s="25"/>
    </row>
    <row r="40" spans="2:47" s="1" customFormat="1" ht="6.95" customHeight="1"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25"/>
    </row>
    <row r="44" spans="2:47" s="1" customFormat="1" ht="6.95" customHeight="1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25"/>
    </row>
    <row r="45" spans="2:47" s="1" customFormat="1" ht="24.95" customHeight="1">
      <c r="B45" s="25"/>
      <c r="C45" s="17" t="s">
        <v>70</v>
      </c>
      <c r="L45" s="25"/>
    </row>
    <row r="46" spans="2:47" s="1" customFormat="1" ht="6.95" customHeight="1">
      <c r="B46" s="25"/>
      <c r="L46" s="25"/>
    </row>
    <row r="47" spans="2:47" s="1" customFormat="1" ht="12" customHeight="1">
      <c r="B47" s="25"/>
      <c r="C47" s="22" t="s">
        <v>12</v>
      </c>
      <c r="L47" s="25"/>
    </row>
    <row r="48" spans="2:47" s="1" customFormat="1" ht="26.25" customHeight="1">
      <c r="B48" s="25"/>
      <c r="E48" s="180" t="str">
        <f>E7</f>
        <v>Parkovací stání u objektu R1 - realizační část</v>
      </c>
      <c r="F48" s="181"/>
      <c r="G48" s="181"/>
      <c r="H48" s="181"/>
      <c r="L48" s="25"/>
    </row>
    <row r="49" spans="2:65" s="1" customFormat="1" ht="12" customHeight="1">
      <c r="B49" s="25"/>
      <c r="C49" s="22" t="s">
        <v>62</v>
      </c>
      <c r="L49" s="25"/>
    </row>
    <row r="50" spans="2:65" s="1" customFormat="1" ht="16.5" customHeight="1">
      <c r="B50" s="25"/>
      <c r="E50" s="165" t="str">
        <f>E9</f>
        <v>SO 000 - Vedlejší rozpočtové náklady</v>
      </c>
      <c r="F50" s="179"/>
      <c r="G50" s="179"/>
      <c r="H50" s="179"/>
      <c r="L50" s="25"/>
    </row>
    <row r="51" spans="2:65" s="1" customFormat="1" ht="6.95" customHeight="1">
      <c r="B51" s="25"/>
      <c r="L51" s="25"/>
    </row>
    <row r="52" spans="2:65" s="1" customFormat="1" ht="6.95" customHeight="1">
      <c r="B52" s="25"/>
      <c r="L52" s="25"/>
    </row>
    <row r="53" spans="2:65" s="1" customFormat="1" ht="15.2" customHeight="1">
      <c r="B53" s="25"/>
      <c r="C53" s="22" t="s">
        <v>13</v>
      </c>
      <c r="F53" s="20" t="str">
        <f>E12</f>
        <v>Oborová zdravotní pojišťovna zaměstnanců bank, pojišťoven a stavebnictví</v>
      </c>
      <c r="I53" s="22"/>
      <c r="J53" s="23"/>
      <c r="L53" s="25"/>
    </row>
    <row r="54" spans="2:65" s="1" customFormat="1" ht="10.35" customHeight="1">
      <c r="B54" s="25"/>
      <c r="L54" s="25"/>
    </row>
    <row r="55" spans="2:65" s="7" customFormat="1" ht="29.25" customHeight="1">
      <c r="B55" s="84"/>
      <c r="C55" s="85" t="s">
        <v>71</v>
      </c>
      <c r="D55" s="86" t="s">
        <v>30</v>
      </c>
      <c r="E55" s="86" t="s">
        <v>27</v>
      </c>
      <c r="F55" s="86" t="s">
        <v>28</v>
      </c>
      <c r="G55" s="86" t="s">
        <v>72</v>
      </c>
      <c r="H55" s="86" t="s">
        <v>73</v>
      </c>
      <c r="I55" s="86" t="s">
        <v>74</v>
      </c>
      <c r="J55" s="87" t="s">
        <v>66</v>
      </c>
      <c r="K55" s="88" t="s">
        <v>75</v>
      </c>
      <c r="L55" s="84"/>
      <c r="M55" s="41" t="s">
        <v>1</v>
      </c>
      <c r="N55" s="42" t="s">
        <v>20</v>
      </c>
      <c r="O55" s="42" t="s">
        <v>76</v>
      </c>
      <c r="P55" s="42" t="s">
        <v>77</v>
      </c>
      <c r="Q55" s="42" t="s">
        <v>78</v>
      </c>
      <c r="R55" s="42" t="s">
        <v>79</v>
      </c>
      <c r="S55" s="42" t="s">
        <v>80</v>
      </c>
      <c r="T55" s="43" t="s">
        <v>81</v>
      </c>
    </row>
    <row r="56" spans="2:65" s="1" customFormat="1" ht="22.9" customHeight="1">
      <c r="B56" s="25"/>
      <c r="C56" s="46" t="s">
        <v>82</v>
      </c>
      <c r="J56" s="89">
        <f>BK56</f>
        <v>0</v>
      </c>
      <c r="L56" s="25"/>
      <c r="M56" s="44"/>
      <c r="N56" s="36"/>
      <c r="O56" s="36"/>
      <c r="P56" s="90">
        <f>P57</f>
        <v>0</v>
      </c>
      <c r="Q56" s="36"/>
      <c r="R56" s="90">
        <f>R57</f>
        <v>0</v>
      </c>
      <c r="S56" s="36"/>
      <c r="T56" s="91">
        <f>T57</f>
        <v>0</v>
      </c>
      <c r="AT56" s="13" t="s">
        <v>44</v>
      </c>
      <c r="AU56" s="13" t="s">
        <v>68</v>
      </c>
      <c r="BK56" s="92">
        <f>BK57</f>
        <v>0</v>
      </c>
    </row>
    <row r="57" spans="2:65" s="8" customFormat="1" ht="25.9" customHeight="1">
      <c r="B57" s="93"/>
      <c r="D57" s="94" t="s">
        <v>44</v>
      </c>
      <c r="E57" s="95" t="s">
        <v>83</v>
      </c>
      <c r="F57" s="95" t="s">
        <v>84</v>
      </c>
      <c r="I57" s="96"/>
      <c r="J57" s="97">
        <f>BK57</f>
        <v>0</v>
      </c>
      <c r="L57" s="93"/>
      <c r="M57" s="98"/>
      <c r="P57" s="99">
        <f>SUM(P62:P95)</f>
        <v>0</v>
      </c>
      <c r="R57" s="99">
        <f>SUM(R62:R95)</f>
        <v>0</v>
      </c>
      <c r="T57" s="100">
        <f>SUM(T62:T95)</f>
        <v>0</v>
      </c>
      <c r="AR57" s="94" t="s">
        <v>85</v>
      </c>
      <c r="AT57" s="101" t="s">
        <v>44</v>
      </c>
      <c r="AU57" s="101" t="s">
        <v>45</v>
      </c>
      <c r="AY57" s="94" t="s">
        <v>86</v>
      </c>
      <c r="BK57" s="102">
        <f>SUM(BK58:BK95)</f>
        <v>0</v>
      </c>
    </row>
    <row r="58" spans="2:65" s="8" customFormat="1" ht="39" customHeight="1">
      <c r="B58" s="93"/>
      <c r="C58" s="104" t="s">
        <v>53</v>
      </c>
      <c r="D58" s="104" t="s">
        <v>87</v>
      </c>
      <c r="E58" s="105"/>
      <c r="F58" s="106" t="s">
        <v>542</v>
      </c>
      <c r="G58" s="107" t="s">
        <v>90</v>
      </c>
      <c r="H58" s="108">
        <v>1</v>
      </c>
      <c r="I58" s="109"/>
      <c r="J58" s="110">
        <f>ROUND(I58*H58,2)</f>
        <v>0</v>
      </c>
      <c r="L58" s="93"/>
      <c r="M58" s="98"/>
      <c r="P58" s="99"/>
      <c r="R58" s="99"/>
      <c r="T58" s="100"/>
      <c r="AR58" s="94"/>
      <c r="AT58" s="101"/>
      <c r="AU58" s="101"/>
      <c r="AY58" s="94"/>
      <c r="BK58" s="152">
        <f>ROUND(I58*H58,2)</f>
        <v>0</v>
      </c>
      <c r="BL58" s="8">
        <v>4</v>
      </c>
    </row>
    <row r="59" spans="2:65" s="8" customFormat="1" ht="25.9" customHeight="1">
      <c r="B59" s="93"/>
      <c r="C59" s="1"/>
      <c r="D59" s="118" t="s">
        <v>92</v>
      </c>
      <c r="E59" s="1"/>
      <c r="F59" s="119" t="s">
        <v>542</v>
      </c>
      <c r="G59" s="1"/>
      <c r="H59" s="1"/>
      <c r="I59" s="120"/>
      <c r="J59" s="1"/>
      <c r="L59" s="93"/>
      <c r="M59" s="98"/>
      <c r="P59" s="99"/>
      <c r="R59" s="99"/>
      <c r="T59" s="100"/>
      <c r="AR59" s="94"/>
      <c r="AT59" s="101"/>
      <c r="AU59" s="101"/>
      <c r="AY59" s="94"/>
      <c r="BK59" s="102"/>
    </row>
    <row r="60" spans="2:65" s="8" customFormat="1" ht="38.25" customHeight="1">
      <c r="B60" s="93"/>
      <c r="C60" s="1"/>
      <c r="D60" s="118" t="s">
        <v>93</v>
      </c>
      <c r="E60" s="1"/>
      <c r="F60" s="122" t="s">
        <v>544</v>
      </c>
      <c r="G60" s="1"/>
      <c r="H60" s="1"/>
      <c r="I60" s="120"/>
      <c r="J60" s="1"/>
      <c r="L60" s="93"/>
      <c r="M60" s="98"/>
      <c r="P60" s="99"/>
      <c r="R60" s="99"/>
      <c r="T60" s="100"/>
      <c r="AR60" s="94"/>
      <c r="AT60" s="101"/>
      <c r="AU60" s="101"/>
      <c r="AY60" s="94"/>
      <c r="BK60" s="102"/>
    </row>
    <row r="61" spans="2:65" s="8" customFormat="1" ht="15" customHeight="1">
      <c r="B61" s="93"/>
      <c r="C61" s="9"/>
      <c r="D61" s="118" t="s">
        <v>95</v>
      </c>
      <c r="E61" s="124" t="s">
        <v>1</v>
      </c>
      <c r="F61" s="125" t="s">
        <v>545</v>
      </c>
      <c r="G61" s="9"/>
      <c r="H61" s="126">
        <v>1</v>
      </c>
      <c r="I61" s="127"/>
      <c r="J61" s="9"/>
      <c r="L61" s="93"/>
      <c r="M61" s="98"/>
      <c r="P61" s="99"/>
      <c r="R61" s="99"/>
      <c r="T61" s="100"/>
      <c r="AR61" s="94"/>
      <c r="AT61" s="101"/>
      <c r="AU61" s="101"/>
      <c r="AY61" s="94"/>
      <c r="BK61" s="102"/>
    </row>
    <row r="62" spans="2:65" s="1" customFormat="1" ht="24.2" customHeight="1">
      <c r="B62" s="103"/>
      <c r="C62" s="104">
        <v>2</v>
      </c>
      <c r="D62" s="104" t="s">
        <v>87</v>
      </c>
      <c r="E62" s="105" t="s">
        <v>88</v>
      </c>
      <c r="F62" s="106" t="s">
        <v>89</v>
      </c>
      <c r="G62" s="107" t="s">
        <v>90</v>
      </c>
      <c r="H62" s="108">
        <v>1</v>
      </c>
      <c r="I62" s="109"/>
      <c r="J62" s="110">
        <f>ROUND(I62*H62,2)</f>
        <v>0</v>
      </c>
      <c r="K62" s="111"/>
      <c r="L62" s="25"/>
      <c r="M62" s="112" t="s">
        <v>1</v>
      </c>
      <c r="N62" s="113" t="s">
        <v>21</v>
      </c>
      <c r="P62" s="114">
        <f>O62*H62</f>
        <v>0</v>
      </c>
      <c r="Q62" s="114">
        <v>0</v>
      </c>
      <c r="R62" s="114">
        <f>Q62*H62</f>
        <v>0</v>
      </c>
      <c r="S62" s="114">
        <v>0</v>
      </c>
      <c r="T62" s="115">
        <f>S62*H62</f>
        <v>0</v>
      </c>
      <c r="AR62" s="116" t="s">
        <v>85</v>
      </c>
      <c r="AT62" s="116" t="s">
        <v>87</v>
      </c>
      <c r="AU62" s="116" t="s">
        <v>53</v>
      </c>
      <c r="AY62" s="13" t="s">
        <v>86</v>
      </c>
      <c r="BE62" s="117">
        <f>IF(N62="základní",J62,0)</f>
        <v>0</v>
      </c>
      <c r="BF62" s="117">
        <f>IF(N62="snížená",J62,0)</f>
        <v>0</v>
      </c>
      <c r="BG62" s="117">
        <f>IF(N62="zákl. přenesená",J62,0)</f>
        <v>0</v>
      </c>
      <c r="BH62" s="117">
        <f>IF(N62="sníž. přenesená",J62,0)</f>
        <v>0</v>
      </c>
      <c r="BI62" s="117">
        <f>IF(N62="nulová",J62,0)</f>
        <v>0</v>
      </c>
      <c r="BJ62" s="13" t="s">
        <v>53</v>
      </c>
      <c r="BK62" s="117">
        <f>ROUND(I62*H62,2)</f>
        <v>0</v>
      </c>
      <c r="BL62" s="13" t="s">
        <v>85</v>
      </c>
      <c r="BM62" s="116" t="s">
        <v>91</v>
      </c>
    </row>
    <row r="63" spans="2:65" s="1" customFormat="1" ht="19.5">
      <c r="B63" s="25"/>
      <c r="D63" s="118" t="s">
        <v>92</v>
      </c>
      <c r="F63" s="119" t="s">
        <v>89</v>
      </c>
      <c r="I63" s="120"/>
      <c r="L63" s="25"/>
      <c r="M63" s="121"/>
      <c r="T63" s="38"/>
      <c r="AT63" s="13" t="s">
        <v>92</v>
      </c>
      <c r="AU63" s="13" t="s">
        <v>53</v>
      </c>
    </row>
    <row r="64" spans="2:65" s="1" customFormat="1" ht="29.25">
      <c r="B64" s="25"/>
      <c r="D64" s="118" t="s">
        <v>93</v>
      </c>
      <c r="F64" s="122" t="s">
        <v>94</v>
      </c>
      <c r="I64" s="120"/>
      <c r="L64" s="25"/>
      <c r="M64" s="121"/>
      <c r="T64" s="38"/>
      <c r="AT64" s="13" t="s">
        <v>93</v>
      </c>
      <c r="AU64" s="13" t="s">
        <v>53</v>
      </c>
    </row>
    <row r="65" spans="2:65" s="9" customFormat="1">
      <c r="B65" s="123"/>
      <c r="D65" s="118" t="s">
        <v>95</v>
      </c>
      <c r="E65" s="124" t="s">
        <v>1</v>
      </c>
      <c r="F65" s="125" t="s">
        <v>543</v>
      </c>
      <c r="H65" s="126">
        <v>1</v>
      </c>
      <c r="I65" s="127"/>
      <c r="L65" s="123"/>
      <c r="M65" s="128"/>
      <c r="T65" s="129"/>
      <c r="AT65" s="124" t="s">
        <v>95</v>
      </c>
      <c r="AU65" s="124" t="s">
        <v>53</v>
      </c>
      <c r="AV65" s="9" t="s">
        <v>55</v>
      </c>
      <c r="AW65" s="9" t="s">
        <v>18</v>
      </c>
      <c r="AX65" s="9" t="s">
        <v>53</v>
      </c>
      <c r="AY65" s="124" t="s">
        <v>86</v>
      </c>
    </row>
    <row r="66" spans="2:65" s="1" customFormat="1" ht="24.2" customHeight="1">
      <c r="B66" s="103"/>
      <c r="C66" s="104">
        <v>3</v>
      </c>
      <c r="D66" s="104" t="s">
        <v>87</v>
      </c>
      <c r="E66" s="105" t="s">
        <v>97</v>
      </c>
      <c r="F66" s="106" t="s">
        <v>98</v>
      </c>
      <c r="G66" s="107" t="s">
        <v>90</v>
      </c>
      <c r="H66" s="108">
        <v>1</v>
      </c>
      <c r="I66" s="109"/>
      <c r="J66" s="110">
        <f>ROUND(I66*H66,2)</f>
        <v>0</v>
      </c>
      <c r="K66" s="111"/>
      <c r="L66" s="25"/>
      <c r="M66" s="112" t="s">
        <v>1</v>
      </c>
      <c r="N66" s="113" t="s">
        <v>21</v>
      </c>
      <c r="P66" s="114">
        <f>O66*H66</f>
        <v>0</v>
      </c>
      <c r="Q66" s="114">
        <v>0</v>
      </c>
      <c r="R66" s="114">
        <f>Q66*H66</f>
        <v>0</v>
      </c>
      <c r="S66" s="114">
        <v>0</v>
      </c>
      <c r="T66" s="115">
        <f>S66*H66</f>
        <v>0</v>
      </c>
      <c r="AR66" s="116" t="s">
        <v>99</v>
      </c>
      <c r="AT66" s="116" t="s">
        <v>87</v>
      </c>
      <c r="AU66" s="116" t="s">
        <v>53</v>
      </c>
      <c r="AY66" s="13" t="s">
        <v>86</v>
      </c>
      <c r="BE66" s="117">
        <f>IF(N66="základní",J66,0)</f>
        <v>0</v>
      </c>
      <c r="BF66" s="117">
        <f>IF(N66="snížená",J66,0)</f>
        <v>0</v>
      </c>
      <c r="BG66" s="117">
        <f>IF(N66="zákl. přenesená",J66,0)</f>
        <v>0</v>
      </c>
      <c r="BH66" s="117">
        <f>IF(N66="sníž. přenesená",J66,0)</f>
        <v>0</v>
      </c>
      <c r="BI66" s="117">
        <f>IF(N66="nulová",J66,0)</f>
        <v>0</v>
      </c>
      <c r="BJ66" s="13" t="s">
        <v>53</v>
      </c>
      <c r="BK66" s="117">
        <f>ROUND(I66*H66,2)</f>
        <v>0</v>
      </c>
      <c r="BL66" s="13" t="s">
        <v>99</v>
      </c>
      <c r="BM66" s="116" t="s">
        <v>100</v>
      </c>
    </row>
    <row r="67" spans="2:65" s="1" customFormat="1">
      <c r="B67" s="25"/>
      <c r="D67" s="118" t="s">
        <v>92</v>
      </c>
      <c r="F67" s="119" t="s">
        <v>98</v>
      </c>
      <c r="I67" s="120"/>
      <c r="L67" s="25"/>
      <c r="M67" s="121"/>
      <c r="T67" s="38"/>
      <c r="AT67" s="13" t="s">
        <v>92</v>
      </c>
      <c r="AU67" s="13" t="s">
        <v>53</v>
      </c>
    </row>
    <row r="68" spans="2:65" s="1" customFormat="1" ht="107.25">
      <c r="B68" s="25"/>
      <c r="D68" s="118" t="s">
        <v>93</v>
      </c>
      <c r="F68" s="122" t="s">
        <v>101</v>
      </c>
      <c r="I68" s="120"/>
      <c r="L68" s="25"/>
      <c r="M68" s="121"/>
      <c r="T68" s="38"/>
      <c r="AT68" s="13" t="s">
        <v>93</v>
      </c>
      <c r="AU68" s="13" t="s">
        <v>53</v>
      </c>
    </row>
    <row r="69" spans="2:65" s="9" customFormat="1" ht="22.5">
      <c r="B69" s="123"/>
      <c r="D69" s="118" t="s">
        <v>95</v>
      </c>
      <c r="E69" s="124" t="s">
        <v>1</v>
      </c>
      <c r="F69" s="125" t="s">
        <v>102</v>
      </c>
      <c r="H69" s="126">
        <v>1</v>
      </c>
      <c r="I69" s="127"/>
      <c r="L69" s="123"/>
      <c r="M69" s="128"/>
      <c r="T69" s="129"/>
      <c r="AT69" s="124" t="s">
        <v>95</v>
      </c>
      <c r="AU69" s="124" t="s">
        <v>53</v>
      </c>
      <c r="AV69" s="9" t="s">
        <v>55</v>
      </c>
      <c r="AW69" s="9" t="s">
        <v>18</v>
      </c>
      <c r="AX69" s="9" t="s">
        <v>53</v>
      </c>
      <c r="AY69" s="124" t="s">
        <v>86</v>
      </c>
    </row>
    <row r="70" spans="2:65" s="1" customFormat="1" ht="21.75" customHeight="1">
      <c r="B70" s="103"/>
      <c r="C70" s="104">
        <v>4</v>
      </c>
      <c r="D70" s="104" t="s">
        <v>87</v>
      </c>
      <c r="E70" s="105" t="s">
        <v>103</v>
      </c>
      <c r="F70" s="106" t="s">
        <v>104</v>
      </c>
      <c r="G70" s="107" t="s">
        <v>90</v>
      </c>
      <c r="H70" s="108">
        <v>1</v>
      </c>
      <c r="I70" s="109"/>
      <c r="J70" s="110">
        <f>ROUND(I70*H70,2)</f>
        <v>0</v>
      </c>
      <c r="K70" s="111"/>
      <c r="L70" s="25"/>
      <c r="M70" s="112" t="s">
        <v>1</v>
      </c>
      <c r="N70" s="113" t="s">
        <v>21</v>
      </c>
      <c r="P70" s="114">
        <f>O70*H70</f>
        <v>0</v>
      </c>
      <c r="Q70" s="114">
        <v>0</v>
      </c>
      <c r="R70" s="114">
        <f>Q70*H70</f>
        <v>0</v>
      </c>
      <c r="S70" s="114">
        <v>0</v>
      </c>
      <c r="T70" s="115">
        <f>S70*H70</f>
        <v>0</v>
      </c>
      <c r="AR70" s="116" t="s">
        <v>85</v>
      </c>
      <c r="AT70" s="116" t="s">
        <v>87</v>
      </c>
      <c r="AU70" s="116" t="s">
        <v>53</v>
      </c>
      <c r="AY70" s="13" t="s">
        <v>86</v>
      </c>
      <c r="BE70" s="117">
        <f>IF(N70="základní",J70,0)</f>
        <v>0</v>
      </c>
      <c r="BF70" s="117">
        <f>IF(N70="snížená",J70,0)</f>
        <v>0</v>
      </c>
      <c r="BG70" s="117">
        <f>IF(N70="zákl. přenesená",J70,0)</f>
        <v>0</v>
      </c>
      <c r="BH70" s="117">
        <f>IF(N70="sníž. přenesená",J70,0)</f>
        <v>0</v>
      </c>
      <c r="BI70" s="117">
        <f>IF(N70="nulová",J70,0)</f>
        <v>0</v>
      </c>
      <c r="BJ70" s="13" t="s">
        <v>53</v>
      </c>
      <c r="BK70" s="117">
        <f>ROUND(I70*H70,2)</f>
        <v>0</v>
      </c>
      <c r="BL70" s="13" t="s">
        <v>85</v>
      </c>
      <c r="BM70" s="116" t="s">
        <v>105</v>
      </c>
    </row>
    <row r="71" spans="2:65" s="1" customFormat="1">
      <c r="B71" s="25"/>
      <c r="D71" s="118" t="s">
        <v>92</v>
      </c>
      <c r="F71" s="119" t="s">
        <v>104</v>
      </c>
      <c r="I71" s="120"/>
      <c r="L71" s="25"/>
      <c r="M71" s="121"/>
      <c r="T71" s="38"/>
      <c r="AT71" s="13" t="s">
        <v>92</v>
      </c>
      <c r="AU71" s="13" t="s">
        <v>53</v>
      </c>
    </row>
    <row r="72" spans="2:65" s="1" customFormat="1" ht="29.25">
      <c r="B72" s="25"/>
      <c r="D72" s="118" t="s">
        <v>93</v>
      </c>
      <c r="F72" s="122" t="s">
        <v>106</v>
      </c>
      <c r="I72" s="120"/>
      <c r="L72" s="25"/>
      <c r="M72" s="121"/>
      <c r="T72" s="38"/>
      <c r="AT72" s="13" t="s">
        <v>93</v>
      </c>
      <c r="AU72" s="13" t="s">
        <v>53</v>
      </c>
    </row>
    <row r="73" spans="2:65" s="9" customFormat="1">
      <c r="B73" s="123"/>
      <c r="D73" s="118" t="s">
        <v>95</v>
      </c>
      <c r="E73" s="124" t="s">
        <v>1</v>
      </c>
      <c r="F73" s="125" t="s">
        <v>107</v>
      </c>
      <c r="H73" s="126">
        <v>1</v>
      </c>
      <c r="I73" s="127"/>
      <c r="L73" s="123"/>
      <c r="M73" s="128"/>
      <c r="T73" s="129"/>
      <c r="AT73" s="124" t="s">
        <v>95</v>
      </c>
      <c r="AU73" s="124" t="s">
        <v>53</v>
      </c>
      <c r="AV73" s="9" t="s">
        <v>55</v>
      </c>
      <c r="AW73" s="9" t="s">
        <v>18</v>
      </c>
      <c r="AX73" s="9" t="s">
        <v>53</v>
      </c>
      <c r="AY73" s="124" t="s">
        <v>86</v>
      </c>
    </row>
    <row r="74" spans="2:65" s="1" customFormat="1" ht="16.5" customHeight="1">
      <c r="B74" s="103"/>
      <c r="C74" s="104">
        <v>5</v>
      </c>
      <c r="D74" s="104" t="s">
        <v>87</v>
      </c>
      <c r="E74" s="105" t="s">
        <v>109</v>
      </c>
      <c r="F74" s="106" t="s">
        <v>110</v>
      </c>
      <c r="G74" s="107" t="s">
        <v>90</v>
      </c>
      <c r="H74" s="108">
        <v>1</v>
      </c>
      <c r="I74" s="109"/>
      <c r="J74" s="110">
        <f>ROUND(I74*H74,2)</f>
        <v>0</v>
      </c>
      <c r="K74" s="111"/>
      <c r="L74" s="25"/>
      <c r="M74" s="112" t="s">
        <v>1</v>
      </c>
      <c r="N74" s="113" t="s">
        <v>21</v>
      </c>
      <c r="P74" s="114">
        <f>O74*H74</f>
        <v>0</v>
      </c>
      <c r="Q74" s="114">
        <v>0</v>
      </c>
      <c r="R74" s="114">
        <f>Q74*H74</f>
        <v>0</v>
      </c>
      <c r="S74" s="114">
        <v>0</v>
      </c>
      <c r="T74" s="115">
        <f>S74*H74</f>
        <v>0</v>
      </c>
      <c r="AR74" s="116" t="s">
        <v>99</v>
      </c>
      <c r="AT74" s="116" t="s">
        <v>87</v>
      </c>
      <c r="AU74" s="116" t="s">
        <v>53</v>
      </c>
      <c r="AY74" s="13" t="s">
        <v>86</v>
      </c>
      <c r="BE74" s="117">
        <f>IF(N74="základní",J74,0)</f>
        <v>0</v>
      </c>
      <c r="BF74" s="117">
        <f>IF(N74="snížená",J74,0)</f>
        <v>0</v>
      </c>
      <c r="BG74" s="117">
        <f>IF(N74="zákl. přenesená",J74,0)</f>
        <v>0</v>
      </c>
      <c r="BH74" s="117">
        <f>IF(N74="sníž. přenesená",J74,0)</f>
        <v>0</v>
      </c>
      <c r="BI74" s="117">
        <f>IF(N74="nulová",J74,0)</f>
        <v>0</v>
      </c>
      <c r="BJ74" s="13" t="s">
        <v>53</v>
      </c>
      <c r="BK74" s="117">
        <f>ROUND(I74*H74,2)</f>
        <v>0</v>
      </c>
      <c r="BL74" s="13" t="s">
        <v>99</v>
      </c>
      <c r="BM74" s="116" t="s">
        <v>111</v>
      </c>
    </row>
    <row r="75" spans="2:65" s="1" customFormat="1">
      <c r="B75" s="25"/>
      <c r="D75" s="118" t="s">
        <v>92</v>
      </c>
      <c r="F75" s="119" t="s">
        <v>110</v>
      </c>
      <c r="I75" s="120"/>
      <c r="L75" s="25"/>
      <c r="M75" s="121"/>
      <c r="T75" s="38"/>
      <c r="AT75" s="13" t="s">
        <v>92</v>
      </c>
      <c r="AU75" s="13" t="s">
        <v>53</v>
      </c>
    </row>
    <row r="76" spans="2:65" s="1" customFormat="1" ht="29.25">
      <c r="B76" s="25"/>
      <c r="D76" s="118" t="s">
        <v>93</v>
      </c>
      <c r="F76" s="122" t="s">
        <v>106</v>
      </c>
      <c r="I76" s="120"/>
      <c r="L76" s="25"/>
      <c r="M76" s="121"/>
      <c r="T76" s="38"/>
      <c r="AT76" s="13" t="s">
        <v>93</v>
      </c>
      <c r="AU76" s="13" t="s">
        <v>53</v>
      </c>
    </row>
    <row r="77" spans="2:65" s="9" customFormat="1">
      <c r="B77" s="123"/>
      <c r="D77" s="118" t="s">
        <v>95</v>
      </c>
      <c r="E77" s="124" t="s">
        <v>1</v>
      </c>
      <c r="F77" s="125" t="s">
        <v>112</v>
      </c>
      <c r="H77" s="126">
        <v>1</v>
      </c>
      <c r="I77" s="127"/>
      <c r="L77" s="123"/>
      <c r="M77" s="128"/>
      <c r="T77" s="129"/>
      <c r="AT77" s="124" t="s">
        <v>95</v>
      </c>
      <c r="AU77" s="124" t="s">
        <v>53</v>
      </c>
      <c r="AV77" s="9" t="s">
        <v>55</v>
      </c>
      <c r="AW77" s="9" t="s">
        <v>18</v>
      </c>
      <c r="AX77" s="9" t="s">
        <v>53</v>
      </c>
      <c r="AY77" s="124" t="s">
        <v>86</v>
      </c>
    </row>
    <row r="78" spans="2:65" s="1" customFormat="1" ht="24.2" customHeight="1">
      <c r="B78" s="103"/>
      <c r="C78" s="104">
        <v>6</v>
      </c>
      <c r="D78" s="104" t="s">
        <v>87</v>
      </c>
      <c r="E78" s="105" t="s">
        <v>114</v>
      </c>
      <c r="F78" s="106" t="s">
        <v>115</v>
      </c>
      <c r="G78" s="107" t="s">
        <v>90</v>
      </c>
      <c r="H78" s="108">
        <v>1</v>
      </c>
      <c r="I78" s="109"/>
      <c r="J78" s="110">
        <f>ROUND(I78*H78,2)</f>
        <v>0</v>
      </c>
      <c r="K78" s="111"/>
      <c r="L78" s="25"/>
      <c r="M78" s="112" t="s">
        <v>1</v>
      </c>
      <c r="N78" s="113" t="s">
        <v>21</v>
      </c>
      <c r="P78" s="114">
        <f>O78*H78</f>
        <v>0</v>
      </c>
      <c r="Q78" s="114">
        <v>0</v>
      </c>
      <c r="R78" s="114">
        <f>Q78*H78</f>
        <v>0</v>
      </c>
      <c r="S78" s="114">
        <v>0</v>
      </c>
      <c r="T78" s="115">
        <f>S78*H78</f>
        <v>0</v>
      </c>
      <c r="AR78" s="116" t="s">
        <v>99</v>
      </c>
      <c r="AT78" s="116" t="s">
        <v>87</v>
      </c>
      <c r="AU78" s="116" t="s">
        <v>53</v>
      </c>
      <c r="AY78" s="13" t="s">
        <v>86</v>
      </c>
      <c r="BE78" s="117">
        <f>IF(N78="základní",J78,0)</f>
        <v>0</v>
      </c>
      <c r="BF78" s="117">
        <f>IF(N78="snížená",J78,0)</f>
        <v>0</v>
      </c>
      <c r="BG78" s="117">
        <f>IF(N78="zákl. přenesená",J78,0)</f>
        <v>0</v>
      </c>
      <c r="BH78" s="117">
        <f>IF(N78="sníž. přenesená",J78,0)</f>
        <v>0</v>
      </c>
      <c r="BI78" s="117">
        <f>IF(N78="nulová",J78,0)</f>
        <v>0</v>
      </c>
      <c r="BJ78" s="13" t="s">
        <v>53</v>
      </c>
      <c r="BK78" s="117">
        <f>ROUND(I78*H78,2)</f>
        <v>0</v>
      </c>
      <c r="BL78" s="13" t="s">
        <v>99</v>
      </c>
      <c r="BM78" s="116" t="s">
        <v>116</v>
      </c>
    </row>
    <row r="79" spans="2:65" s="1" customFormat="1" ht="19.5">
      <c r="B79" s="25"/>
      <c r="D79" s="118" t="s">
        <v>92</v>
      </c>
      <c r="F79" s="119" t="s">
        <v>115</v>
      </c>
      <c r="I79" s="120"/>
      <c r="L79" s="25"/>
      <c r="M79" s="121"/>
      <c r="T79" s="38"/>
      <c r="AT79" s="13" t="s">
        <v>92</v>
      </c>
      <c r="AU79" s="13" t="s">
        <v>53</v>
      </c>
    </row>
    <row r="80" spans="2:65" s="1" customFormat="1" ht="78">
      <c r="B80" s="25"/>
      <c r="D80" s="118" t="s">
        <v>93</v>
      </c>
      <c r="F80" s="122" t="s">
        <v>117</v>
      </c>
      <c r="I80" s="120"/>
      <c r="L80" s="25"/>
      <c r="M80" s="121"/>
      <c r="T80" s="38"/>
      <c r="AT80" s="13" t="s">
        <v>93</v>
      </c>
      <c r="AU80" s="13" t="s">
        <v>53</v>
      </c>
    </row>
    <row r="81" spans="2:65" s="9" customFormat="1" ht="22.5">
      <c r="B81" s="123"/>
      <c r="D81" s="118" t="s">
        <v>95</v>
      </c>
      <c r="E81" s="124" t="s">
        <v>1</v>
      </c>
      <c r="F81" s="125" t="s">
        <v>118</v>
      </c>
      <c r="H81" s="126">
        <v>1</v>
      </c>
      <c r="I81" s="127"/>
      <c r="L81" s="123"/>
      <c r="M81" s="128"/>
      <c r="T81" s="129"/>
      <c r="AT81" s="124" t="s">
        <v>95</v>
      </c>
      <c r="AU81" s="124" t="s">
        <v>53</v>
      </c>
      <c r="AV81" s="9" t="s">
        <v>55</v>
      </c>
      <c r="AW81" s="9" t="s">
        <v>18</v>
      </c>
      <c r="AX81" s="9" t="s">
        <v>53</v>
      </c>
      <c r="AY81" s="124" t="s">
        <v>86</v>
      </c>
    </row>
    <row r="82" spans="2:65" s="1" customFormat="1" ht="16.5" customHeight="1">
      <c r="B82" s="103"/>
      <c r="C82" s="104">
        <v>7</v>
      </c>
      <c r="D82" s="104" t="s">
        <v>87</v>
      </c>
      <c r="E82" s="105" t="s">
        <v>120</v>
      </c>
      <c r="F82" s="106" t="s">
        <v>121</v>
      </c>
      <c r="G82" s="107" t="s">
        <v>90</v>
      </c>
      <c r="H82" s="108">
        <v>1</v>
      </c>
      <c r="I82" s="109"/>
      <c r="J82" s="110">
        <f>ROUND(I82*H82,2)</f>
        <v>0</v>
      </c>
      <c r="K82" s="111"/>
      <c r="L82" s="25"/>
      <c r="M82" s="112" t="s">
        <v>1</v>
      </c>
      <c r="N82" s="113" t="s">
        <v>21</v>
      </c>
      <c r="P82" s="114">
        <f>O82*H82</f>
        <v>0</v>
      </c>
      <c r="Q82" s="114">
        <v>0</v>
      </c>
      <c r="R82" s="114">
        <f>Q82*H82</f>
        <v>0</v>
      </c>
      <c r="S82" s="114">
        <v>0</v>
      </c>
      <c r="T82" s="115">
        <f>S82*H82</f>
        <v>0</v>
      </c>
      <c r="AR82" s="116" t="s">
        <v>99</v>
      </c>
      <c r="AT82" s="116" t="s">
        <v>87</v>
      </c>
      <c r="AU82" s="116" t="s">
        <v>53</v>
      </c>
      <c r="AY82" s="13" t="s">
        <v>86</v>
      </c>
      <c r="BE82" s="117">
        <f>IF(N82="základní",J82,0)</f>
        <v>0</v>
      </c>
      <c r="BF82" s="117">
        <f>IF(N82="snížená",J82,0)</f>
        <v>0</v>
      </c>
      <c r="BG82" s="117">
        <f>IF(N82="zákl. přenesená",J82,0)</f>
        <v>0</v>
      </c>
      <c r="BH82" s="117">
        <f>IF(N82="sníž. přenesená",J82,0)</f>
        <v>0</v>
      </c>
      <c r="BI82" s="117">
        <f>IF(N82="nulová",J82,0)</f>
        <v>0</v>
      </c>
      <c r="BJ82" s="13" t="s">
        <v>53</v>
      </c>
      <c r="BK82" s="117">
        <f>ROUND(I82*H82,2)</f>
        <v>0</v>
      </c>
      <c r="BL82" s="13" t="s">
        <v>99</v>
      </c>
      <c r="BM82" s="116" t="s">
        <v>122</v>
      </c>
    </row>
    <row r="83" spans="2:65" s="1" customFormat="1">
      <c r="B83" s="25"/>
      <c r="D83" s="118" t="s">
        <v>92</v>
      </c>
      <c r="F83" s="119" t="s">
        <v>121</v>
      </c>
      <c r="I83" s="120"/>
      <c r="L83" s="25"/>
      <c r="M83" s="121"/>
      <c r="T83" s="38"/>
      <c r="AT83" s="13" t="s">
        <v>92</v>
      </c>
      <c r="AU83" s="13" t="s">
        <v>53</v>
      </c>
    </row>
    <row r="84" spans="2:65" s="1" customFormat="1" ht="48.75">
      <c r="B84" s="25"/>
      <c r="D84" s="118" t="s">
        <v>93</v>
      </c>
      <c r="F84" s="122" t="s">
        <v>123</v>
      </c>
      <c r="I84" s="120"/>
      <c r="L84" s="25"/>
      <c r="M84" s="121"/>
      <c r="T84" s="38"/>
      <c r="AT84" s="13" t="s">
        <v>93</v>
      </c>
      <c r="AU84" s="13" t="s">
        <v>53</v>
      </c>
    </row>
    <row r="85" spans="2:65" s="9" customFormat="1" ht="22.5">
      <c r="B85" s="123"/>
      <c r="D85" s="118" t="s">
        <v>95</v>
      </c>
      <c r="E85" s="124" t="s">
        <v>1</v>
      </c>
      <c r="F85" s="125" t="s">
        <v>124</v>
      </c>
      <c r="H85" s="126">
        <v>1</v>
      </c>
      <c r="I85" s="127"/>
      <c r="L85" s="123"/>
      <c r="M85" s="128"/>
      <c r="T85" s="129"/>
      <c r="AT85" s="124" t="s">
        <v>95</v>
      </c>
      <c r="AU85" s="124" t="s">
        <v>53</v>
      </c>
      <c r="AV85" s="9" t="s">
        <v>55</v>
      </c>
      <c r="AW85" s="9" t="s">
        <v>18</v>
      </c>
      <c r="AX85" s="9" t="s">
        <v>53</v>
      </c>
      <c r="AY85" s="124" t="s">
        <v>86</v>
      </c>
    </row>
    <row r="86" spans="2:65" s="1" customFormat="1" ht="24.2" customHeight="1">
      <c r="B86" s="103"/>
      <c r="C86" s="104">
        <v>8</v>
      </c>
      <c r="D86" s="104" t="s">
        <v>87</v>
      </c>
      <c r="E86" s="105" t="s">
        <v>126</v>
      </c>
      <c r="F86" s="106" t="s">
        <v>127</v>
      </c>
      <c r="G86" s="107" t="s">
        <v>90</v>
      </c>
      <c r="H86" s="108">
        <v>1</v>
      </c>
      <c r="I86" s="109"/>
      <c r="J86" s="110">
        <f>ROUND(I86*H86,2)</f>
        <v>0</v>
      </c>
      <c r="K86" s="111"/>
      <c r="L86" s="25"/>
      <c r="M86" s="112" t="s">
        <v>1</v>
      </c>
      <c r="N86" s="113" t="s">
        <v>21</v>
      </c>
      <c r="P86" s="114">
        <f>O86*H86</f>
        <v>0</v>
      </c>
      <c r="Q86" s="114">
        <v>0</v>
      </c>
      <c r="R86" s="114">
        <f>Q86*H86</f>
        <v>0</v>
      </c>
      <c r="S86" s="114">
        <v>0</v>
      </c>
      <c r="T86" s="115">
        <f>S86*H86</f>
        <v>0</v>
      </c>
      <c r="AR86" s="116" t="s">
        <v>99</v>
      </c>
      <c r="AT86" s="116" t="s">
        <v>87</v>
      </c>
      <c r="AU86" s="116" t="s">
        <v>53</v>
      </c>
      <c r="AY86" s="13" t="s">
        <v>86</v>
      </c>
      <c r="BE86" s="117">
        <f>IF(N86="základní",J86,0)</f>
        <v>0</v>
      </c>
      <c r="BF86" s="117">
        <f>IF(N86="snížená",J86,0)</f>
        <v>0</v>
      </c>
      <c r="BG86" s="117">
        <f>IF(N86="zákl. přenesená",J86,0)</f>
        <v>0</v>
      </c>
      <c r="BH86" s="117">
        <f>IF(N86="sníž. přenesená",J86,0)</f>
        <v>0</v>
      </c>
      <c r="BI86" s="117">
        <f>IF(N86="nulová",J86,0)</f>
        <v>0</v>
      </c>
      <c r="BJ86" s="13" t="s">
        <v>53</v>
      </c>
      <c r="BK86" s="117">
        <f>ROUND(I86*H86,2)</f>
        <v>0</v>
      </c>
      <c r="BL86" s="13" t="s">
        <v>99</v>
      </c>
      <c r="BM86" s="116" t="s">
        <v>128</v>
      </c>
    </row>
    <row r="87" spans="2:65" s="1" customFormat="1">
      <c r="B87" s="25"/>
      <c r="D87" s="118" t="s">
        <v>92</v>
      </c>
      <c r="F87" s="119" t="s">
        <v>127</v>
      </c>
      <c r="I87" s="120"/>
      <c r="L87" s="25"/>
      <c r="M87" s="121"/>
      <c r="T87" s="38"/>
      <c r="AT87" s="13" t="s">
        <v>92</v>
      </c>
      <c r="AU87" s="13" t="s">
        <v>53</v>
      </c>
    </row>
    <row r="88" spans="2:65" s="1" customFormat="1" ht="39">
      <c r="B88" s="25"/>
      <c r="D88" s="118" t="s">
        <v>93</v>
      </c>
      <c r="F88" s="122" t="s">
        <v>129</v>
      </c>
      <c r="I88" s="120"/>
      <c r="L88" s="25"/>
      <c r="M88" s="121"/>
      <c r="T88" s="38"/>
      <c r="AT88" s="13" t="s">
        <v>93</v>
      </c>
      <c r="AU88" s="13" t="s">
        <v>53</v>
      </c>
    </row>
    <row r="89" spans="2:65" s="1" customFormat="1" ht="68.25">
      <c r="B89" s="25"/>
      <c r="D89" s="118" t="s">
        <v>130</v>
      </c>
      <c r="F89" s="122" t="s">
        <v>131</v>
      </c>
      <c r="I89" s="120"/>
      <c r="L89" s="25"/>
      <c r="M89" s="121"/>
      <c r="T89" s="38"/>
      <c r="AT89" s="13" t="s">
        <v>130</v>
      </c>
      <c r="AU89" s="13" t="s">
        <v>53</v>
      </c>
    </row>
    <row r="90" spans="2:65" s="9" customFormat="1" ht="22.5">
      <c r="B90" s="123"/>
      <c r="D90" s="118" t="s">
        <v>95</v>
      </c>
      <c r="E90" s="124" t="s">
        <v>1</v>
      </c>
      <c r="F90" s="125" t="s">
        <v>132</v>
      </c>
      <c r="H90" s="126">
        <v>1</v>
      </c>
      <c r="I90" s="127"/>
      <c r="L90" s="123"/>
      <c r="M90" s="128"/>
      <c r="T90" s="129"/>
      <c r="AT90" s="124" t="s">
        <v>95</v>
      </c>
      <c r="AU90" s="124" t="s">
        <v>53</v>
      </c>
      <c r="AV90" s="9" t="s">
        <v>55</v>
      </c>
      <c r="AW90" s="9" t="s">
        <v>18</v>
      </c>
      <c r="AX90" s="9" t="s">
        <v>53</v>
      </c>
      <c r="AY90" s="124" t="s">
        <v>86</v>
      </c>
    </row>
    <row r="91" spans="2:65" s="1" customFormat="1" ht="24.2" customHeight="1">
      <c r="B91" s="103"/>
      <c r="C91" s="104">
        <v>9</v>
      </c>
      <c r="D91" s="104" t="s">
        <v>87</v>
      </c>
      <c r="E91" s="105" t="s">
        <v>134</v>
      </c>
      <c r="F91" s="106" t="s">
        <v>135</v>
      </c>
      <c r="G91" s="107" t="s">
        <v>90</v>
      </c>
      <c r="H91" s="108">
        <v>1</v>
      </c>
      <c r="I91" s="109"/>
      <c r="J91" s="110">
        <f>ROUND(I91*H91,2)</f>
        <v>0</v>
      </c>
      <c r="K91" s="111"/>
      <c r="L91" s="25"/>
      <c r="M91" s="112" t="s">
        <v>1</v>
      </c>
      <c r="N91" s="113" t="s">
        <v>21</v>
      </c>
      <c r="P91" s="114">
        <f>O91*H91</f>
        <v>0</v>
      </c>
      <c r="Q91" s="114">
        <v>0</v>
      </c>
      <c r="R91" s="114">
        <f>Q91*H91</f>
        <v>0</v>
      </c>
      <c r="S91" s="114">
        <v>0</v>
      </c>
      <c r="T91" s="115">
        <f>S91*H91</f>
        <v>0</v>
      </c>
      <c r="AR91" s="116" t="s">
        <v>99</v>
      </c>
      <c r="AT91" s="116" t="s">
        <v>87</v>
      </c>
      <c r="AU91" s="116" t="s">
        <v>53</v>
      </c>
      <c r="AY91" s="13" t="s">
        <v>86</v>
      </c>
      <c r="BE91" s="117">
        <f>IF(N91="základní",J91,0)</f>
        <v>0</v>
      </c>
      <c r="BF91" s="117">
        <f>IF(N91="snížená",J91,0)</f>
        <v>0</v>
      </c>
      <c r="BG91" s="117">
        <f>IF(N91="zákl. přenesená",J91,0)</f>
        <v>0</v>
      </c>
      <c r="BH91" s="117">
        <f>IF(N91="sníž. přenesená",J91,0)</f>
        <v>0</v>
      </c>
      <c r="BI91" s="117">
        <f>IF(N91="nulová",J91,0)</f>
        <v>0</v>
      </c>
      <c r="BJ91" s="13" t="s">
        <v>53</v>
      </c>
      <c r="BK91" s="117">
        <f>ROUND(I91*H91,2)</f>
        <v>0</v>
      </c>
      <c r="BL91" s="13" t="s">
        <v>99</v>
      </c>
      <c r="BM91" s="116" t="s">
        <v>136</v>
      </c>
    </row>
    <row r="92" spans="2:65" s="1" customFormat="1" ht="19.5">
      <c r="B92" s="25"/>
      <c r="D92" s="118" t="s">
        <v>92</v>
      </c>
      <c r="F92" s="119" t="s">
        <v>135</v>
      </c>
      <c r="I92" s="120"/>
      <c r="L92" s="25"/>
      <c r="M92" s="121"/>
      <c r="T92" s="38"/>
      <c r="AT92" s="13" t="s">
        <v>92</v>
      </c>
      <c r="AU92" s="13" t="s">
        <v>53</v>
      </c>
    </row>
    <row r="93" spans="2:65" s="1" customFormat="1" ht="29.25">
      <c r="B93" s="25"/>
      <c r="D93" s="118" t="s">
        <v>93</v>
      </c>
      <c r="F93" s="122" t="s">
        <v>137</v>
      </c>
      <c r="I93" s="120"/>
      <c r="L93" s="25"/>
      <c r="M93" s="121"/>
      <c r="T93" s="38"/>
      <c r="AT93" s="13" t="s">
        <v>93</v>
      </c>
      <c r="AU93" s="13" t="s">
        <v>53</v>
      </c>
    </row>
    <row r="94" spans="2:65" s="1" customFormat="1" ht="19.5">
      <c r="B94" s="25"/>
      <c r="D94" s="118" t="s">
        <v>130</v>
      </c>
      <c r="F94" s="122" t="s">
        <v>138</v>
      </c>
      <c r="I94" s="120"/>
      <c r="L94" s="25"/>
      <c r="M94" s="121"/>
      <c r="T94" s="38"/>
      <c r="AT94" s="13" t="s">
        <v>130</v>
      </c>
      <c r="AU94" s="13" t="s">
        <v>53</v>
      </c>
    </row>
    <row r="95" spans="2:65" s="9" customFormat="1">
      <c r="B95" s="123"/>
      <c r="D95" s="118" t="s">
        <v>95</v>
      </c>
      <c r="E95" s="124" t="s">
        <v>1</v>
      </c>
      <c r="F95" s="125" t="s">
        <v>139</v>
      </c>
      <c r="H95" s="126">
        <v>1</v>
      </c>
      <c r="I95" s="127"/>
      <c r="L95" s="123"/>
      <c r="M95" s="136"/>
      <c r="N95" s="137"/>
      <c r="O95" s="137"/>
      <c r="P95" s="137"/>
      <c r="Q95" s="137"/>
      <c r="R95" s="137"/>
      <c r="S95" s="137"/>
      <c r="T95" s="138"/>
      <c r="AT95" s="124" t="s">
        <v>95</v>
      </c>
      <c r="AU95" s="124" t="s">
        <v>53</v>
      </c>
      <c r="AV95" s="9" t="s">
        <v>55</v>
      </c>
      <c r="AW95" s="9" t="s">
        <v>18</v>
      </c>
      <c r="AX95" s="9" t="s">
        <v>53</v>
      </c>
      <c r="AY95" s="124" t="s">
        <v>86</v>
      </c>
    </row>
    <row r="96" spans="2:65" s="1" customFormat="1" ht="6.95" customHeight="1">
      <c r="B96" s="30"/>
      <c r="C96" s="31"/>
      <c r="D96" s="31"/>
      <c r="E96" s="31"/>
      <c r="F96" s="31"/>
      <c r="G96" s="31"/>
      <c r="H96" s="31"/>
      <c r="I96" s="31"/>
      <c r="J96" s="31"/>
      <c r="K96" s="31"/>
      <c r="L96" s="25"/>
    </row>
  </sheetData>
  <autoFilter ref="C55:K95" xr:uid="{00000000-0009-0000-0000-000001000000}"/>
  <mergeCells count="7">
    <mergeCell ref="E30:H30"/>
    <mergeCell ref="E48:H48"/>
    <mergeCell ref="E50:H50"/>
    <mergeCell ref="L2:V2"/>
    <mergeCell ref="E7:H7"/>
    <mergeCell ref="E9:H9"/>
    <mergeCell ref="E28:H28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94"/>
  <sheetViews>
    <sheetView showGridLines="0" workbookViewId="0">
      <selection activeCell="X7" sqref="X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2" width="9.33203125" hidden="1"/>
    <col min="63" max="63" width="4.6640625" bestFit="1" customWidth="1"/>
    <col min="64" max="64" width="4.1640625" bestFit="1" customWidth="1"/>
    <col min="65" max="65" width="13.6640625" bestFit="1" customWidth="1"/>
  </cols>
  <sheetData>
    <row r="2" spans="2:46" ht="36.950000000000003" customHeight="1">
      <c r="L2" s="163" t="s">
        <v>5</v>
      </c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3" t="s">
        <v>58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55</v>
      </c>
    </row>
    <row r="4" spans="2:46" ht="24.95" customHeight="1">
      <c r="B4" s="16"/>
      <c r="D4" s="17" t="s">
        <v>61</v>
      </c>
      <c r="L4" s="16"/>
      <c r="M4" s="70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26.25" customHeight="1">
      <c r="B7" s="16"/>
      <c r="E7" s="180" t="str">
        <f>'Rekapitulace stavby'!K6</f>
        <v>Parkovací stání u objektu R1 - realizační část</v>
      </c>
      <c r="F7" s="181"/>
      <c r="G7" s="181"/>
      <c r="H7" s="181"/>
      <c r="L7" s="16"/>
    </row>
    <row r="8" spans="2:46" s="1" customFormat="1" ht="12" customHeight="1">
      <c r="B8" s="25"/>
      <c r="D8" s="22" t="s">
        <v>62</v>
      </c>
      <c r="L8" s="25"/>
    </row>
    <row r="9" spans="2:46" s="1" customFormat="1" ht="16.5" customHeight="1">
      <c r="B9" s="25"/>
      <c r="E9" s="165" t="s">
        <v>140</v>
      </c>
      <c r="F9" s="179"/>
      <c r="G9" s="179"/>
      <c r="H9" s="179"/>
      <c r="L9" s="25"/>
    </row>
    <row r="10" spans="2:46" s="1" customFormat="1">
      <c r="B10" s="25"/>
      <c r="L10" s="25"/>
    </row>
    <row r="11" spans="2:46" s="1" customFormat="1" ht="12" customHeight="1">
      <c r="B11" s="25"/>
      <c r="D11" s="22" t="s">
        <v>13</v>
      </c>
      <c r="I11" s="22" t="s">
        <v>14</v>
      </c>
      <c r="J11" s="20" t="s">
        <v>15</v>
      </c>
      <c r="L11" s="25"/>
    </row>
    <row r="12" spans="2:46" s="1" customFormat="1" ht="18" customHeight="1">
      <c r="B12" s="25"/>
      <c r="E12" s="147" t="s">
        <v>535</v>
      </c>
      <c r="I12" s="22" t="s">
        <v>16</v>
      </c>
      <c r="J12" s="20" t="s">
        <v>17</v>
      </c>
      <c r="L12" s="25"/>
    </row>
    <row r="13" spans="2:46" s="1" customFormat="1" ht="6.95" customHeight="1">
      <c r="B13" s="25"/>
      <c r="L13" s="25"/>
    </row>
    <row r="14" spans="2:46" s="1" customFormat="1" ht="6.95" customHeight="1">
      <c r="B14" s="25"/>
      <c r="D14" s="36"/>
      <c r="E14" s="36"/>
      <c r="F14" s="36"/>
      <c r="G14" s="36"/>
      <c r="H14" s="36"/>
      <c r="I14" s="36"/>
      <c r="J14" s="36"/>
      <c r="K14" s="36"/>
      <c r="L14" s="25"/>
    </row>
    <row r="15" spans="2:46" s="1" customFormat="1" ht="25.35" customHeight="1">
      <c r="B15" s="25"/>
      <c r="C15" s="73"/>
      <c r="D15" s="74" t="s">
        <v>19</v>
      </c>
      <c r="E15" s="39"/>
      <c r="F15" s="39"/>
      <c r="G15" s="75"/>
      <c r="H15" s="76"/>
      <c r="I15" s="39"/>
      <c r="J15" s="150">
        <f>ROUND(J65, 2)</f>
        <v>0</v>
      </c>
      <c r="L15" s="25"/>
    </row>
    <row r="16" spans="2:46" s="1" customFormat="1" ht="6.95" customHeight="1">
      <c r="B16" s="25"/>
      <c r="D16" s="36"/>
      <c r="E16" s="36"/>
      <c r="F16" s="36"/>
      <c r="G16" s="36"/>
      <c r="H16" s="36"/>
      <c r="I16" s="36"/>
      <c r="J16" s="36"/>
      <c r="K16" s="36"/>
      <c r="L16" s="25"/>
    </row>
    <row r="17" spans="2:12" s="1" customFormat="1" ht="14.45" hidden="1" customHeight="1">
      <c r="B17" s="25"/>
      <c r="E17" s="22" t="s">
        <v>22</v>
      </c>
      <c r="F17" s="71">
        <f>ROUND((SUM(BG65:BG293)),  2)</f>
        <v>0</v>
      </c>
      <c r="I17" s="72">
        <v>0.21</v>
      </c>
      <c r="J17" s="71">
        <f>0</f>
        <v>0</v>
      </c>
      <c r="L17" s="25"/>
    </row>
    <row r="18" spans="2:12" s="1" customFormat="1" ht="14.45" hidden="1" customHeight="1">
      <c r="B18" s="25"/>
      <c r="E18" s="22" t="s">
        <v>23</v>
      </c>
      <c r="F18" s="71">
        <f>ROUND((SUM(BH65:BH293)),  2)</f>
        <v>0</v>
      </c>
      <c r="I18" s="72">
        <v>0.15</v>
      </c>
      <c r="J18" s="71">
        <f>0</f>
        <v>0</v>
      </c>
      <c r="L18" s="25"/>
    </row>
    <row r="19" spans="2:12" s="1" customFormat="1" ht="14.45" hidden="1" customHeight="1">
      <c r="B19" s="25"/>
      <c r="E19" s="22" t="s">
        <v>24</v>
      </c>
      <c r="F19" s="71">
        <f>ROUND((SUM(BI65:BI293)),  2)</f>
        <v>0</v>
      </c>
      <c r="I19" s="72">
        <v>0</v>
      </c>
      <c r="J19" s="71">
        <f>0</f>
        <v>0</v>
      </c>
      <c r="L19" s="25"/>
    </row>
    <row r="20" spans="2:12" s="1" customFormat="1" ht="14.45" customHeight="1"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25"/>
    </row>
    <row r="24" spans="2:12" s="1" customFormat="1" ht="6.95" customHeight="1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25"/>
    </row>
    <row r="25" spans="2:12" s="1" customFormat="1" ht="24.95" customHeight="1">
      <c r="B25" s="25"/>
      <c r="C25" s="17" t="s">
        <v>64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C27" s="22" t="s">
        <v>12</v>
      </c>
      <c r="L27" s="25"/>
    </row>
    <row r="28" spans="2:12" s="1" customFormat="1" ht="26.25" customHeight="1">
      <c r="B28" s="25"/>
      <c r="E28" s="180" t="str">
        <f>E7</f>
        <v>Parkovací stání u objektu R1 - realizační část</v>
      </c>
      <c r="F28" s="181"/>
      <c r="G28" s="181"/>
      <c r="H28" s="181"/>
      <c r="L28" s="25"/>
    </row>
    <row r="29" spans="2:12" s="1" customFormat="1" ht="12" customHeight="1">
      <c r="B29" s="25"/>
      <c r="C29" s="22" t="s">
        <v>62</v>
      </c>
      <c r="L29" s="25"/>
    </row>
    <row r="30" spans="2:12" s="1" customFormat="1" ht="16.5" customHeight="1">
      <c r="B30" s="25"/>
      <c r="E30" s="165" t="str">
        <f>E9</f>
        <v>SO 101 - Parkovací stání</v>
      </c>
      <c r="F30" s="179"/>
      <c r="G30" s="179"/>
      <c r="H30" s="179"/>
      <c r="L30" s="25"/>
    </row>
    <row r="31" spans="2:12" s="1" customFormat="1" ht="6.95" customHeight="1">
      <c r="B31" s="25"/>
      <c r="L31" s="25"/>
    </row>
    <row r="32" spans="2:12" s="1" customFormat="1" ht="6.95" customHeight="1">
      <c r="B32" s="25"/>
      <c r="L32" s="25"/>
    </row>
    <row r="33" spans="2:47" s="1" customFormat="1" ht="15.2" customHeight="1">
      <c r="B33" s="25"/>
      <c r="C33" s="22" t="s">
        <v>13</v>
      </c>
      <c r="F33" s="20" t="str">
        <f>E12</f>
        <v>Oborová zdravotní pojišťovna zaměstnanců bank, pojišťoven a stavebnictví</v>
      </c>
      <c r="I33" s="22"/>
      <c r="J33" s="23"/>
      <c r="L33" s="25"/>
    </row>
    <row r="34" spans="2:47" s="1" customFormat="1" ht="10.35" customHeight="1">
      <c r="B34" s="25"/>
      <c r="L34" s="25"/>
    </row>
    <row r="35" spans="2:47" s="1" customFormat="1" ht="29.25" customHeight="1">
      <c r="B35" s="25"/>
      <c r="C35" s="77" t="s">
        <v>65</v>
      </c>
      <c r="D35" s="73"/>
      <c r="E35" s="73"/>
      <c r="F35" s="73"/>
      <c r="G35" s="73"/>
      <c r="H35" s="73"/>
      <c r="I35" s="73"/>
      <c r="J35" s="78" t="s">
        <v>66</v>
      </c>
      <c r="K35" s="73"/>
      <c r="L35" s="25"/>
    </row>
    <row r="36" spans="2:47" s="1" customFormat="1" ht="10.35" customHeight="1">
      <c r="B36" s="25"/>
      <c r="L36" s="25"/>
    </row>
    <row r="37" spans="2:47" s="1" customFormat="1" ht="22.9" customHeight="1">
      <c r="B37" s="25"/>
      <c r="C37" s="79" t="s">
        <v>67</v>
      </c>
      <c r="J37" s="48">
        <f>J65</f>
        <v>0</v>
      </c>
      <c r="L37" s="25"/>
      <c r="AU37" s="13" t="s">
        <v>68</v>
      </c>
    </row>
    <row r="38" spans="2:47" s="6" customFormat="1" ht="24.95" customHeight="1">
      <c r="B38" s="80"/>
      <c r="D38" s="81" t="s">
        <v>141</v>
      </c>
      <c r="E38" s="82"/>
      <c r="F38" s="82"/>
      <c r="G38" s="82"/>
      <c r="H38" s="82"/>
      <c r="I38" s="82"/>
      <c r="J38" s="83">
        <f>J66</f>
        <v>0</v>
      </c>
      <c r="L38" s="80"/>
    </row>
    <row r="39" spans="2:47" s="11" customFormat="1" ht="19.899999999999999" customHeight="1">
      <c r="B39" s="139"/>
      <c r="D39" s="140" t="s">
        <v>142</v>
      </c>
      <c r="E39" s="141"/>
      <c r="F39" s="141"/>
      <c r="G39" s="141"/>
      <c r="H39" s="141"/>
      <c r="I39" s="141"/>
      <c r="J39" s="142">
        <f>J67</f>
        <v>0</v>
      </c>
      <c r="L39" s="139"/>
    </row>
    <row r="40" spans="2:47" s="11" customFormat="1" ht="19.899999999999999" customHeight="1">
      <c r="B40" s="139"/>
      <c r="D40" s="140" t="s">
        <v>143</v>
      </c>
      <c r="E40" s="141"/>
      <c r="F40" s="141"/>
      <c r="G40" s="141"/>
      <c r="H40" s="141"/>
      <c r="I40" s="141"/>
      <c r="J40" s="142">
        <f>J141</f>
        <v>0</v>
      </c>
      <c r="L40" s="139"/>
    </row>
    <row r="41" spans="2:47" s="11" customFormat="1" ht="19.899999999999999" customHeight="1">
      <c r="B41" s="139"/>
      <c r="D41" s="140" t="s">
        <v>144</v>
      </c>
      <c r="E41" s="141"/>
      <c r="F41" s="141"/>
      <c r="G41" s="141"/>
      <c r="H41" s="141"/>
      <c r="I41" s="141"/>
      <c r="J41" s="142">
        <f>J154</f>
        <v>0</v>
      </c>
      <c r="L41" s="139"/>
    </row>
    <row r="42" spans="2:47" s="11" customFormat="1" ht="19.899999999999999" customHeight="1">
      <c r="B42" s="139"/>
      <c r="D42" s="140" t="s">
        <v>145</v>
      </c>
      <c r="E42" s="141"/>
      <c r="F42" s="141"/>
      <c r="G42" s="141"/>
      <c r="H42" s="141"/>
      <c r="I42" s="141"/>
      <c r="J42" s="142">
        <f>J200</f>
        <v>0</v>
      </c>
      <c r="L42" s="139"/>
    </row>
    <row r="43" spans="2:47" s="11" customFormat="1" ht="19.899999999999999" customHeight="1">
      <c r="B43" s="139"/>
      <c r="D43" s="140" t="s">
        <v>146</v>
      </c>
      <c r="E43" s="141"/>
      <c r="F43" s="141"/>
      <c r="G43" s="141"/>
      <c r="H43" s="141"/>
      <c r="I43" s="141"/>
      <c r="J43" s="142">
        <f>J222</f>
        <v>0</v>
      </c>
      <c r="L43" s="139"/>
    </row>
    <row r="44" spans="2:47" s="6" customFormat="1" ht="24.95" customHeight="1">
      <c r="B44" s="80"/>
      <c r="D44" s="81" t="s">
        <v>147</v>
      </c>
      <c r="E44" s="82"/>
      <c r="F44" s="82"/>
      <c r="G44" s="82"/>
      <c r="H44" s="82"/>
      <c r="I44" s="82"/>
      <c r="J44" s="83">
        <f>J257</f>
        <v>0</v>
      </c>
      <c r="L44" s="80"/>
    </row>
    <row r="45" spans="2:47" s="11" customFormat="1" ht="19.899999999999999" customHeight="1">
      <c r="B45" s="139"/>
      <c r="D45" s="140" t="s">
        <v>148</v>
      </c>
      <c r="E45" s="141"/>
      <c r="F45" s="141"/>
      <c r="G45" s="141"/>
      <c r="H45" s="141"/>
      <c r="I45" s="141"/>
      <c r="J45" s="142">
        <f>J258</f>
        <v>0</v>
      </c>
      <c r="L45" s="139"/>
    </row>
    <row r="46" spans="2:47" s="11" customFormat="1" ht="19.899999999999999" customHeight="1">
      <c r="B46" s="139"/>
      <c r="D46" s="140" t="s">
        <v>149</v>
      </c>
      <c r="E46" s="141"/>
      <c r="F46" s="141"/>
      <c r="G46" s="141"/>
      <c r="H46" s="141"/>
      <c r="I46" s="141"/>
      <c r="J46" s="142">
        <f>J263</f>
        <v>0</v>
      </c>
      <c r="L46" s="139"/>
    </row>
    <row r="47" spans="2:47" s="6" customFormat="1" ht="24.95" customHeight="1">
      <c r="B47" s="80"/>
      <c r="D47" s="81" t="s">
        <v>69</v>
      </c>
      <c r="E47" s="82"/>
      <c r="F47" s="82"/>
      <c r="G47" s="82"/>
      <c r="H47" s="82"/>
      <c r="I47" s="82"/>
      <c r="J47" s="83">
        <f>J276</f>
        <v>0</v>
      </c>
      <c r="L47" s="80"/>
    </row>
    <row r="48" spans="2:47" s="1" customFormat="1" ht="21.75" customHeight="1">
      <c r="B48" s="25"/>
      <c r="L48" s="25"/>
    </row>
    <row r="49" spans="2:20" s="1" customFormat="1" ht="6.95" customHeight="1"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25"/>
    </row>
    <row r="53" spans="2:20" s="1" customFormat="1" ht="6.95" customHeight="1">
      <c r="B53" s="32"/>
      <c r="C53" s="33"/>
      <c r="D53" s="33"/>
      <c r="E53" s="33"/>
      <c r="F53" s="33"/>
      <c r="G53" s="33"/>
      <c r="H53" s="33"/>
      <c r="I53" s="33"/>
      <c r="J53" s="33"/>
      <c r="K53" s="33"/>
      <c r="L53" s="25"/>
    </row>
    <row r="54" spans="2:20" s="1" customFormat="1" ht="24.95" customHeight="1">
      <c r="B54" s="25"/>
      <c r="C54" s="17" t="s">
        <v>70</v>
      </c>
      <c r="L54" s="25"/>
    </row>
    <row r="55" spans="2:20" s="1" customFormat="1" ht="6.95" customHeight="1">
      <c r="B55" s="25"/>
      <c r="L55" s="25"/>
    </row>
    <row r="56" spans="2:20" s="1" customFormat="1" ht="12" customHeight="1">
      <c r="B56" s="25"/>
      <c r="C56" s="22" t="s">
        <v>12</v>
      </c>
      <c r="L56" s="25"/>
    </row>
    <row r="57" spans="2:20" s="1" customFormat="1" ht="26.25" customHeight="1">
      <c r="B57" s="25"/>
      <c r="E57" s="180" t="str">
        <f>E7</f>
        <v>Parkovací stání u objektu R1 - realizační část</v>
      </c>
      <c r="F57" s="181"/>
      <c r="G57" s="181"/>
      <c r="H57" s="181"/>
      <c r="L57" s="25"/>
    </row>
    <row r="58" spans="2:20" s="1" customFormat="1" ht="12" customHeight="1">
      <c r="B58" s="25"/>
      <c r="C58" s="22" t="s">
        <v>62</v>
      </c>
      <c r="L58" s="25"/>
    </row>
    <row r="59" spans="2:20" s="1" customFormat="1" ht="16.5" customHeight="1">
      <c r="B59" s="25"/>
      <c r="E59" s="165" t="str">
        <f>E9</f>
        <v>SO 101 - Parkovací stání</v>
      </c>
      <c r="F59" s="179"/>
      <c r="G59" s="179"/>
      <c r="H59" s="179"/>
      <c r="L59" s="25"/>
    </row>
    <row r="60" spans="2:20" s="1" customFormat="1" ht="6.95" customHeight="1">
      <c r="B60" s="25"/>
      <c r="L60" s="25"/>
    </row>
    <row r="61" spans="2:20" s="1" customFormat="1" ht="6.95" customHeight="1">
      <c r="B61" s="25"/>
      <c r="L61" s="25"/>
    </row>
    <row r="62" spans="2:20" s="1" customFormat="1" ht="15.2" customHeight="1">
      <c r="B62" s="25"/>
      <c r="C62" s="22" t="s">
        <v>13</v>
      </c>
      <c r="F62" s="20" t="str">
        <f>E12</f>
        <v>Oborová zdravotní pojišťovna zaměstnanců bank, pojišťoven a stavebnictví</v>
      </c>
      <c r="I62" s="22"/>
      <c r="J62" s="23"/>
      <c r="L62" s="25"/>
    </row>
    <row r="63" spans="2:20" s="1" customFormat="1" ht="10.35" customHeight="1">
      <c r="B63" s="25"/>
      <c r="L63" s="25"/>
    </row>
    <row r="64" spans="2:20" s="7" customFormat="1" ht="29.25" customHeight="1">
      <c r="B64" s="84"/>
      <c r="C64" s="85" t="s">
        <v>71</v>
      </c>
      <c r="D64" s="86" t="s">
        <v>30</v>
      </c>
      <c r="E64" s="86" t="s">
        <v>27</v>
      </c>
      <c r="F64" s="86" t="s">
        <v>28</v>
      </c>
      <c r="G64" s="86" t="s">
        <v>72</v>
      </c>
      <c r="H64" s="86" t="s">
        <v>73</v>
      </c>
      <c r="I64" s="86" t="s">
        <v>74</v>
      </c>
      <c r="J64" s="87" t="s">
        <v>66</v>
      </c>
      <c r="K64" s="88" t="s">
        <v>75</v>
      </c>
      <c r="L64" s="84"/>
      <c r="M64" s="41" t="s">
        <v>1</v>
      </c>
      <c r="N64" s="42" t="s">
        <v>20</v>
      </c>
      <c r="O64" s="42" t="s">
        <v>76</v>
      </c>
      <c r="P64" s="42" t="s">
        <v>77</v>
      </c>
      <c r="Q64" s="42" t="s">
        <v>78</v>
      </c>
      <c r="R64" s="42" t="s">
        <v>79</v>
      </c>
      <c r="S64" s="42" t="s">
        <v>80</v>
      </c>
      <c r="T64" s="43" t="s">
        <v>81</v>
      </c>
    </row>
    <row r="65" spans="2:65" s="1" customFormat="1" ht="22.9" customHeight="1">
      <c r="B65" s="25"/>
      <c r="C65" s="46" t="s">
        <v>82</v>
      </c>
      <c r="J65" s="89">
        <f>BK65</f>
        <v>0</v>
      </c>
      <c r="L65" s="25"/>
      <c r="M65" s="44"/>
      <c r="N65" s="36"/>
      <c r="O65" s="36"/>
      <c r="P65" s="90">
        <f>P66+P257+P276</f>
        <v>0</v>
      </c>
      <c r="Q65" s="36"/>
      <c r="R65" s="90">
        <f>R66+R257+R276</f>
        <v>0</v>
      </c>
      <c r="S65" s="36"/>
      <c r="T65" s="91">
        <f>T66+T257+T276</f>
        <v>0</v>
      </c>
      <c r="AT65" s="13" t="s">
        <v>44</v>
      </c>
      <c r="AU65" s="13" t="s">
        <v>68</v>
      </c>
      <c r="BK65" s="92">
        <f>BK66+BK257+BK276</f>
        <v>0</v>
      </c>
    </row>
    <row r="66" spans="2:65" s="8" customFormat="1" ht="25.9" customHeight="1">
      <c r="B66" s="93"/>
      <c r="D66" s="94" t="s">
        <v>44</v>
      </c>
      <c r="E66" s="95" t="s">
        <v>150</v>
      </c>
      <c r="F66" s="95" t="s">
        <v>151</v>
      </c>
      <c r="I66" s="96"/>
      <c r="J66" s="97">
        <f>BK66</f>
        <v>0</v>
      </c>
      <c r="L66" s="93"/>
      <c r="M66" s="98"/>
      <c r="P66" s="99">
        <f>P67+P141+P154+P200+P222</f>
        <v>0</v>
      </c>
      <c r="R66" s="99">
        <f>R67+R141+R154+R200+R222</f>
        <v>0</v>
      </c>
      <c r="T66" s="100">
        <f>T67+T141+T154+T200+T222</f>
        <v>0</v>
      </c>
      <c r="AR66" s="94" t="s">
        <v>53</v>
      </c>
      <c r="AT66" s="101" t="s">
        <v>44</v>
      </c>
      <c r="AU66" s="101" t="s">
        <v>45</v>
      </c>
      <c r="AY66" s="94" t="s">
        <v>86</v>
      </c>
      <c r="BK66" s="102">
        <f>BK67+BK141+BK154+BK200+BK222</f>
        <v>0</v>
      </c>
    </row>
    <row r="67" spans="2:65" s="8" customFormat="1" ht="22.9" customHeight="1">
      <c r="B67" s="93"/>
      <c r="D67" s="94" t="s">
        <v>44</v>
      </c>
      <c r="E67" s="143" t="s">
        <v>53</v>
      </c>
      <c r="F67" s="143" t="s">
        <v>152</v>
      </c>
      <c r="I67" s="96"/>
      <c r="J67" s="144">
        <f>BK67</f>
        <v>0</v>
      </c>
      <c r="L67" s="93"/>
      <c r="M67" s="98"/>
      <c r="P67" s="99">
        <f>SUM(P68:P140)</f>
        <v>0</v>
      </c>
      <c r="R67" s="99">
        <f>SUM(R68:R140)</f>
        <v>0</v>
      </c>
      <c r="T67" s="100">
        <f>SUM(T68:T140)</f>
        <v>0</v>
      </c>
      <c r="AR67" s="94" t="s">
        <v>53</v>
      </c>
      <c r="AT67" s="101" t="s">
        <v>44</v>
      </c>
      <c r="AU67" s="101" t="s">
        <v>53</v>
      </c>
      <c r="AY67" s="94" t="s">
        <v>86</v>
      </c>
      <c r="BK67" s="102">
        <f>SUM(BK68:BK140)</f>
        <v>0</v>
      </c>
    </row>
    <row r="68" spans="2:65" s="1" customFormat="1" ht="16.5" customHeight="1">
      <c r="B68" s="103"/>
      <c r="C68" s="104" t="s">
        <v>53</v>
      </c>
      <c r="D68" s="104" t="s">
        <v>87</v>
      </c>
      <c r="E68" s="105" t="s">
        <v>153</v>
      </c>
      <c r="F68" s="106" t="s">
        <v>154</v>
      </c>
      <c r="G68" s="107" t="s">
        <v>155</v>
      </c>
      <c r="H68" s="108">
        <v>60</v>
      </c>
      <c r="I68" s="109"/>
      <c r="J68" s="110">
        <f>ROUND(I68*H68,2)</f>
        <v>0</v>
      </c>
      <c r="K68" s="111"/>
      <c r="L68" s="25"/>
      <c r="M68" s="112" t="s">
        <v>1</v>
      </c>
      <c r="N68" s="113" t="s">
        <v>21</v>
      </c>
      <c r="P68" s="114">
        <f>O68*H68</f>
        <v>0</v>
      </c>
      <c r="Q68" s="114">
        <v>0</v>
      </c>
      <c r="R68" s="114">
        <f>Q68*H68</f>
        <v>0</v>
      </c>
      <c r="S68" s="114">
        <v>0</v>
      </c>
      <c r="T68" s="115">
        <f>S68*H68</f>
        <v>0</v>
      </c>
      <c r="AR68" s="116" t="s">
        <v>85</v>
      </c>
      <c r="AT68" s="116" t="s">
        <v>87</v>
      </c>
      <c r="AU68" s="116" t="s">
        <v>55</v>
      </c>
      <c r="AY68" s="13" t="s">
        <v>86</v>
      </c>
      <c r="BE68" s="117">
        <f>IF(N68="základní",J68,0)</f>
        <v>0</v>
      </c>
      <c r="BF68" s="117">
        <f>IF(N68="snížená",J68,0)</f>
        <v>0</v>
      </c>
      <c r="BG68" s="117">
        <f>IF(N68="zákl. přenesená",J68,0)</f>
        <v>0</v>
      </c>
      <c r="BH68" s="117">
        <f>IF(N68="sníž. přenesená",J68,0)</f>
        <v>0</v>
      </c>
      <c r="BI68" s="117">
        <f>IF(N68="nulová",J68,0)</f>
        <v>0</v>
      </c>
      <c r="BJ68" s="13" t="s">
        <v>53</v>
      </c>
      <c r="BK68" s="117">
        <f>ROUND(I68*H68,2)</f>
        <v>0</v>
      </c>
      <c r="BL68" s="13" t="s">
        <v>85</v>
      </c>
      <c r="BM68" s="116" t="s">
        <v>156</v>
      </c>
    </row>
    <row r="69" spans="2:65" s="1" customFormat="1">
      <c r="B69" s="25"/>
      <c r="D69" s="118" t="s">
        <v>92</v>
      </c>
      <c r="F69" s="119" t="s">
        <v>154</v>
      </c>
      <c r="I69" s="120"/>
      <c r="L69" s="25"/>
      <c r="M69" s="121"/>
      <c r="T69" s="38"/>
      <c r="AT69" s="13" t="s">
        <v>92</v>
      </c>
      <c r="AU69" s="13" t="s">
        <v>55</v>
      </c>
    </row>
    <row r="70" spans="2:65" s="1" customFormat="1" ht="39">
      <c r="B70" s="25"/>
      <c r="D70" s="118" t="s">
        <v>93</v>
      </c>
      <c r="F70" s="122" t="s">
        <v>157</v>
      </c>
      <c r="I70" s="120"/>
      <c r="L70" s="25"/>
      <c r="M70" s="121"/>
      <c r="T70" s="38"/>
      <c r="AT70" s="13" t="s">
        <v>93</v>
      </c>
      <c r="AU70" s="13" t="s">
        <v>55</v>
      </c>
    </row>
    <row r="71" spans="2:65" s="9" customFormat="1" ht="22.5">
      <c r="B71" s="123"/>
      <c r="D71" s="118" t="s">
        <v>95</v>
      </c>
      <c r="E71" s="124" t="s">
        <v>1</v>
      </c>
      <c r="F71" s="125" t="s">
        <v>158</v>
      </c>
      <c r="H71" s="126">
        <v>60</v>
      </c>
      <c r="I71" s="127"/>
      <c r="L71" s="123"/>
      <c r="M71" s="128"/>
      <c r="T71" s="129"/>
      <c r="AT71" s="124" t="s">
        <v>95</v>
      </c>
      <c r="AU71" s="124" t="s">
        <v>55</v>
      </c>
      <c r="AV71" s="9" t="s">
        <v>55</v>
      </c>
      <c r="AW71" s="9" t="s">
        <v>18</v>
      </c>
      <c r="AX71" s="9" t="s">
        <v>53</v>
      </c>
      <c r="AY71" s="124" t="s">
        <v>86</v>
      </c>
    </row>
    <row r="72" spans="2:65" s="1" customFormat="1" ht="16.5" customHeight="1">
      <c r="B72" s="103"/>
      <c r="C72" s="104" t="s">
        <v>55</v>
      </c>
      <c r="D72" s="104" t="s">
        <v>87</v>
      </c>
      <c r="E72" s="105" t="s">
        <v>159</v>
      </c>
      <c r="F72" s="106" t="s">
        <v>160</v>
      </c>
      <c r="G72" s="107" t="s">
        <v>155</v>
      </c>
      <c r="H72" s="108">
        <v>135</v>
      </c>
      <c r="I72" s="109"/>
      <c r="J72" s="110">
        <f>ROUND(I72*H72,2)</f>
        <v>0</v>
      </c>
      <c r="K72" s="111"/>
      <c r="L72" s="25"/>
      <c r="M72" s="112" t="s">
        <v>1</v>
      </c>
      <c r="N72" s="113" t="s">
        <v>21</v>
      </c>
      <c r="P72" s="114">
        <f>O72*H72</f>
        <v>0</v>
      </c>
      <c r="Q72" s="114">
        <v>0</v>
      </c>
      <c r="R72" s="114">
        <f>Q72*H72</f>
        <v>0</v>
      </c>
      <c r="S72" s="114">
        <v>0</v>
      </c>
      <c r="T72" s="115">
        <f>S72*H72</f>
        <v>0</v>
      </c>
      <c r="AR72" s="116" t="s">
        <v>85</v>
      </c>
      <c r="AT72" s="116" t="s">
        <v>87</v>
      </c>
      <c r="AU72" s="116" t="s">
        <v>55</v>
      </c>
      <c r="AY72" s="13" t="s">
        <v>86</v>
      </c>
      <c r="BE72" s="117">
        <f>IF(N72="základní",J72,0)</f>
        <v>0</v>
      </c>
      <c r="BF72" s="117">
        <f>IF(N72="snížená",J72,0)</f>
        <v>0</v>
      </c>
      <c r="BG72" s="117">
        <f>IF(N72="zákl. přenesená",J72,0)</f>
        <v>0</v>
      </c>
      <c r="BH72" s="117">
        <f>IF(N72="sníž. přenesená",J72,0)</f>
        <v>0</v>
      </c>
      <c r="BI72" s="117">
        <f>IF(N72="nulová",J72,0)</f>
        <v>0</v>
      </c>
      <c r="BJ72" s="13" t="s">
        <v>53</v>
      </c>
      <c r="BK72" s="117">
        <f>ROUND(I72*H72,2)</f>
        <v>0</v>
      </c>
      <c r="BL72" s="13" t="s">
        <v>85</v>
      </c>
      <c r="BM72" s="116" t="s">
        <v>161</v>
      </c>
    </row>
    <row r="73" spans="2:65" s="1" customFormat="1">
      <c r="B73" s="25"/>
      <c r="D73" s="118" t="s">
        <v>92</v>
      </c>
      <c r="F73" s="119" t="s">
        <v>160</v>
      </c>
      <c r="I73" s="120"/>
      <c r="L73" s="25"/>
      <c r="M73" s="121"/>
      <c r="T73" s="38"/>
      <c r="AT73" s="13" t="s">
        <v>92</v>
      </c>
      <c r="AU73" s="13" t="s">
        <v>55</v>
      </c>
    </row>
    <row r="74" spans="2:65" s="1" customFormat="1" ht="29.25">
      <c r="B74" s="25"/>
      <c r="D74" s="118" t="s">
        <v>93</v>
      </c>
      <c r="F74" s="122" t="s">
        <v>162</v>
      </c>
      <c r="I74" s="120"/>
      <c r="L74" s="25"/>
      <c r="M74" s="121"/>
      <c r="T74" s="38"/>
      <c r="AT74" s="13" t="s">
        <v>93</v>
      </c>
      <c r="AU74" s="13" t="s">
        <v>55</v>
      </c>
    </row>
    <row r="75" spans="2:65" s="9" customFormat="1">
      <c r="B75" s="123"/>
      <c r="D75" s="118" t="s">
        <v>95</v>
      </c>
      <c r="E75" s="124" t="s">
        <v>1</v>
      </c>
      <c r="F75" s="125" t="s">
        <v>163</v>
      </c>
      <c r="H75" s="126">
        <v>135</v>
      </c>
      <c r="I75" s="127"/>
      <c r="L75" s="123"/>
      <c r="M75" s="128"/>
      <c r="T75" s="129"/>
      <c r="AT75" s="124" t="s">
        <v>95</v>
      </c>
      <c r="AU75" s="124" t="s">
        <v>55</v>
      </c>
      <c r="AV75" s="9" t="s">
        <v>55</v>
      </c>
      <c r="AW75" s="9" t="s">
        <v>18</v>
      </c>
      <c r="AX75" s="9" t="s">
        <v>53</v>
      </c>
      <c r="AY75" s="124" t="s">
        <v>86</v>
      </c>
    </row>
    <row r="76" spans="2:65" s="1" customFormat="1" ht="24.2" customHeight="1">
      <c r="B76" s="103"/>
      <c r="C76" s="104" t="s">
        <v>96</v>
      </c>
      <c r="D76" s="104" t="s">
        <v>87</v>
      </c>
      <c r="E76" s="105" t="s">
        <v>164</v>
      </c>
      <c r="F76" s="106" t="s">
        <v>165</v>
      </c>
      <c r="G76" s="107" t="s">
        <v>166</v>
      </c>
      <c r="H76" s="108">
        <v>7</v>
      </c>
      <c r="I76" s="109"/>
      <c r="J76" s="110">
        <f>ROUND(I76*H76,2)</f>
        <v>0</v>
      </c>
      <c r="K76" s="111"/>
      <c r="L76" s="25"/>
      <c r="M76" s="112" t="s">
        <v>1</v>
      </c>
      <c r="N76" s="113" t="s">
        <v>21</v>
      </c>
      <c r="P76" s="114">
        <f>O76*H76</f>
        <v>0</v>
      </c>
      <c r="Q76" s="114">
        <v>0</v>
      </c>
      <c r="R76" s="114">
        <f>Q76*H76</f>
        <v>0</v>
      </c>
      <c r="S76" s="114">
        <v>0</v>
      </c>
      <c r="T76" s="115">
        <f>S76*H76</f>
        <v>0</v>
      </c>
      <c r="AR76" s="116" t="s">
        <v>85</v>
      </c>
      <c r="AT76" s="116" t="s">
        <v>87</v>
      </c>
      <c r="AU76" s="116" t="s">
        <v>55</v>
      </c>
      <c r="AY76" s="13" t="s">
        <v>86</v>
      </c>
      <c r="BE76" s="117">
        <f>IF(N76="základní",J76,0)</f>
        <v>0</v>
      </c>
      <c r="BF76" s="117">
        <f>IF(N76="snížená",J76,0)</f>
        <v>0</v>
      </c>
      <c r="BG76" s="117">
        <f>IF(N76="zákl. přenesená",J76,0)</f>
        <v>0</v>
      </c>
      <c r="BH76" s="117">
        <f>IF(N76="sníž. přenesená",J76,0)</f>
        <v>0</v>
      </c>
      <c r="BI76" s="117">
        <f>IF(N76="nulová",J76,0)</f>
        <v>0</v>
      </c>
      <c r="BJ76" s="13" t="s">
        <v>53</v>
      </c>
      <c r="BK76" s="117">
        <f>ROUND(I76*H76,2)</f>
        <v>0</v>
      </c>
      <c r="BL76" s="13" t="s">
        <v>85</v>
      </c>
      <c r="BM76" s="116" t="s">
        <v>167</v>
      </c>
    </row>
    <row r="77" spans="2:65" s="1" customFormat="1">
      <c r="B77" s="25"/>
      <c r="D77" s="118" t="s">
        <v>92</v>
      </c>
      <c r="F77" s="119" t="s">
        <v>165</v>
      </c>
      <c r="I77" s="120"/>
      <c r="L77" s="25"/>
      <c r="M77" s="121"/>
      <c r="T77" s="38"/>
      <c r="AT77" s="13" t="s">
        <v>92</v>
      </c>
      <c r="AU77" s="13" t="s">
        <v>55</v>
      </c>
    </row>
    <row r="78" spans="2:65" s="1" customFormat="1" ht="97.5">
      <c r="B78" s="25"/>
      <c r="D78" s="118" t="s">
        <v>93</v>
      </c>
      <c r="F78" s="122" t="s">
        <v>168</v>
      </c>
      <c r="I78" s="120"/>
      <c r="L78" s="25"/>
      <c r="M78" s="121"/>
      <c r="T78" s="38"/>
      <c r="AT78" s="13" t="s">
        <v>93</v>
      </c>
      <c r="AU78" s="13" t="s">
        <v>55</v>
      </c>
    </row>
    <row r="79" spans="2:65" s="9" customFormat="1">
      <c r="B79" s="123"/>
      <c r="D79" s="118" t="s">
        <v>95</v>
      </c>
      <c r="E79" s="124" t="s">
        <v>1</v>
      </c>
      <c r="F79" s="125" t="s">
        <v>169</v>
      </c>
      <c r="H79" s="126">
        <v>7</v>
      </c>
      <c r="I79" s="127"/>
      <c r="L79" s="123"/>
      <c r="M79" s="128"/>
      <c r="T79" s="129"/>
      <c r="AT79" s="124" t="s">
        <v>95</v>
      </c>
      <c r="AU79" s="124" t="s">
        <v>55</v>
      </c>
      <c r="AV79" s="9" t="s">
        <v>55</v>
      </c>
      <c r="AW79" s="9" t="s">
        <v>18</v>
      </c>
      <c r="AX79" s="9" t="s">
        <v>53</v>
      </c>
      <c r="AY79" s="124" t="s">
        <v>86</v>
      </c>
    </row>
    <row r="80" spans="2:65" s="1" customFormat="1" ht="24.2" customHeight="1">
      <c r="B80" s="103"/>
      <c r="C80" s="104" t="s">
        <v>85</v>
      </c>
      <c r="D80" s="104" t="s">
        <v>87</v>
      </c>
      <c r="E80" s="105" t="s">
        <v>170</v>
      </c>
      <c r="F80" s="106" t="s">
        <v>171</v>
      </c>
      <c r="G80" s="107" t="s">
        <v>172</v>
      </c>
      <c r="H80" s="108">
        <v>39.200000000000003</v>
      </c>
      <c r="I80" s="109"/>
      <c r="J80" s="110">
        <f>ROUND(I80*H80,2)</f>
        <v>0</v>
      </c>
      <c r="K80" s="111"/>
      <c r="L80" s="25"/>
      <c r="M80" s="112" t="s">
        <v>1</v>
      </c>
      <c r="N80" s="113" t="s">
        <v>21</v>
      </c>
      <c r="P80" s="114">
        <f>O80*H80</f>
        <v>0</v>
      </c>
      <c r="Q80" s="114">
        <v>0</v>
      </c>
      <c r="R80" s="114">
        <f>Q80*H80</f>
        <v>0</v>
      </c>
      <c r="S80" s="114">
        <v>0</v>
      </c>
      <c r="T80" s="115">
        <f>S80*H80</f>
        <v>0</v>
      </c>
      <c r="AR80" s="116" t="s">
        <v>85</v>
      </c>
      <c r="AT80" s="116" t="s">
        <v>87</v>
      </c>
      <c r="AU80" s="116" t="s">
        <v>55</v>
      </c>
      <c r="AY80" s="13" t="s">
        <v>86</v>
      </c>
      <c r="BE80" s="117">
        <f>IF(N80="základní",J80,0)</f>
        <v>0</v>
      </c>
      <c r="BF80" s="117">
        <f>IF(N80="snížená",J80,0)</f>
        <v>0</v>
      </c>
      <c r="BG80" s="117">
        <f>IF(N80="zákl. přenesená",J80,0)</f>
        <v>0</v>
      </c>
      <c r="BH80" s="117">
        <f>IF(N80="sníž. přenesená",J80,0)</f>
        <v>0</v>
      </c>
      <c r="BI80" s="117">
        <f>IF(N80="nulová",J80,0)</f>
        <v>0</v>
      </c>
      <c r="BJ80" s="13" t="s">
        <v>53</v>
      </c>
      <c r="BK80" s="117">
        <f>ROUND(I80*H80,2)</f>
        <v>0</v>
      </c>
      <c r="BL80" s="13" t="s">
        <v>85</v>
      </c>
      <c r="BM80" s="116" t="s">
        <v>173</v>
      </c>
    </row>
    <row r="81" spans="2:65" s="1" customFormat="1" ht="19.5">
      <c r="B81" s="25"/>
      <c r="D81" s="118" t="s">
        <v>92</v>
      </c>
      <c r="F81" s="119" t="s">
        <v>171</v>
      </c>
      <c r="I81" s="120"/>
      <c r="L81" s="25"/>
      <c r="M81" s="121"/>
      <c r="T81" s="38"/>
      <c r="AT81" s="13" t="s">
        <v>92</v>
      </c>
      <c r="AU81" s="13" t="s">
        <v>55</v>
      </c>
    </row>
    <row r="82" spans="2:65" s="1" customFormat="1" ht="78">
      <c r="B82" s="25"/>
      <c r="D82" s="118" t="s">
        <v>93</v>
      </c>
      <c r="F82" s="122" t="s">
        <v>174</v>
      </c>
      <c r="I82" s="120"/>
      <c r="L82" s="25"/>
      <c r="M82" s="121"/>
      <c r="T82" s="38"/>
      <c r="AT82" s="13" t="s">
        <v>93</v>
      </c>
      <c r="AU82" s="13" t="s">
        <v>55</v>
      </c>
    </row>
    <row r="83" spans="2:65" s="9" customFormat="1">
      <c r="B83" s="123"/>
      <c r="D83" s="118" t="s">
        <v>95</v>
      </c>
      <c r="E83" s="124" t="s">
        <v>1</v>
      </c>
      <c r="F83" s="125" t="s">
        <v>175</v>
      </c>
      <c r="H83" s="126">
        <v>39.200000000000003</v>
      </c>
      <c r="I83" s="127"/>
      <c r="L83" s="123"/>
      <c r="M83" s="128"/>
      <c r="T83" s="129"/>
      <c r="AT83" s="124" t="s">
        <v>95</v>
      </c>
      <c r="AU83" s="124" t="s">
        <v>55</v>
      </c>
      <c r="AV83" s="9" t="s">
        <v>55</v>
      </c>
      <c r="AW83" s="9" t="s">
        <v>18</v>
      </c>
      <c r="AX83" s="9" t="s">
        <v>53</v>
      </c>
      <c r="AY83" s="124" t="s">
        <v>86</v>
      </c>
    </row>
    <row r="84" spans="2:65" s="1" customFormat="1" ht="24.2" customHeight="1">
      <c r="B84" s="103"/>
      <c r="C84" s="104" t="s">
        <v>108</v>
      </c>
      <c r="D84" s="104" t="s">
        <v>87</v>
      </c>
      <c r="E84" s="105" t="s">
        <v>176</v>
      </c>
      <c r="F84" s="106" t="s">
        <v>177</v>
      </c>
      <c r="G84" s="107" t="s">
        <v>172</v>
      </c>
      <c r="H84" s="108">
        <v>175.81</v>
      </c>
      <c r="I84" s="109"/>
      <c r="J84" s="110">
        <f>ROUND(I84*H84,2)</f>
        <v>0</v>
      </c>
      <c r="K84" s="111"/>
      <c r="L84" s="25"/>
      <c r="M84" s="112" t="s">
        <v>1</v>
      </c>
      <c r="N84" s="113" t="s">
        <v>21</v>
      </c>
      <c r="P84" s="114">
        <f>O84*H84</f>
        <v>0</v>
      </c>
      <c r="Q84" s="114">
        <v>0</v>
      </c>
      <c r="R84" s="114">
        <f>Q84*H84</f>
        <v>0</v>
      </c>
      <c r="S84" s="114">
        <v>0</v>
      </c>
      <c r="T84" s="115">
        <f>S84*H84</f>
        <v>0</v>
      </c>
      <c r="AR84" s="116" t="s">
        <v>85</v>
      </c>
      <c r="AT84" s="116" t="s">
        <v>87</v>
      </c>
      <c r="AU84" s="116" t="s">
        <v>55</v>
      </c>
      <c r="AY84" s="13" t="s">
        <v>86</v>
      </c>
      <c r="BE84" s="117">
        <f>IF(N84="základní",J84,0)</f>
        <v>0</v>
      </c>
      <c r="BF84" s="117">
        <f>IF(N84="snížená",J84,0)</f>
        <v>0</v>
      </c>
      <c r="BG84" s="117">
        <f>IF(N84="zákl. přenesená",J84,0)</f>
        <v>0</v>
      </c>
      <c r="BH84" s="117">
        <f>IF(N84="sníž. přenesená",J84,0)</f>
        <v>0</v>
      </c>
      <c r="BI84" s="117">
        <f>IF(N84="nulová",J84,0)</f>
        <v>0</v>
      </c>
      <c r="BJ84" s="13" t="s">
        <v>53</v>
      </c>
      <c r="BK84" s="117">
        <f>ROUND(I84*H84,2)</f>
        <v>0</v>
      </c>
      <c r="BL84" s="13" t="s">
        <v>85</v>
      </c>
      <c r="BM84" s="116" t="s">
        <v>178</v>
      </c>
    </row>
    <row r="85" spans="2:65" s="1" customFormat="1" ht="19.5">
      <c r="B85" s="25"/>
      <c r="D85" s="118" t="s">
        <v>92</v>
      </c>
      <c r="F85" s="119" t="s">
        <v>179</v>
      </c>
      <c r="I85" s="120"/>
      <c r="L85" s="25"/>
      <c r="M85" s="121"/>
      <c r="T85" s="38"/>
      <c r="AT85" s="13" t="s">
        <v>92</v>
      </c>
      <c r="AU85" s="13" t="s">
        <v>55</v>
      </c>
    </row>
    <row r="86" spans="2:65" s="1" customFormat="1" ht="68.25">
      <c r="B86" s="25"/>
      <c r="D86" s="118" t="s">
        <v>93</v>
      </c>
      <c r="F86" s="122" t="s">
        <v>180</v>
      </c>
      <c r="I86" s="120"/>
      <c r="L86" s="25"/>
      <c r="M86" s="121"/>
      <c r="T86" s="38"/>
      <c r="AT86" s="13" t="s">
        <v>93</v>
      </c>
      <c r="AU86" s="13" t="s">
        <v>55</v>
      </c>
    </row>
    <row r="87" spans="2:65" s="9" customFormat="1" ht="22.5">
      <c r="B87" s="123"/>
      <c r="D87" s="118" t="s">
        <v>95</v>
      </c>
      <c r="E87" s="124" t="s">
        <v>1</v>
      </c>
      <c r="F87" s="125" t="s">
        <v>181</v>
      </c>
      <c r="H87" s="126">
        <v>78.739999999999995</v>
      </c>
      <c r="I87" s="127"/>
      <c r="L87" s="123"/>
      <c r="M87" s="128"/>
      <c r="T87" s="129"/>
      <c r="AT87" s="124" t="s">
        <v>95</v>
      </c>
      <c r="AU87" s="124" t="s">
        <v>55</v>
      </c>
      <c r="AV87" s="9" t="s">
        <v>55</v>
      </c>
      <c r="AW87" s="9" t="s">
        <v>18</v>
      </c>
      <c r="AX87" s="9" t="s">
        <v>45</v>
      </c>
      <c r="AY87" s="124" t="s">
        <v>86</v>
      </c>
    </row>
    <row r="88" spans="2:65" s="9" customFormat="1" ht="22.5">
      <c r="B88" s="123"/>
      <c r="D88" s="118" t="s">
        <v>95</v>
      </c>
      <c r="E88" s="124" t="s">
        <v>1</v>
      </c>
      <c r="F88" s="125" t="s">
        <v>182</v>
      </c>
      <c r="H88" s="126">
        <v>61.1</v>
      </c>
      <c r="I88" s="127"/>
      <c r="L88" s="123"/>
      <c r="M88" s="128"/>
      <c r="T88" s="129"/>
      <c r="AT88" s="124" t="s">
        <v>95</v>
      </c>
      <c r="AU88" s="124" t="s">
        <v>55</v>
      </c>
      <c r="AV88" s="9" t="s">
        <v>55</v>
      </c>
      <c r="AW88" s="9" t="s">
        <v>18</v>
      </c>
      <c r="AX88" s="9" t="s">
        <v>45</v>
      </c>
      <c r="AY88" s="124" t="s">
        <v>86</v>
      </c>
    </row>
    <row r="89" spans="2:65" s="9" customFormat="1" ht="22.5">
      <c r="B89" s="123"/>
      <c r="D89" s="118" t="s">
        <v>95</v>
      </c>
      <c r="E89" s="124" t="s">
        <v>1</v>
      </c>
      <c r="F89" s="125" t="s">
        <v>183</v>
      </c>
      <c r="H89" s="126">
        <v>35.97</v>
      </c>
      <c r="I89" s="127"/>
      <c r="L89" s="123"/>
      <c r="M89" s="128"/>
      <c r="T89" s="129"/>
      <c r="AT89" s="124" t="s">
        <v>95</v>
      </c>
      <c r="AU89" s="124" t="s">
        <v>55</v>
      </c>
      <c r="AV89" s="9" t="s">
        <v>55</v>
      </c>
      <c r="AW89" s="9" t="s">
        <v>18</v>
      </c>
      <c r="AX89" s="9" t="s">
        <v>45</v>
      </c>
      <c r="AY89" s="124" t="s">
        <v>86</v>
      </c>
    </row>
    <row r="90" spans="2:65" s="1" customFormat="1" ht="24.2" customHeight="1">
      <c r="B90" s="103"/>
      <c r="C90" s="104" t="s">
        <v>113</v>
      </c>
      <c r="D90" s="104" t="s">
        <v>87</v>
      </c>
      <c r="E90" s="105" t="s">
        <v>184</v>
      </c>
      <c r="F90" s="106" t="s">
        <v>179</v>
      </c>
      <c r="G90" s="107" t="s">
        <v>172</v>
      </c>
      <c r="H90" s="108">
        <v>175.6</v>
      </c>
      <c r="I90" s="109"/>
      <c r="J90" s="110">
        <f>ROUND(I90*H90,2)</f>
        <v>0</v>
      </c>
      <c r="K90" s="111"/>
      <c r="L90" s="25"/>
      <c r="M90" s="112" t="s">
        <v>1</v>
      </c>
      <c r="N90" s="113" t="s">
        <v>21</v>
      </c>
      <c r="P90" s="114">
        <f>O90*H90</f>
        <v>0</v>
      </c>
      <c r="Q90" s="114">
        <v>0</v>
      </c>
      <c r="R90" s="114">
        <f>Q90*H90</f>
        <v>0</v>
      </c>
      <c r="S90" s="114">
        <v>0</v>
      </c>
      <c r="T90" s="115">
        <f>S90*H90</f>
        <v>0</v>
      </c>
      <c r="AR90" s="116" t="s">
        <v>85</v>
      </c>
      <c r="AT90" s="116" t="s">
        <v>87</v>
      </c>
      <c r="AU90" s="116" t="s">
        <v>55</v>
      </c>
      <c r="AY90" s="13" t="s">
        <v>86</v>
      </c>
      <c r="BE90" s="117">
        <f>IF(N90="základní",J90,0)</f>
        <v>0</v>
      </c>
      <c r="BF90" s="117">
        <f>IF(N90="snížená",J90,0)</f>
        <v>0</v>
      </c>
      <c r="BG90" s="117">
        <f>IF(N90="zákl. přenesená",J90,0)</f>
        <v>0</v>
      </c>
      <c r="BH90" s="117">
        <f>IF(N90="sníž. přenesená",J90,0)</f>
        <v>0</v>
      </c>
      <c r="BI90" s="117">
        <f>IF(N90="nulová",J90,0)</f>
        <v>0</v>
      </c>
      <c r="BJ90" s="13" t="s">
        <v>53</v>
      </c>
      <c r="BK90" s="117">
        <f>ROUND(I90*H90,2)</f>
        <v>0</v>
      </c>
      <c r="BL90" s="13" t="s">
        <v>85</v>
      </c>
      <c r="BM90" s="116" t="s">
        <v>185</v>
      </c>
    </row>
    <row r="91" spans="2:65" s="1" customFormat="1" ht="29.25">
      <c r="B91" s="25"/>
      <c r="D91" s="118" t="s">
        <v>92</v>
      </c>
      <c r="F91" s="119" t="s">
        <v>186</v>
      </c>
      <c r="I91" s="120"/>
      <c r="L91" s="25"/>
      <c r="M91" s="121"/>
      <c r="T91" s="38"/>
      <c r="AT91" s="13" t="s">
        <v>92</v>
      </c>
      <c r="AU91" s="13" t="s">
        <v>55</v>
      </c>
    </row>
    <row r="92" spans="2:65" s="1" customFormat="1" ht="68.25">
      <c r="B92" s="25"/>
      <c r="D92" s="118" t="s">
        <v>93</v>
      </c>
      <c r="F92" s="122" t="s">
        <v>187</v>
      </c>
      <c r="I92" s="120"/>
      <c r="L92" s="25"/>
      <c r="M92" s="121"/>
      <c r="T92" s="38"/>
      <c r="AT92" s="13" t="s">
        <v>93</v>
      </c>
      <c r="AU92" s="13" t="s">
        <v>55</v>
      </c>
    </row>
    <row r="93" spans="2:65" s="10" customFormat="1">
      <c r="B93" s="130"/>
      <c r="D93" s="118" t="s">
        <v>95</v>
      </c>
      <c r="E93" s="131" t="s">
        <v>1</v>
      </c>
      <c r="F93" s="132" t="s">
        <v>188</v>
      </c>
      <c r="H93" s="131" t="s">
        <v>1</v>
      </c>
      <c r="I93" s="133"/>
      <c r="L93" s="130"/>
      <c r="M93" s="134"/>
      <c r="T93" s="135"/>
      <c r="AT93" s="131" t="s">
        <v>95</v>
      </c>
      <c r="AU93" s="131" t="s">
        <v>55</v>
      </c>
      <c r="AV93" s="10" t="s">
        <v>53</v>
      </c>
      <c r="AW93" s="10" t="s">
        <v>18</v>
      </c>
      <c r="AX93" s="10" t="s">
        <v>45</v>
      </c>
      <c r="AY93" s="131" t="s">
        <v>86</v>
      </c>
    </row>
    <row r="94" spans="2:65" s="9" customFormat="1">
      <c r="B94" s="123"/>
      <c r="D94" s="118" t="s">
        <v>95</v>
      </c>
      <c r="E94" s="124" t="s">
        <v>1</v>
      </c>
      <c r="F94" s="125" t="s">
        <v>189</v>
      </c>
      <c r="H94" s="126">
        <v>81.599999999999994</v>
      </c>
      <c r="I94" s="127"/>
      <c r="L94" s="123"/>
      <c r="M94" s="128"/>
      <c r="T94" s="129"/>
      <c r="AT94" s="124" t="s">
        <v>95</v>
      </c>
      <c r="AU94" s="124" t="s">
        <v>55</v>
      </c>
      <c r="AV94" s="9" t="s">
        <v>55</v>
      </c>
      <c r="AW94" s="9" t="s">
        <v>18</v>
      </c>
      <c r="AX94" s="9" t="s">
        <v>45</v>
      </c>
      <c r="AY94" s="124" t="s">
        <v>86</v>
      </c>
    </row>
    <row r="95" spans="2:65" s="9" customFormat="1">
      <c r="B95" s="123"/>
      <c r="D95" s="118" t="s">
        <v>95</v>
      </c>
      <c r="E95" s="124" t="s">
        <v>1</v>
      </c>
      <c r="F95" s="125" t="s">
        <v>190</v>
      </c>
      <c r="H95" s="126">
        <v>94</v>
      </c>
      <c r="I95" s="127"/>
      <c r="L95" s="123"/>
      <c r="M95" s="128"/>
      <c r="T95" s="129"/>
      <c r="AT95" s="124" t="s">
        <v>95</v>
      </c>
      <c r="AU95" s="124" t="s">
        <v>55</v>
      </c>
      <c r="AV95" s="9" t="s">
        <v>55</v>
      </c>
      <c r="AW95" s="9" t="s">
        <v>18</v>
      </c>
      <c r="AX95" s="9" t="s">
        <v>45</v>
      </c>
      <c r="AY95" s="124" t="s">
        <v>86</v>
      </c>
    </row>
    <row r="96" spans="2:65" s="1" customFormat="1" ht="24.2" customHeight="1">
      <c r="B96" s="103"/>
      <c r="C96" s="104" t="s">
        <v>119</v>
      </c>
      <c r="D96" s="104" t="s">
        <v>87</v>
      </c>
      <c r="E96" s="105" t="s">
        <v>191</v>
      </c>
      <c r="F96" s="106" t="s">
        <v>192</v>
      </c>
      <c r="G96" s="107" t="s">
        <v>193</v>
      </c>
      <c r="H96" s="108">
        <v>46</v>
      </c>
      <c r="I96" s="109"/>
      <c r="J96" s="110">
        <f>ROUND(I96*H96,2)</f>
        <v>0</v>
      </c>
      <c r="K96" s="111"/>
      <c r="L96" s="25"/>
      <c r="M96" s="112" t="s">
        <v>1</v>
      </c>
      <c r="N96" s="113" t="s">
        <v>21</v>
      </c>
      <c r="P96" s="114">
        <f>O96*H96</f>
        <v>0</v>
      </c>
      <c r="Q96" s="114">
        <v>0</v>
      </c>
      <c r="R96" s="114">
        <f>Q96*H96</f>
        <v>0</v>
      </c>
      <c r="S96" s="114">
        <v>0</v>
      </c>
      <c r="T96" s="115">
        <f>S96*H96</f>
        <v>0</v>
      </c>
      <c r="AR96" s="116" t="s">
        <v>85</v>
      </c>
      <c r="AT96" s="116" t="s">
        <v>87</v>
      </c>
      <c r="AU96" s="116" t="s">
        <v>55</v>
      </c>
      <c r="AY96" s="13" t="s">
        <v>86</v>
      </c>
      <c r="BE96" s="117">
        <f>IF(N96="základní",J96,0)</f>
        <v>0</v>
      </c>
      <c r="BF96" s="117">
        <f>IF(N96="snížená",J96,0)</f>
        <v>0</v>
      </c>
      <c r="BG96" s="117">
        <f>IF(N96="zákl. přenesená",J96,0)</f>
        <v>0</v>
      </c>
      <c r="BH96" s="117">
        <f>IF(N96="sníž. přenesená",J96,0)</f>
        <v>0</v>
      </c>
      <c r="BI96" s="117">
        <f>IF(N96="nulová",J96,0)</f>
        <v>0</v>
      </c>
      <c r="BJ96" s="13" t="s">
        <v>53</v>
      </c>
      <c r="BK96" s="117">
        <f>ROUND(I96*H96,2)</f>
        <v>0</v>
      </c>
      <c r="BL96" s="13" t="s">
        <v>85</v>
      </c>
      <c r="BM96" s="116" t="s">
        <v>194</v>
      </c>
    </row>
    <row r="97" spans="2:65" s="1" customFormat="1">
      <c r="B97" s="25"/>
      <c r="D97" s="118" t="s">
        <v>92</v>
      </c>
      <c r="F97" s="119" t="s">
        <v>192</v>
      </c>
      <c r="I97" s="120"/>
      <c r="L97" s="25"/>
      <c r="M97" s="121"/>
      <c r="T97" s="38"/>
      <c r="AT97" s="13" t="s">
        <v>92</v>
      </c>
      <c r="AU97" s="13" t="s">
        <v>55</v>
      </c>
    </row>
    <row r="98" spans="2:65" s="1" customFormat="1" ht="68.25">
      <c r="B98" s="25"/>
      <c r="D98" s="118" t="s">
        <v>93</v>
      </c>
      <c r="F98" s="122" t="s">
        <v>180</v>
      </c>
      <c r="I98" s="120"/>
      <c r="L98" s="25"/>
      <c r="M98" s="121"/>
      <c r="T98" s="38"/>
      <c r="AT98" s="13" t="s">
        <v>93</v>
      </c>
      <c r="AU98" s="13" t="s">
        <v>55</v>
      </c>
    </row>
    <row r="99" spans="2:65" s="9" customFormat="1">
      <c r="B99" s="123"/>
      <c r="D99" s="118" t="s">
        <v>95</v>
      </c>
      <c r="E99" s="124" t="s">
        <v>1</v>
      </c>
      <c r="F99" s="125" t="s">
        <v>195</v>
      </c>
      <c r="H99" s="126">
        <v>46</v>
      </c>
      <c r="I99" s="127"/>
      <c r="L99" s="123"/>
      <c r="M99" s="128"/>
      <c r="T99" s="129"/>
      <c r="AT99" s="124" t="s">
        <v>95</v>
      </c>
      <c r="AU99" s="124" t="s">
        <v>55</v>
      </c>
      <c r="AV99" s="9" t="s">
        <v>55</v>
      </c>
      <c r="AW99" s="9" t="s">
        <v>18</v>
      </c>
      <c r="AX99" s="9" t="s">
        <v>53</v>
      </c>
      <c r="AY99" s="124" t="s">
        <v>86</v>
      </c>
    </row>
    <row r="100" spans="2:65" s="1" customFormat="1" ht="24.2" customHeight="1">
      <c r="B100" s="103"/>
      <c r="C100" s="104" t="s">
        <v>125</v>
      </c>
      <c r="D100" s="104" t="s">
        <v>87</v>
      </c>
      <c r="E100" s="105" t="s">
        <v>196</v>
      </c>
      <c r="F100" s="106" t="s">
        <v>197</v>
      </c>
      <c r="G100" s="107" t="s">
        <v>193</v>
      </c>
      <c r="H100" s="108">
        <v>141</v>
      </c>
      <c r="I100" s="109"/>
      <c r="J100" s="110">
        <f>ROUND(I100*H100,2)</f>
        <v>0</v>
      </c>
      <c r="K100" s="111"/>
      <c r="L100" s="25"/>
      <c r="M100" s="112" t="s">
        <v>1</v>
      </c>
      <c r="N100" s="113" t="s">
        <v>21</v>
      </c>
      <c r="P100" s="114">
        <f>O100*H100</f>
        <v>0</v>
      </c>
      <c r="Q100" s="114">
        <v>0</v>
      </c>
      <c r="R100" s="114">
        <f>Q100*H100</f>
        <v>0</v>
      </c>
      <c r="S100" s="114">
        <v>0</v>
      </c>
      <c r="T100" s="115">
        <f>S100*H100</f>
        <v>0</v>
      </c>
      <c r="AR100" s="116" t="s">
        <v>85</v>
      </c>
      <c r="AT100" s="116" t="s">
        <v>87</v>
      </c>
      <c r="AU100" s="116" t="s">
        <v>55</v>
      </c>
      <c r="AY100" s="13" t="s">
        <v>86</v>
      </c>
      <c r="BE100" s="117">
        <f>IF(N100="základní",J100,0)</f>
        <v>0</v>
      </c>
      <c r="BF100" s="117">
        <f>IF(N100="snížená",J100,0)</f>
        <v>0</v>
      </c>
      <c r="BG100" s="117">
        <f>IF(N100="zákl. přenesená",J100,0)</f>
        <v>0</v>
      </c>
      <c r="BH100" s="117">
        <f>IF(N100="sníž. přenesená",J100,0)</f>
        <v>0</v>
      </c>
      <c r="BI100" s="117">
        <f>IF(N100="nulová",J100,0)</f>
        <v>0</v>
      </c>
      <c r="BJ100" s="13" t="s">
        <v>53</v>
      </c>
      <c r="BK100" s="117">
        <f>ROUND(I100*H100,2)</f>
        <v>0</v>
      </c>
      <c r="BL100" s="13" t="s">
        <v>85</v>
      </c>
      <c r="BM100" s="116" t="s">
        <v>198</v>
      </c>
    </row>
    <row r="101" spans="2:65" s="1" customFormat="1" ht="19.5">
      <c r="B101" s="25"/>
      <c r="D101" s="118" t="s">
        <v>92</v>
      </c>
      <c r="F101" s="119" t="s">
        <v>197</v>
      </c>
      <c r="I101" s="120"/>
      <c r="L101" s="25"/>
      <c r="M101" s="121"/>
      <c r="T101" s="38"/>
      <c r="AT101" s="13" t="s">
        <v>92</v>
      </c>
      <c r="AU101" s="13" t="s">
        <v>55</v>
      </c>
    </row>
    <row r="102" spans="2:65" s="1" customFormat="1" ht="68.25">
      <c r="B102" s="25"/>
      <c r="D102" s="118" t="s">
        <v>93</v>
      </c>
      <c r="F102" s="122" t="s">
        <v>180</v>
      </c>
      <c r="I102" s="120"/>
      <c r="L102" s="25"/>
      <c r="M102" s="121"/>
      <c r="T102" s="38"/>
      <c r="AT102" s="13" t="s">
        <v>93</v>
      </c>
      <c r="AU102" s="13" t="s">
        <v>55</v>
      </c>
    </row>
    <row r="103" spans="2:65" s="9" customFormat="1">
      <c r="B103" s="123"/>
      <c r="D103" s="118" t="s">
        <v>95</v>
      </c>
      <c r="E103" s="124" t="s">
        <v>1</v>
      </c>
      <c r="F103" s="125" t="s">
        <v>199</v>
      </c>
      <c r="H103" s="126">
        <v>141</v>
      </c>
      <c r="I103" s="127"/>
      <c r="L103" s="123"/>
      <c r="M103" s="128"/>
      <c r="T103" s="129"/>
      <c r="AT103" s="124" t="s">
        <v>95</v>
      </c>
      <c r="AU103" s="124" t="s">
        <v>55</v>
      </c>
      <c r="AV103" s="9" t="s">
        <v>55</v>
      </c>
      <c r="AW103" s="9" t="s">
        <v>18</v>
      </c>
      <c r="AX103" s="9" t="s">
        <v>53</v>
      </c>
      <c r="AY103" s="124" t="s">
        <v>86</v>
      </c>
    </row>
    <row r="104" spans="2:65" s="1" customFormat="1" ht="24.2" customHeight="1">
      <c r="B104" s="103"/>
      <c r="C104" s="104" t="s">
        <v>133</v>
      </c>
      <c r="D104" s="104" t="s">
        <v>87</v>
      </c>
      <c r="E104" s="105" t="s">
        <v>200</v>
      </c>
      <c r="F104" s="106" t="s">
        <v>201</v>
      </c>
      <c r="G104" s="107" t="s">
        <v>172</v>
      </c>
      <c r="H104" s="108">
        <v>1.4</v>
      </c>
      <c r="I104" s="109"/>
      <c r="J104" s="110">
        <f>ROUND(I104*H104,2)</f>
        <v>0</v>
      </c>
      <c r="K104" s="111"/>
      <c r="L104" s="25"/>
      <c r="M104" s="112" t="s">
        <v>1</v>
      </c>
      <c r="N104" s="113" t="s">
        <v>21</v>
      </c>
      <c r="P104" s="114">
        <f>O104*H104</f>
        <v>0</v>
      </c>
      <c r="Q104" s="114">
        <v>0</v>
      </c>
      <c r="R104" s="114">
        <f>Q104*H104</f>
        <v>0</v>
      </c>
      <c r="S104" s="114">
        <v>0</v>
      </c>
      <c r="T104" s="115">
        <f>S104*H104</f>
        <v>0</v>
      </c>
      <c r="AR104" s="116" t="s">
        <v>85</v>
      </c>
      <c r="AT104" s="116" t="s">
        <v>87</v>
      </c>
      <c r="AU104" s="116" t="s">
        <v>55</v>
      </c>
      <c r="AY104" s="13" t="s">
        <v>86</v>
      </c>
      <c r="BE104" s="117">
        <f>IF(N104="základní",J104,0)</f>
        <v>0</v>
      </c>
      <c r="BF104" s="117">
        <f>IF(N104="snížená",J104,0)</f>
        <v>0</v>
      </c>
      <c r="BG104" s="117">
        <f>IF(N104="zákl. přenesená",J104,0)</f>
        <v>0</v>
      </c>
      <c r="BH104" s="117">
        <f>IF(N104="sníž. přenesená",J104,0)</f>
        <v>0</v>
      </c>
      <c r="BI104" s="117">
        <f>IF(N104="nulová",J104,0)</f>
        <v>0</v>
      </c>
      <c r="BJ104" s="13" t="s">
        <v>53</v>
      </c>
      <c r="BK104" s="117">
        <f>ROUND(I104*H104,2)</f>
        <v>0</v>
      </c>
      <c r="BL104" s="13" t="s">
        <v>85</v>
      </c>
      <c r="BM104" s="116" t="s">
        <v>202</v>
      </c>
    </row>
    <row r="105" spans="2:65" s="1" customFormat="1" ht="19.5">
      <c r="B105" s="25"/>
      <c r="D105" s="118" t="s">
        <v>92</v>
      </c>
      <c r="F105" s="119" t="s">
        <v>201</v>
      </c>
      <c r="I105" s="120"/>
      <c r="L105" s="25"/>
      <c r="M105" s="121"/>
      <c r="T105" s="38"/>
      <c r="AT105" s="13" t="s">
        <v>92</v>
      </c>
      <c r="AU105" s="13" t="s">
        <v>55</v>
      </c>
    </row>
    <row r="106" spans="2:65" s="1" customFormat="1" ht="68.25">
      <c r="B106" s="25"/>
      <c r="D106" s="118" t="s">
        <v>93</v>
      </c>
      <c r="F106" s="122" t="s">
        <v>180</v>
      </c>
      <c r="I106" s="120"/>
      <c r="L106" s="25"/>
      <c r="M106" s="121"/>
      <c r="T106" s="38"/>
      <c r="AT106" s="13" t="s">
        <v>93</v>
      </c>
      <c r="AU106" s="13" t="s">
        <v>55</v>
      </c>
    </row>
    <row r="107" spans="2:65" s="9" customFormat="1">
      <c r="B107" s="123"/>
      <c r="D107" s="118" t="s">
        <v>95</v>
      </c>
      <c r="E107" s="124" t="s">
        <v>1</v>
      </c>
      <c r="F107" s="125" t="s">
        <v>203</v>
      </c>
      <c r="H107" s="126">
        <v>1.4</v>
      </c>
      <c r="I107" s="127"/>
      <c r="L107" s="123"/>
      <c r="M107" s="128"/>
      <c r="T107" s="129"/>
      <c r="AT107" s="124" t="s">
        <v>95</v>
      </c>
      <c r="AU107" s="124" t="s">
        <v>55</v>
      </c>
      <c r="AV107" s="9" t="s">
        <v>55</v>
      </c>
      <c r="AW107" s="9" t="s">
        <v>18</v>
      </c>
      <c r="AX107" s="9" t="s">
        <v>53</v>
      </c>
      <c r="AY107" s="124" t="s">
        <v>86</v>
      </c>
    </row>
    <row r="108" spans="2:65" s="1" customFormat="1" ht="24.2" customHeight="1">
      <c r="B108" s="103"/>
      <c r="C108" s="104" t="s">
        <v>204</v>
      </c>
      <c r="D108" s="104" t="s">
        <v>87</v>
      </c>
      <c r="E108" s="105" t="s">
        <v>205</v>
      </c>
      <c r="F108" s="106" t="s">
        <v>206</v>
      </c>
      <c r="G108" s="107" t="s">
        <v>172</v>
      </c>
      <c r="H108" s="108">
        <v>114.75</v>
      </c>
      <c r="I108" s="109"/>
      <c r="J108" s="110">
        <f>ROUND(I108*H108,2)</f>
        <v>0</v>
      </c>
      <c r="K108" s="111"/>
      <c r="L108" s="25"/>
      <c r="M108" s="112" t="s">
        <v>1</v>
      </c>
      <c r="N108" s="113" t="s">
        <v>21</v>
      </c>
      <c r="P108" s="114">
        <f>O108*H108</f>
        <v>0</v>
      </c>
      <c r="Q108" s="114">
        <v>0</v>
      </c>
      <c r="R108" s="114">
        <f>Q108*H108</f>
        <v>0</v>
      </c>
      <c r="S108" s="114">
        <v>0</v>
      </c>
      <c r="T108" s="115">
        <f>S108*H108</f>
        <v>0</v>
      </c>
      <c r="AR108" s="116" t="s">
        <v>85</v>
      </c>
      <c r="AT108" s="116" t="s">
        <v>87</v>
      </c>
      <c r="AU108" s="116" t="s">
        <v>55</v>
      </c>
      <c r="AY108" s="13" t="s">
        <v>86</v>
      </c>
      <c r="BE108" s="117">
        <f>IF(N108="základní",J108,0)</f>
        <v>0</v>
      </c>
      <c r="BF108" s="117">
        <f>IF(N108="snížená",J108,0)</f>
        <v>0</v>
      </c>
      <c r="BG108" s="117">
        <f>IF(N108="zákl. přenesená",J108,0)</f>
        <v>0</v>
      </c>
      <c r="BH108" s="117">
        <f>IF(N108="sníž. přenesená",J108,0)</f>
        <v>0</v>
      </c>
      <c r="BI108" s="117">
        <f>IF(N108="nulová",J108,0)</f>
        <v>0</v>
      </c>
      <c r="BJ108" s="13" t="s">
        <v>53</v>
      </c>
      <c r="BK108" s="117">
        <f>ROUND(I108*H108,2)</f>
        <v>0</v>
      </c>
      <c r="BL108" s="13" t="s">
        <v>85</v>
      </c>
      <c r="BM108" s="116" t="s">
        <v>207</v>
      </c>
    </row>
    <row r="109" spans="2:65" s="1" customFormat="1" ht="19.5">
      <c r="B109" s="25"/>
      <c r="D109" s="118" t="s">
        <v>92</v>
      </c>
      <c r="F109" s="119" t="s">
        <v>208</v>
      </c>
      <c r="I109" s="120"/>
      <c r="L109" s="25"/>
      <c r="M109" s="121"/>
      <c r="T109" s="38"/>
      <c r="AT109" s="13" t="s">
        <v>92</v>
      </c>
      <c r="AU109" s="13" t="s">
        <v>55</v>
      </c>
    </row>
    <row r="110" spans="2:65" s="1" customFormat="1" ht="253.5">
      <c r="B110" s="25"/>
      <c r="D110" s="118" t="s">
        <v>93</v>
      </c>
      <c r="F110" s="122" t="s">
        <v>209</v>
      </c>
      <c r="I110" s="120"/>
      <c r="L110" s="25"/>
      <c r="M110" s="121"/>
      <c r="T110" s="38"/>
      <c r="AT110" s="13" t="s">
        <v>93</v>
      </c>
      <c r="AU110" s="13" t="s">
        <v>55</v>
      </c>
    </row>
    <row r="111" spans="2:65" s="9" customFormat="1">
      <c r="B111" s="123"/>
      <c r="D111" s="118" t="s">
        <v>95</v>
      </c>
      <c r="E111" s="124" t="s">
        <v>1</v>
      </c>
      <c r="F111" s="125" t="s">
        <v>210</v>
      </c>
      <c r="H111" s="126">
        <v>114.75</v>
      </c>
      <c r="I111" s="127"/>
      <c r="L111" s="123"/>
      <c r="M111" s="128"/>
      <c r="T111" s="129"/>
      <c r="AT111" s="124" t="s">
        <v>95</v>
      </c>
      <c r="AU111" s="124" t="s">
        <v>55</v>
      </c>
      <c r="AV111" s="9" t="s">
        <v>55</v>
      </c>
      <c r="AW111" s="9" t="s">
        <v>18</v>
      </c>
      <c r="AX111" s="9" t="s">
        <v>53</v>
      </c>
      <c r="AY111" s="124" t="s">
        <v>86</v>
      </c>
    </row>
    <row r="112" spans="2:65" s="1" customFormat="1" ht="24.2" customHeight="1">
      <c r="B112" s="103"/>
      <c r="C112" s="104" t="s">
        <v>211</v>
      </c>
      <c r="D112" s="104" t="s">
        <v>87</v>
      </c>
      <c r="E112" s="105" t="s">
        <v>212</v>
      </c>
      <c r="F112" s="106" t="s">
        <v>206</v>
      </c>
      <c r="G112" s="107" t="s">
        <v>172</v>
      </c>
      <c r="H112" s="108">
        <v>54</v>
      </c>
      <c r="I112" s="109"/>
      <c r="J112" s="110">
        <f>ROUND(I112*H112,2)</f>
        <v>0</v>
      </c>
      <c r="K112" s="111"/>
      <c r="L112" s="25"/>
      <c r="M112" s="112" t="s">
        <v>1</v>
      </c>
      <c r="N112" s="113" t="s">
        <v>21</v>
      </c>
      <c r="P112" s="114">
        <f>O112*H112</f>
        <v>0</v>
      </c>
      <c r="Q112" s="114">
        <v>0</v>
      </c>
      <c r="R112" s="114">
        <f>Q112*H112</f>
        <v>0</v>
      </c>
      <c r="S112" s="114">
        <v>0</v>
      </c>
      <c r="T112" s="115">
        <f>S112*H112</f>
        <v>0</v>
      </c>
      <c r="AR112" s="116" t="s">
        <v>85</v>
      </c>
      <c r="AT112" s="116" t="s">
        <v>87</v>
      </c>
      <c r="AU112" s="116" t="s">
        <v>55</v>
      </c>
      <c r="AY112" s="13" t="s">
        <v>86</v>
      </c>
      <c r="BE112" s="117">
        <f>IF(N112="základní",J112,0)</f>
        <v>0</v>
      </c>
      <c r="BF112" s="117">
        <f>IF(N112="snížená",J112,0)</f>
        <v>0</v>
      </c>
      <c r="BG112" s="117">
        <f>IF(N112="zákl. přenesená",J112,0)</f>
        <v>0</v>
      </c>
      <c r="BH112" s="117">
        <f>IF(N112="sníž. přenesená",J112,0)</f>
        <v>0</v>
      </c>
      <c r="BI112" s="117">
        <f>IF(N112="nulová",J112,0)</f>
        <v>0</v>
      </c>
      <c r="BJ112" s="13" t="s">
        <v>53</v>
      </c>
      <c r="BK112" s="117">
        <f>ROUND(I112*H112,2)</f>
        <v>0</v>
      </c>
      <c r="BL112" s="13" t="s">
        <v>85</v>
      </c>
      <c r="BM112" s="116" t="s">
        <v>213</v>
      </c>
    </row>
    <row r="113" spans="2:65" s="1" customFormat="1" ht="19.5">
      <c r="B113" s="25"/>
      <c r="D113" s="118" t="s">
        <v>92</v>
      </c>
      <c r="F113" s="119" t="s">
        <v>214</v>
      </c>
      <c r="I113" s="120"/>
      <c r="L113" s="25"/>
      <c r="M113" s="121"/>
      <c r="T113" s="38"/>
      <c r="AT113" s="13" t="s">
        <v>92</v>
      </c>
      <c r="AU113" s="13" t="s">
        <v>55</v>
      </c>
    </row>
    <row r="114" spans="2:65" s="1" customFormat="1" ht="253.5">
      <c r="B114" s="25"/>
      <c r="D114" s="118" t="s">
        <v>93</v>
      </c>
      <c r="F114" s="122" t="s">
        <v>209</v>
      </c>
      <c r="I114" s="120"/>
      <c r="L114" s="25"/>
      <c r="M114" s="121"/>
      <c r="T114" s="38"/>
      <c r="AT114" s="13" t="s">
        <v>93</v>
      </c>
      <c r="AU114" s="13" t="s">
        <v>55</v>
      </c>
    </row>
    <row r="115" spans="2:65" s="9" customFormat="1">
      <c r="B115" s="123"/>
      <c r="D115" s="118" t="s">
        <v>95</v>
      </c>
      <c r="E115" s="124" t="s">
        <v>1</v>
      </c>
      <c r="F115" s="125" t="s">
        <v>215</v>
      </c>
      <c r="H115" s="126">
        <v>54</v>
      </c>
      <c r="I115" s="127"/>
      <c r="L115" s="123"/>
      <c r="M115" s="128"/>
      <c r="T115" s="129"/>
      <c r="AT115" s="124" t="s">
        <v>95</v>
      </c>
      <c r="AU115" s="124" t="s">
        <v>55</v>
      </c>
      <c r="AV115" s="9" t="s">
        <v>55</v>
      </c>
      <c r="AW115" s="9" t="s">
        <v>18</v>
      </c>
      <c r="AX115" s="9" t="s">
        <v>53</v>
      </c>
      <c r="AY115" s="124" t="s">
        <v>86</v>
      </c>
    </row>
    <row r="116" spans="2:65" s="1" customFormat="1" ht="16.5" customHeight="1">
      <c r="B116" s="103"/>
      <c r="C116" s="104" t="s">
        <v>216</v>
      </c>
      <c r="D116" s="104" t="s">
        <v>87</v>
      </c>
      <c r="E116" s="105" t="s">
        <v>217</v>
      </c>
      <c r="F116" s="106" t="s">
        <v>218</v>
      </c>
      <c r="G116" s="107" t="s">
        <v>155</v>
      </c>
      <c r="H116" s="108">
        <v>20</v>
      </c>
      <c r="I116" s="109"/>
      <c r="J116" s="110">
        <f>ROUND(I116*H116,2)</f>
        <v>0</v>
      </c>
      <c r="K116" s="111"/>
      <c r="L116" s="25"/>
      <c r="M116" s="112" t="s">
        <v>1</v>
      </c>
      <c r="N116" s="113" t="s">
        <v>21</v>
      </c>
      <c r="P116" s="114">
        <f>O116*H116</f>
        <v>0</v>
      </c>
      <c r="Q116" s="114">
        <v>0</v>
      </c>
      <c r="R116" s="114">
        <f>Q116*H116</f>
        <v>0</v>
      </c>
      <c r="S116" s="114">
        <v>0</v>
      </c>
      <c r="T116" s="115">
        <f>S116*H116</f>
        <v>0</v>
      </c>
      <c r="AR116" s="116" t="s">
        <v>85</v>
      </c>
      <c r="AT116" s="116" t="s">
        <v>87</v>
      </c>
      <c r="AU116" s="116" t="s">
        <v>55</v>
      </c>
      <c r="AY116" s="13" t="s">
        <v>86</v>
      </c>
      <c r="BE116" s="117">
        <f>IF(N116="základní",J116,0)</f>
        <v>0</v>
      </c>
      <c r="BF116" s="117">
        <f>IF(N116="snížená",J116,0)</f>
        <v>0</v>
      </c>
      <c r="BG116" s="117">
        <f>IF(N116="zákl. přenesená",J116,0)</f>
        <v>0</v>
      </c>
      <c r="BH116" s="117">
        <f>IF(N116="sníž. přenesená",J116,0)</f>
        <v>0</v>
      </c>
      <c r="BI116" s="117">
        <f>IF(N116="nulová",J116,0)</f>
        <v>0</v>
      </c>
      <c r="BJ116" s="13" t="s">
        <v>53</v>
      </c>
      <c r="BK116" s="117">
        <f>ROUND(I116*H116,2)</f>
        <v>0</v>
      </c>
      <c r="BL116" s="13" t="s">
        <v>85</v>
      </c>
      <c r="BM116" s="116" t="s">
        <v>219</v>
      </c>
    </row>
    <row r="117" spans="2:65" s="1" customFormat="1">
      <c r="B117" s="25"/>
      <c r="D117" s="118" t="s">
        <v>92</v>
      </c>
      <c r="F117" s="119" t="s">
        <v>218</v>
      </c>
      <c r="I117" s="120"/>
      <c r="L117" s="25"/>
      <c r="M117" s="121"/>
      <c r="T117" s="38"/>
      <c r="AT117" s="13" t="s">
        <v>92</v>
      </c>
      <c r="AU117" s="13" t="s">
        <v>55</v>
      </c>
    </row>
    <row r="118" spans="2:65" s="1" customFormat="1" ht="39">
      <c r="B118" s="25"/>
      <c r="D118" s="118" t="s">
        <v>93</v>
      </c>
      <c r="F118" s="122" t="s">
        <v>220</v>
      </c>
      <c r="I118" s="120"/>
      <c r="L118" s="25"/>
      <c r="M118" s="121"/>
      <c r="T118" s="38"/>
      <c r="AT118" s="13" t="s">
        <v>93</v>
      </c>
      <c r="AU118" s="13" t="s">
        <v>55</v>
      </c>
    </row>
    <row r="119" spans="2:65" s="9" customFormat="1">
      <c r="B119" s="123"/>
      <c r="D119" s="118" t="s">
        <v>95</v>
      </c>
      <c r="E119" s="124" t="s">
        <v>1</v>
      </c>
      <c r="F119" s="125" t="s">
        <v>221</v>
      </c>
      <c r="H119" s="126">
        <v>20</v>
      </c>
      <c r="I119" s="127"/>
      <c r="L119" s="123"/>
      <c r="M119" s="128"/>
      <c r="T119" s="129"/>
      <c r="AT119" s="124" t="s">
        <v>95</v>
      </c>
      <c r="AU119" s="124" t="s">
        <v>55</v>
      </c>
      <c r="AV119" s="9" t="s">
        <v>55</v>
      </c>
      <c r="AW119" s="9" t="s">
        <v>18</v>
      </c>
      <c r="AX119" s="9" t="s">
        <v>53</v>
      </c>
      <c r="AY119" s="124" t="s">
        <v>86</v>
      </c>
    </row>
    <row r="120" spans="2:65" s="1" customFormat="1" ht="16.5" customHeight="1">
      <c r="B120" s="103"/>
      <c r="C120" s="104" t="s">
        <v>222</v>
      </c>
      <c r="D120" s="104" t="s">
        <v>87</v>
      </c>
      <c r="E120" s="105" t="s">
        <v>223</v>
      </c>
      <c r="F120" s="106" t="s">
        <v>224</v>
      </c>
      <c r="G120" s="107" t="s">
        <v>155</v>
      </c>
      <c r="H120" s="108">
        <v>40</v>
      </c>
      <c r="I120" s="109"/>
      <c r="J120" s="110">
        <f>ROUND(I120*H120,2)</f>
        <v>0</v>
      </c>
      <c r="K120" s="111"/>
      <c r="L120" s="25"/>
      <c r="M120" s="112" t="s">
        <v>1</v>
      </c>
      <c r="N120" s="113" t="s">
        <v>21</v>
      </c>
      <c r="P120" s="114">
        <f>O120*H120</f>
        <v>0</v>
      </c>
      <c r="Q120" s="114">
        <v>0</v>
      </c>
      <c r="R120" s="114">
        <f>Q120*H120</f>
        <v>0</v>
      </c>
      <c r="S120" s="114">
        <v>0</v>
      </c>
      <c r="T120" s="115">
        <f>S120*H120</f>
        <v>0</v>
      </c>
      <c r="AR120" s="116" t="s">
        <v>85</v>
      </c>
      <c r="AT120" s="116" t="s">
        <v>87</v>
      </c>
      <c r="AU120" s="116" t="s">
        <v>55</v>
      </c>
      <c r="AY120" s="13" t="s">
        <v>86</v>
      </c>
      <c r="BE120" s="117">
        <f>IF(N120="základní",J120,0)</f>
        <v>0</v>
      </c>
      <c r="BF120" s="117">
        <f>IF(N120="snížená",J120,0)</f>
        <v>0</v>
      </c>
      <c r="BG120" s="117">
        <f>IF(N120="zákl. přenesená",J120,0)</f>
        <v>0</v>
      </c>
      <c r="BH120" s="117">
        <f>IF(N120="sníž. přenesená",J120,0)</f>
        <v>0</v>
      </c>
      <c r="BI120" s="117">
        <f>IF(N120="nulová",J120,0)</f>
        <v>0</v>
      </c>
      <c r="BJ120" s="13" t="s">
        <v>53</v>
      </c>
      <c r="BK120" s="117">
        <f>ROUND(I120*H120,2)</f>
        <v>0</v>
      </c>
      <c r="BL120" s="13" t="s">
        <v>85</v>
      </c>
      <c r="BM120" s="116" t="s">
        <v>225</v>
      </c>
    </row>
    <row r="121" spans="2:65" s="1" customFormat="1">
      <c r="B121" s="25"/>
      <c r="D121" s="118" t="s">
        <v>92</v>
      </c>
      <c r="F121" s="119" t="s">
        <v>224</v>
      </c>
      <c r="I121" s="120"/>
      <c r="L121" s="25"/>
      <c r="M121" s="121"/>
      <c r="T121" s="38"/>
      <c r="AT121" s="13" t="s">
        <v>92</v>
      </c>
      <c r="AU121" s="13" t="s">
        <v>55</v>
      </c>
    </row>
    <row r="122" spans="2:65" s="1" customFormat="1" ht="39">
      <c r="B122" s="25"/>
      <c r="D122" s="118" t="s">
        <v>93</v>
      </c>
      <c r="F122" s="122" t="s">
        <v>226</v>
      </c>
      <c r="I122" s="120"/>
      <c r="L122" s="25"/>
      <c r="M122" s="121"/>
      <c r="T122" s="38"/>
      <c r="AT122" s="13" t="s">
        <v>93</v>
      </c>
      <c r="AU122" s="13" t="s">
        <v>55</v>
      </c>
    </row>
    <row r="123" spans="2:65" s="9" customFormat="1" ht="22.5">
      <c r="B123" s="123"/>
      <c r="D123" s="118" t="s">
        <v>95</v>
      </c>
      <c r="E123" s="124" t="s">
        <v>1</v>
      </c>
      <c r="F123" s="125" t="s">
        <v>227</v>
      </c>
      <c r="H123" s="126">
        <v>40</v>
      </c>
      <c r="I123" s="127"/>
      <c r="L123" s="123"/>
      <c r="M123" s="128"/>
      <c r="T123" s="129"/>
      <c r="AT123" s="124" t="s">
        <v>95</v>
      </c>
      <c r="AU123" s="124" t="s">
        <v>55</v>
      </c>
      <c r="AV123" s="9" t="s">
        <v>55</v>
      </c>
      <c r="AW123" s="9" t="s">
        <v>18</v>
      </c>
      <c r="AX123" s="9" t="s">
        <v>53</v>
      </c>
      <c r="AY123" s="124" t="s">
        <v>86</v>
      </c>
    </row>
    <row r="124" spans="2:65" s="1" customFormat="1" ht="24.2" customHeight="1">
      <c r="B124" s="103"/>
      <c r="C124" s="104" t="s">
        <v>228</v>
      </c>
      <c r="D124" s="104" t="s">
        <v>87</v>
      </c>
      <c r="E124" s="105" t="s">
        <v>229</v>
      </c>
      <c r="F124" s="106" t="s">
        <v>230</v>
      </c>
      <c r="G124" s="107" t="s">
        <v>166</v>
      </c>
      <c r="H124" s="108">
        <v>78</v>
      </c>
      <c r="I124" s="109"/>
      <c r="J124" s="110">
        <f>ROUND(I124*H124,2)</f>
        <v>0</v>
      </c>
      <c r="K124" s="111"/>
      <c r="L124" s="25"/>
      <c r="M124" s="112" t="s">
        <v>1</v>
      </c>
      <c r="N124" s="113" t="s">
        <v>21</v>
      </c>
      <c r="P124" s="114">
        <f>O124*H124</f>
        <v>0</v>
      </c>
      <c r="Q124" s="114">
        <v>0</v>
      </c>
      <c r="R124" s="114">
        <f>Q124*H124</f>
        <v>0</v>
      </c>
      <c r="S124" s="114">
        <v>0</v>
      </c>
      <c r="T124" s="115">
        <f>S124*H124</f>
        <v>0</v>
      </c>
      <c r="AR124" s="116" t="s">
        <v>85</v>
      </c>
      <c r="AT124" s="116" t="s">
        <v>87</v>
      </c>
      <c r="AU124" s="116" t="s">
        <v>55</v>
      </c>
      <c r="AY124" s="13" t="s">
        <v>86</v>
      </c>
      <c r="BE124" s="117">
        <f>IF(N124="základní",J124,0)</f>
        <v>0</v>
      </c>
      <c r="BF124" s="117">
        <f>IF(N124="snížená",J124,0)</f>
        <v>0</v>
      </c>
      <c r="BG124" s="117">
        <f>IF(N124="zákl. přenesená",J124,0)</f>
        <v>0</v>
      </c>
      <c r="BH124" s="117">
        <f>IF(N124="sníž. přenesená",J124,0)</f>
        <v>0</v>
      </c>
      <c r="BI124" s="117">
        <f>IF(N124="nulová",J124,0)</f>
        <v>0</v>
      </c>
      <c r="BJ124" s="13" t="s">
        <v>53</v>
      </c>
      <c r="BK124" s="117">
        <f>ROUND(I124*H124,2)</f>
        <v>0</v>
      </c>
      <c r="BL124" s="13" t="s">
        <v>85</v>
      </c>
      <c r="BM124" s="116" t="s">
        <v>231</v>
      </c>
    </row>
    <row r="125" spans="2:65" s="1" customFormat="1" ht="19.5">
      <c r="B125" s="25"/>
      <c r="D125" s="118" t="s">
        <v>92</v>
      </c>
      <c r="F125" s="119" t="s">
        <v>230</v>
      </c>
      <c r="I125" s="120"/>
      <c r="L125" s="25"/>
      <c r="M125" s="121"/>
      <c r="T125" s="38"/>
      <c r="AT125" s="13" t="s">
        <v>92</v>
      </c>
      <c r="AU125" s="13" t="s">
        <v>55</v>
      </c>
    </row>
    <row r="126" spans="2:65" s="1" customFormat="1" ht="68.25">
      <c r="B126" s="25"/>
      <c r="D126" s="118" t="s">
        <v>93</v>
      </c>
      <c r="F126" s="122" t="s">
        <v>232</v>
      </c>
      <c r="I126" s="120"/>
      <c r="L126" s="25"/>
      <c r="M126" s="121"/>
      <c r="T126" s="38"/>
      <c r="AT126" s="13" t="s">
        <v>93</v>
      </c>
      <c r="AU126" s="13" t="s">
        <v>55</v>
      </c>
    </row>
    <row r="127" spans="2:65" s="9" customFormat="1">
      <c r="B127" s="123"/>
      <c r="D127" s="118" t="s">
        <v>95</v>
      </c>
      <c r="E127" s="124" t="s">
        <v>1</v>
      </c>
      <c r="F127" s="125" t="s">
        <v>233</v>
      </c>
      <c r="H127" s="126">
        <v>8</v>
      </c>
      <c r="I127" s="127"/>
      <c r="L127" s="123"/>
      <c r="M127" s="128"/>
      <c r="T127" s="129"/>
      <c r="AT127" s="124" t="s">
        <v>95</v>
      </c>
      <c r="AU127" s="124" t="s">
        <v>55</v>
      </c>
      <c r="AV127" s="9" t="s">
        <v>55</v>
      </c>
      <c r="AW127" s="9" t="s">
        <v>18</v>
      </c>
      <c r="AX127" s="9" t="s">
        <v>45</v>
      </c>
      <c r="AY127" s="124" t="s">
        <v>86</v>
      </c>
    </row>
    <row r="128" spans="2:65" s="9" customFormat="1">
      <c r="B128" s="123"/>
      <c r="D128" s="118" t="s">
        <v>95</v>
      </c>
      <c r="E128" s="124" t="s">
        <v>1</v>
      </c>
      <c r="F128" s="125" t="s">
        <v>234</v>
      </c>
      <c r="H128" s="126">
        <v>40</v>
      </c>
      <c r="I128" s="127"/>
      <c r="L128" s="123"/>
      <c r="M128" s="128"/>
      <c r="T128" s="129"/>
      <c r="AT128" s="124" t="s">
        <v>95</v>
      </c>
      <c r="AU128" s="124" t="s">
        <v>55</v>
      </c>
      <c r="AV128" s="9" t="s">
        <v>55</v>
      </c>
      <c r="AW128" s="9" t="s">
        <v>18</v>
      </c>
      <c r="AX128" s="9" t="s">
        <v>45</v>
      </c>
      <c r="AY128" s="124" t="s">
        <v>86</v>
      </c>
    </row>
    <row r="129" spans="2:65" s="9" customFormat="1">
      <c r="B129" s="123"/>
      <c r="D129" s="118" t="s">
        <v>95</v>
      </c>
      <c r="E129" s="124" t="s">
        <v>1</v>
      </c>
      <c r="F129" s="125" t="s">
        <v>235</v>
      </c>
      <c r="H129" s="126">
        <v>30</v>
      </c>
      <c r="I129" s="127"/>
      <c r="L129" s="123"/>
      <c r="M129" s="128"/>
      <c r="T129" s="129"/>
      <c r="AT129" s="124" t="s">
        <v>95</v>
      </c>
      <c r="AU129" s="124" t="s">
        <v>55</v>
      </c>
      <c r="AV129" s="9" t="s">
        <v>55</v>
      </c>
      <c r="AW129" s="9" t="s">
        <v>18</v>
      </c>
      <c r="AX129" s="9" t="s">
        <v>45</v>
      </c>
      <c r="AY129" s="124" t="s">
        <v>86</v>
      </c>
    </row>
    <row r="130" spans="2:65" s="1" customFormat="1" ht="33" customHeight="1">
      <c r="B130" s="103"/>
      <c r="C130" s="104" t="s">
        <v>8</v>
      </c>
      <c r="D130" s="104" t="s">
        <v>87</v>
      </c>
      <c r="E130" s="105" t="s">
        <v>236</v>
      </c>
      <c r="F130" s="106" t="s">
        <v>552</v>
      </c>
      <c r="G130" s="107" t="s">
        <v>166</v>
      </c>
      <c r="H130" s="108">
        <v>1</v>
      </c>
      <c r="I130" s="109"/>
      <c r="J130" s="110">
        <f>ROUND(I130*H130,2)</f>
        <v>0</v>
      </c>
      <c r="K130" s="111"/>
      <c r="L130" s="25"/>
      <c r="M130" s="112" t="s">
        <v>1</v>
      </c>
      <c r="N130" s="113" t="s">
        <v>21</v>
      </c>
      <c r="P130" s="114">
        <f>O130*H130</f>
        <v>0</v>
      </c>
      <c r="Q130" s="114">
        <v>0</v>
      </c>
      <c r="R130" s="114">
        <f>Q130*H130</f>
        <v>0</v>
      </c>
      <c r="S130" s="114">
        <v>0</v>
      </c>
      <c r="T130" s="115">
        <f>S130*H130</f>
        <v>0</v>
      </c>
      <c r="AR130" s="116" t="s">
        <v>85</v>
      </c>
      <c r="AT130" s="116" t="s">
        <v>87</v>
      </c>
      <c r="AU130" s="116" t="s">
        <v>55</v>
      </c>
      <c r="AY130" s="13" t="s">
        <v>86</v>
      </c>
      <c r="BE130" s="117">
        <f>IF(N130="základní",J130,0)</f>
        <v>0</v>
      </c>
      <c r="BF130" s="117">
        <f>IF(N130="snížená",J130,0)</f>
        <v>0</v>
      </c>
      <c r="BG130" s="117">
        <f>IF(N130="zákl. přenesená",J130,0)</f>
        <v>0</v>
      </c>
      <c r="BH130" s="117">
        <f>IF(N130="sníž. přenesená",J130,0)</f>
        <v>0</v>
      </c>
      <c r="BI130" s="117">
        <f>IF(N130="nulová",J130,0)</f>
        <v>0</v>
      </c>
      <c r="BJ130" s="13" t="s">
        <v>53</v>
      </c>
      <c r="BK130" s="117">
        <f>ROUND(I130*H130,2)</f>
        <v>0</v>
      </c>
      <c r="BL130" s="13" t="s">
        <v>85</v>
      </c>
      <c r="BM130" s="116" t="s">
        <v>237</v>
      </c>
    </row>
    <row r="131" spans="2:65" s="1" customFormat="1" ht="19.5">
      <c r="B131" s="25"/>
      <c r="D131" s="118" t="s">
        <v>92</v>
      </c>
      <c r="F131" s="119" t="s">
        <v>552</v>
      </c>
      <c r="I131" s="120"/>
      <c r="L131" s="25"/>
      <c r="M131" s="121"/>
      <c r="T131" s="38"/>
      <c r="AT131" s="13" t="s">
        <v>92</v>
      </c>
      <c r="AU131" s="13" t="s">
        <v>55</v>
      </c>
    </row>
    <row r="132" spans="2:65" s="1" customFormat="1" ht="97.5">
      <c r="B132" s="25"/>
      <c r="D132" s="118" t="s">
        <v>93</v>
      </c>
      <c r="F132" s="122" t="s">
        <v>238</v>
      </c>
      <c r="I132" s="120"/>
      <c r="L132" s="25"/>
      <c r="M132" s="121"/>
      <c r="T132" s="38"/>
      <c r="AT132" s="13" t="s">
        <v>93</v>
      </c>
      <c r="AU132" s="13" t="s">
        <v>55</v>
      </c>
    </row>
    <row r="133" spans="2:65" s="10" customFormat="1">
      <c r="B133" s="130"/>
      <c r="D133" s="118" t="s">
        <v>95</v>
      </c>
      <c r="E133" s="131" t="s">
        <v>1</v>
      </c>
      <c r="F133" s="132" t="s">
        <v>239</v>
      </c>
      <c r="H133" s="131" t="s">
        <v>1</v>
      </c>
      <c r="I133" s="133"/>
      <c r="L133" s="130"/>
      <c r="M133" s="134"/>
      <c r="T133" s="135"/>
      <c r="AT133" s="131" t="s">
        <v>95</v>
      </c>
      <c r="AU133" s="131" t="s">
        <v>55</v>
      </c>
      <c r="AV133" s="10" t="s">
        <v>53</v>
      </c>
      <c r="AW133" s="10" t="s">
        <v>18</v>
      </c>
      <c r="AX133" s="10" t="s">
        <v>45</v>
      </c>
      <c r="AY133" s="131" t="s">
        <v>86</v>
      </c>
    </row>
    <row r="134" spans="2:65" s="9" customFormat="1" ht="22.5">
      <c r="B134" s="123"/>
      <c r="D134" s="118" t="s">
        <v>95</v>
      </c>
      <c r="E134" s="124" t="s">
        <v>1</v>
      </c>
      <c r="F134" s="125" t="s">
        <v>240</v>
      </c>
      <c r="H134" s="126">
        <v>1</v>
      </c>
      <c r="I134" s="127"/>
      <c r="L134" s="123"/>
      <c r="M134" s="128"/>
      <c r="T134" s="129"/>
      <c r="AT134" s="124" t="s">
        <v>95</v>
      </c>
      <c r="AU134" s="124" t="s">
        <v>55</v>
      </c>
      <c r="AV134" s="9" t="s">
        <v>55</v>
      </c>
      <c r="AW134" s="9" t="s">
        <v>18</v>
      </c>
      <c r="AX134" s="9" t="s">
        <v>53</v>
      </c>
      <c r="AY134" s="124" t="s">
        <v>86</v>
      </c>
    </row>
    <row r="135" spans="2:65" s="1" customFormat="1" ht="16.5" customHeight="1">
      <c r="B135" s="103"/>
      <c r="C135" s="104" t="s">
        <v>241</v>
      </c>
      <c r="D135" s="104" t="s">
        <v>87</v>
      </c>
      <c r="E135" s="105" t="s">
        <v>242</v>
      </c>
      <c r="F135" s="106" t="s">
        <v>243</v>
      </c>
      <c r="G135" s="107" t="s">
        <v>172</v>
      </c>
      <c r="H135" s="108">
        <v>0.47</v>
      </c>
      <c r="I135" s="109"/>
      <c r="J135" s="110">
        <f>ROUND(I135*H135,2)</f>
        <v>0</v>
      </c>
      <c r="K135" s="111"/>
      <c r="L135" s="25"/>
      <c r="M135" s="112" t="s">
        <v>1</v>
      </c>
      <c r="N135" s="113" t="s">
        <v>21</v>
      </c>
      <c r="P135" s="114">
        <f>O135*H135</f>
        <v>0</v>
      </c>
      <c r="Q135" s="114">
        <v>0</v>
      </c>
      <c r="R135" s="114">
        <f>Q135*H135</f>
        <v>0</v>
      </c>
      <c r="S135" s="114">
        <v>0</v>
      </c>
      <c r="T135" s="115">
        <f>S135*H135</f>
        <v>0</v>
      </c>
      <c r="AR135" s="116" t="s">
        <v>85</v>
      </c>
      <c r="AT135" s="116" t="s">
        <v>87</v>
      </c>
      <c r="AU135" s="116" t="s">
        <v>55</v>
      </c>
      <c r="AY135" s="13" t="s">
        <v>86</v>
      </c>
      <c r="BE135" s="117">
        <f>IF(N135="základní",J135,0)</f>
        <v>0</v>
      </c>
      <c r="BF135" s="117">
        <f>IF(N135="snížená",J135,0)</f>
        <v>0</v>
      </c>
      <c r="BG135" s="117">
        <f>IF(N135="zákl. přenesená",J135,0)</f>
        <v>0</v>
      </c>
      <c r="BH135" s="117">
        <f>IF(N135="sníž. přenesená",J135,0)</f>
        <v>0</v>
      </c>
      <c r="BI135" s="117">
        <f>IF(N135="nulová",J135,0)</f>
        <v>0</v>
      </c>
      <c r="BJ135" s="13" t="s">
        <v>53</v>
      </c>
      <c r="BK135" s="117">
        <f>ROUND(I135*H135,2)</f>
        <v>0</v>
      </c>
      <c r="BL135" s="13" t="s">
        <v>85</v>
      </c>
      <c r="BM135" s="116" t="s">
        <v>244</v>
      </c>
    </row>
    <row r="136" spans="2:65" s="1" customFormat="1">
      <c r="B136" s="25"/>
      <c r="D136" s="118" t="s">
        <v>92</v>
      </c>
      <c r="F136" s="119" t="s">
        <v>245</v>
      </c>
      <c r="I136" s="120"/>
      <c r="L136" s="25"/>
      <c r="M136" s="121"/>
      <c r="T136" s="38"/>
      <c r="AT136" s="13" t="s">
        <v>92</v>
      </c>
      <c r="AU136" s="13" t="s">
        <v>55</v>
      </c>
    </row>
    <row r="137" spans="2:65" s="1" customFormat="1" ht="39">
      <c r="B137" s="25"/>
      <c r="D137" s="118" t="s">
        <v>93</v>
      </c>
      <c r="F137" s="122" t="s">
        <v>246</v>
      </c>
      <c r="I137" s="120"/>
      <c r="L137" s="25"/>
      <c r="M137" s="121"/>
      <c r="T137" s="38"/>
      <c r="AT137" s="13" t="s">
        <v>93</v>
      </c>
      <c r="AU137" s="13" t="s">
        <v>55</v>
      </c>
    </row>
    <row r="138" spans="2:65" s="1" customFormat="1" ht="58.5">
      <c r="B138" s="25"/>
      <c r="D138" s="118" t="s">
        <v>130</v>
      </c>
      <c r="F138" s="122" t="s">
        <v>247</v>
      </c>
      <c r="I138" s="120"/>
      <c r="L138" s="25"/>
      <c r="M138" s="121"/>
      <c r="T138" s="38"/>
      <c r="AT138" s="13" t="s">
        <v>130</v>
      </c>
      <c r="AU138" s="13" t="s">
        <v>55</v>
      </c>
    </row>
    <row r="139" spans="2:65" s="9" customFormat="1" ht="22.5">
      <c r="B139" s="123"/>
      <c r="D139" s="118" t="s">
        <v>95</v>
      </c>
      <c r="E139" s="124" t="s">
        <v>1</v>
      </c>
      <c r="F139" s="125" t="s">
        <v>538</v>
      </c>
      <c r="H139" s="126">
        <v>0.05</v>
      </c>
      <c r="I139" s="127"/>
      <c r="L139" s="123"/>
      <c r="M139" s="128"/>
      <c r="T139" s="129"/>
      <c r="AT139" s="124" t="s">
        <v>95</v>
      </c>
      <c r="AU139" s="124" t="s">
        <v>55</v>
      </c>
      <c r="AV139" s="9" t="s">
        <v>55</v>
      </c>
      <c r="AW139" s="9" t="s">
        <v>18</v>
      </c>
      <c r="AX139" s="9" t="s">
        <v>45</v>
      </c>
      <c r="AY139" s="124" t="s">
        <v>86</v>
      </c>
    </row>
    <row r="140" spans="2:65" s="9" customFormat="1" ht="22.5">
      <c r="B140" s="123"/>
      <c r="D140" s="118" t="s">
        <v>95</v>
      </c>
      <c r="E140" s="124" t="s">
        <v>1</v>
      </c>
      <c r="F140" s="125" t="s">
        <v>537</v>
      </c>
      <c r="H140" s="126">
        <v>0.42</v>
      </c>
      <c r="I140" s="127"/>
      <c r="L140" s="123"/>
      <c r="M140" s="128"/>
      <c r="T140" s="129"/>
      <c r="AT140" s="124" t="s">
        <v>95</v>
      </c>
      <c r="AU140" s="124" t="s">
        <v>55</v>
      </c>
      <c r="AV140" s="9" t="s">
        <v>55</v>
      </c>
      <c r="AW140" s="9" t="s">
        <v>18</v>
      </c>
      <c r="AX140" s="9" t="s">
        <v>45</v>
      </c>
      <c r="AY140" s="124" t="s">
        <v>86</v>
      </c>
    </row>
    <row r="141" spans="2:65" s="8" customFormat="1" ht="22.9" customHeight="1">
      <c r="B141" s="93"/>
      <c r="D141" s="94" t="s">
        <v>44</v>
      </c>
      <c r="E141" s="143" t="s">
        <v>55</v>
      </c>
      <c r="F141" s="143" t="s">
        <v>248</v>
      </c>
      <c r="I141" s="96"/>
      <c r="J141" s="144">
        <f>BK141</f>
        <v>0</v>
      </c>
      <c r="L141" s="93"/>
      <c r="M141" s="98"/>
      <c r="P141" s="99">
        <f>SUM(P142:P153)</f>
        <v>0</v>
      </c>
      <c r="R141" s="99">
        <f>SUM(R142:R153)</f>
        <v>0</v>
      </c>
      <c r="T141" s="100">
        <f>SUM(T142:T153)</f>
        <v>0</v>
      </c>
      <c r="AR141" s="94" t="s">
        <v>53</v>
      </c>
      <c r="AT141" s="101" t="s">
        <v>44</v>
      </c>
      <c r="AU141" s="101" t="s">
        <v>53</v>
      </c>
      <c r="AY141" s="94" t="s">
        <v>86</v>
      </c>
      <c r="BK141" s="102">
        <f>SUM(BK142:BK153)</f>
        <v>0</v>
      </c>
    </row>
    <row r="142" spans="2:65" s="1" customFormat="1" ht="16.5" customHeight="1">
      <c r="B142" s="103"/>
      <c r="C142" s="104" t="s">
        <v>249</v>
      </c>
      <c r="D142" s="104" t="s">
        <v>87</v>
      </c>
      <c r="E142" s="105" t="s">
        <v>250</v>
      </c>
      <c r="F142" s="106" t="s">
        <v>251</v>
      </c>
      <c r="G142" s="107" t="s">
        <v>172</v>
      </c>
      <c r="H142" s="108">
        <v>224.8</v>
      </c>
      <c r="I142" s="109"/>
      <c r="J142" s="110">
        <f>ROUND(I142*H142,2)</f>
        <v>0</v>
      </c>
      <c r="K142" s="111"/>
      <c r="L142" s="25"/>
      <c r="M142" s="112" t="s">
        <v>1</v>
      </c>
      <c r="N142" s="113" t="s">
        <v>21</v>
      </c>
      <c r="P142" s="114">
        <f>O142*H142</f>
        <v>0</v>
      </c>
      <c r="Q142" s="114">
        <v>0</v>
      </c>
      <c r="R142" s="114">
        <f>Q142*H142</f>
        <v>0</v>
      </c>
      <c r="S142" s="114">
        <v>0</v>
      </c>
      <c r="T142" s="115">
        <f>S142*H142</f>
        <v>0</v>
      </c>
      <c r="AR142" s="116" t="s">
        <v>85</v>
      </c>
      <c r="AT142" s="116" t="s">
        <v>87</v>
      </c>
      <c r="AU142" s="116" t="s">
        <v>55</v>
      </c>
      <c r="AY142" s="13" t="s">
        <v>86</v>
      </c>
      <c r="BE142" s="117">
        <f>IF(N142="základní",J142,0)</f>
        <v>0</v>
      </c>
      <c r="BF142" s="117">
        <f>IF(N142="snížená",J142,0)</f>
        <v>0</v>
      </c>
      <c r="BG142" s="117">
        <f>IF(N142="zákl. přenesená",J142,0)</f>
        <v>0</v>
      </c>
      <c r="BH142" s="117">
        <f>IF(N142="sníž. přenesená",J142,0)</f>
        <v>0</v>
      </c>
      <c r="BI142" s="117">
        <f>IF(N142="nulová",J142,0)</f>
        <v>0</v>
      </c>
      <c r="BJ142" s="13" t="s">
        <v>53</v>
      </c>
      <c r="BK142" s="117">
        <f>ROUND(I142*H142,2)</f>
        <v>0</v>
      </c>
      <c r="BL142" s="13" t="s">
        <v>85</v>
      </c>
      <c r="BM142" s="116" t="s">
        <v>252</v>
      </c>
    </row>
    <row r="143" spans="2:65" s="1" customFormat="1" ht="19.5">
      <c r="B143" s="25"/>
      <c r="D143" s="118" t="s">
        <v>92</v>
      </c>
      <c r="F143" s="119" t="s">
        <v>253</v>
      </c>
      <c r="I143" s="120"/>
      <c r="L143" s="25"/>
      <c r="M143" s="121"/>
      <c r="T143" s="38"/>
      <c r="AT143" s="13" t="s">
        <v>92</v>
      </c>
      <c r="AU143" s="13" t="s">
        <v>55</v>
      </c>
    </row>
    <row r="144" spans="2:65" s="1" customFormat="1" ht="48.75">
      <c r="B144" s="25"/>
      <c r="D144" s="118" t="s">
        <v>93</v>
      </c>
      <c r="F144" s="122" t="s">
        <v>254</v>
      </c>
      <c r="I144" s="120"/>
      <c r="L144" s="25"/>
      <c r="M144" s="121"/>
      <c r="T144" s="38"/>
      <c r="AT144" s="13" t="s">
        <v>93</v>
      </c>
      <c r="AU144" s="13" t="s">
        <v>55</v>
      </c>
    </row>
    <row r="145" spans="2:65" s="10" customFormat="1">
      <c r="B145" s="130"/>
      <c r="D145" s="118" t="s">
        <v>95</v>
      </c>
      <c r="E145" s="131" t="s">
        <v>1</v>
      </c>
      <c r="F145" s="132" t="s">
        <v>188</v>
      </c>
      <c r="H145" s="131" t="s">
        <v>1</v>
      </c>
      <c r="I145" s="133"/>
      <c r="L145" s="130"/>
      <c r="M145" s="134"/>
      <c r="T145" s="135"/>
      <c r="AT145" s="131" t="s">
        <v>95</v>
      </c>
      <c r="AU145" s="131" t="s">
        <v>55</v>
      </c>
      <c r="AV145" s="10" t="s">
        <v>53</v>
      </c>
      <c r="AW145" s="10" t="s">
        <v>18</v>
      </c>
      <c r="AX145" s="10" t="s">
        <v>45</v>
      </c>
      <c r="AY145" s="131" t="s">
        <v>86</v>
      </c>
    </row>
    <row r="146" spans="2:65" s="9" customFormat="1">
      <c r="B146" s="123"/>
      <c r="D146" s="118" t="s">
        <v>95</v>
      </c>
      <c r="E146" s="124" t="s">
        <v>1</v>
      </c>
      <c r="F146" s="125" t="s">
        <v>255</v>
      </c>
      <c r="H146" s="126">
        <v>100</v>
      </c>
      <c r="I146" s="127"/>
      <c r="L146" s="123"/>
      <c r="M146" s="128"/>
      <c r="T146" s="129"/>
      <c r="AT146" s="124" t="s">
        <v>95</v>
      </c>
      <c r="AU146" s="124" t="s">
        <v>55</v>
      </c>
      <c r="AV146" s="9" t="s">
        <v>55</v>
      </c>
      <c r="AW146" s="9" t="s">
        <v>18</v>
      </c>
      <c r="AX146" s="9" t="s">
        <v>45</v>
      </c>
      <c r="AY146" s="124" t="s">
        <v>86</v>
      </c>
    </row>
    <row r="147" spans="2:65" s="9" customFormat="1" ht="22.5">
      <c r="B147" s="123"/>
      <c r="D147" s="118" t="s">
        <v>95</v>
      </c>
      <c r="E147" s="124" t="s">
        <v>1</v>
      </c>
      <c r="F147" s="125" t="s">
        <v>256</v>
      </c>
      <c r="H147" s="126">
        <v>124.8</v>
      </c>
      <c r="I147" s="127"/>
      <c r="L147" s="123"/>
      <c r="M147" s="128"/>
      <c r="T147" s="129"/>
      <c r="AT147" s="124" t="s">
        <v>95</v>
      </c>
      <c r="AU147" s="124" t="s">
        <v>55</v>
      </c>
      <c r="AV147" s="9" t="s">
        <v>55</v>
      </c>
      <c r="AW147" s="9" t="s">
        <v>18</v>
      </c>
      <c r="AX147" s="9" t="s">
        <v>45</v>
      </c>
      <c r="AY147" s="124" t="s">
        <v>86</v>
      </c>
    </row>
    <row r="148" spans="2:65" s="1" customFormat="1" ht="24.2" customHeight="1">
      <c r="B148" s="103"/>
      <c r="C148" s="104" t="s">
        <v>257</v>
      </c>
      <c r="D148" s="104" t="s">
        <v>87</v>
      </c>
      <c r="E148" s="105" t="s">
        <v>258</v>
      </c>
      <c r="F148" s="106" t="s">
        <v>259</v>
      </c>
      <c r="G148" s="107" t="s">
        <v>155</v>
      </c>
      <c r="H148" s="108">
        <v>698.6</v>
      </c>
      <c r="I148" s="109"/>
      <c r="J148" s="110">
        <f>ROUND(I148*H148,2)</f>
        <v>0</v>
      </c>
      <c r="K148" s="111"/>
      <c r="L148" s="25"/>
      <c r="M148" s="112" t="s">
        <v>1</v>
      </c>
      <c r="N148" s="113" t="s">
        <v>21</v>
      </c>
      <c r="P148" s="114">
        <f>O148*H148</f>
        <v>0</v>
      </c>
      <c r="Q148" s="114">
        <v>0</v>
      </c>
      <c r="R148" s="114">
        <f>Q148*H148</f>
        <v>0</v>
      </c>
      <c r="S148" s="114">
        <v>0</v>
      </c>
      <c r="T148" s="115">
        <f>S148*H148</f>
        <v>0</v>
      </c>
      <c r="AR148" s="116" t="s">
        <v>85</v>
      </c>
      <c r="AT148" s="116" t="s">
        <v>87</v>
      </c>
      <c r="AU148" s="116" t="s">
        <v>55</v>
      </c>
      <c r="AY148" s="13" t="s">
        <v>86</v>
      </c>
      <c r="BE148" s="117">
        <f>IF(N148="základní",J148,0)</f>
        <v>0</v>
      </c>
      <c r="BF148" s="117">
        <f>IF(N148="snížená",J148,0)</f>
        <v>0</v>
      </c>
      <c r="BG148" s="117">
        <f>IF(N148="zákl. přenesená",J148,0)</f>
        <v>0</v>
      </c>
      <c r="BH148" s="117">
        <f>IF(N148="sníž. přenesená",J148,0)</f>
        <v>0</v>
      </c>
      <c r="BI148" s="117">
        <f>IF(N148="nulová",J148,0)</f>
        <v>0</v>
      </c>
      <c r="BJ148" s="13" t="s">
        <v>53</v>
      </c>
      <c r="BK148" s="117">
        <f>ROUND(I148*H148,2)</f>
        <v>0</v>
      </c>
      <c r="BL148" s="13" t="s">
        <v>85</v>
      </c>
      <c r="BM148" s="116" t="s">
        <v>260</v>
      </c>
    </row>
    <row r="149" spans="2:65" s="1" customFormat="1" ht="29.25">
      <c r="B149" s="25"/>
      <c r="D149" s="118" t="s">
        <v>92</v>
      </c>
      <c r="F149" s="119" t="s">
        <v>551</v>
      </c>
      <c r="I149" s="120"/>
      <c r="L149" s="25"/>
      <c r="M149" s="121"/>
      <c r="T149" s="38"/>
      <c r="AT149" s="13" t="s">
        <v>92</v>
      </c>
      <c r="AU149" s="13" t="s">
        <v>55</v>
      </c>
    </row>
    <row r="150" spans="2:65" s="1" customFormat="1" ht="58.5">
      <c r="B150" s="25"/>
      <c r="D150" s="118" t="s">
        <v>93</v>
      </c>
      <c r="F150" s="122" t="s">
        <v>261</v>
      </c>
      <c r="I150" s="120"/>
      <c r="L150" s="25"/>
      <c r="M150" s="121"/>
      <c r="T150" s="38"/>
      <c r="AT150" s="13" t="s">
        <v>93</v>
      </c>
      <c r="AU150" s="13" t="s">
        <v>55</v>
      </c>
    </row>
    <row r="151" spans="2:65" s="9" customFormat="1">
      <c r="B151" s="123"/>
      <c r="D151" s="118" t="s">
        <v>95</v>
      </c>
      <c r="E151" s="124" t="s">
        <v>1</v>
      </c>
      <c r="F151" s="125" t="s">
        <v>262</v>
      </c>
      <c r="H151" s="126">
        <v>250</v>
      </c>
      <c r="I151" s="127"/>
      <c r="L151" s="123"/>
      <c r="M151" s="128"/>
      <c r="T151" s="129"/>
      <c r="AT151" s="124" t="s">
        <v>95</v>
      </c>
      <c r="AU151" s="124" t="s">
        <v>55</v>
      </c>
      <c r="AV151" s="9" t="s">
        <v>55</v>
      </c>
      <c r="AW151" s="9" t="s">
        <v>18</v>
      </c>
      <c r="AX151" s="9" t="s">
        <v>45</v>
      </c>
      <c r="AY151" s="124" t="s">
        <v>86</v>
      </c>
    </row>
    <row r="152" spans="2:65" s="9" customFormat="1" ht="22.5">
      <c r="B152" s="123"/>
      <c r="D152" s="118" t="s">
        <v>95</v>
      </c>
      <c r="E152" s="124" t="s">
        <v>1</v>
      </c>
      <c r="F152" s="125" t="s">
        <v>263</v>
      </c>
      <c r="H152" s="126">
        <v>312</v>
      </c>
      <c r="I152" s="127"/>
      <c r="L152" s="123"/>
      <c r="M152" s="128"/>
      <c r="T152" s="129"/>
      <c r="AT152" s="124" t="s">
        <v>95</v>
      </c>
      <c r="AU152" s="124" t="s">
        <v>55</v>
      </c>
      <c r="AV152" s="9" t="s">
        <v>55</v>
      </c>
      <c r="AW152" s="9" t="s">
        <v>18</v>
      </c>
      <c r="AX152" s="9" t="s">
        <v>45</v>
      </c>
      <c r="AY152" s="124" t="s">
        <v>86</v>
      </c>
    </row>
    <row r="153" spans="2:65" s="9" customFormat="1">
      <c r="B153" s="123"/>
      <c r="D153" s="118" t="s">
        <v>95</v>
      </c>
      <c r="E153" s="124" t="s">
        <v>1</v>
      </c>
      <c r="F153" s="125" t="s">
        <v>264</v>
      </c>
      <c r="H153" s="126">
        <v>136.6</v>
      </c>
      <c r="I153" s="127"/>
      <c r="L153" s="123"/>
      <c r="M153" s="128"/>
      <c r="T153" s="129"/>
      <c r="AT153" s="124" t="s">
        <v>95</v>
      </c>
      <c r="AU153" s="124" t="s">
        <v>55</v>
      </c>
      <c r="AV153" s="9" t="s">
        <v>55</v>
      </c>
      <c r="AW153" s="9" t="s">
        <v>18</v>
      </c>
      <c r="AX153" s="9" t="s">
        <v>45</v>
      </c>
      <c r="AY153" s="124" t="s">
        <v>86</v>
      </c>
    </row>
    <row r="154" spans="2:65" s="8" customFormat="1" ht="22.9" customHeight="1">
      <c r="B154" s="93"/>
      <c r="D154" s="94" t="s">
        <v>44</v>
      </c>
      <c r="E154" s="143" t="s">
        <v>108</v>
      </c>
      <c r="F154" s="143" t="s">
        <v>265</v>
      </c>
      <c r="I154" s="96"/>
      <c r="J154" s="144">
        <f>BK154</f>
        <v>0</v>
      </c>
      <c r="L154" s="93"/>
      <c r="M154" s="98"/>
      <c r="P154" s="99">
        <f>SUM(P155:P199)</f>
        <v>0</v>
      </c>
      <c r="R154" s="99">
        <f>SUM(R155:R199)</f>
        <v>0</v>
      </c>
      <c r="T154" s="100">
        <f>SUM(T155:T199)</f>
        <v>0</v>
      </c>
      <c r="AR154" s="94" t="s">
        <v>53</v>
      </c>
      <c r="AT154" s="101" t="s">
        <v>44</v>
      </c>
      <c r="AU154" s="101" t="s">
        <v>53</v>
      </c>
      <c r="AY154" s="94" t="s">
        <v>86</v>
      </c>
      <c r="BK154" s="102">
        <f>SUM(BK155:BK199)</f>
        <v>0</v>
      </c>
    </row>
    <row r="155" spans="2:65" s="1" customFormat="1" ht="21.75" customHeight="1">
      <c r="B155" s="103"/>
      <c r="C155" s="104" t="s">
        <v>266</v>
      </c>
      <c r="D155" s="104" t="s">
        <v>87</v>
      </c>
      <c r="E155" s="105" t="s">
        <v>267</v>
      </c>
      <c r="F155" s="106" t="s">
        <v>268</v>
      </c>
      <c r="G155" s="107" t="s">
        <v>172</v>
      </c>
      <c r="H155" s="108">
        <v>25</v>
      </c>
      <c r="I155" s="109"/>
      <c r="J155" s="110">
        <f>ROUND(I155*H155,2)</f>
        <v>0</v>
      </c>
      <c r="K155" s="111"/>
      <c r="L155" s="25"/>
      <c r="M155" s="112" t="s">
        <v>1</v>
      </c>
      <c r="N155" s="113" t="s">
        <v>21</v>
      </c>
      <c r="P155" s="114">
        <f>O155*H155</f>
        <v>0</v>
      </c>
      <c r="Q155" s="114">
        <v>0</v>
      </c>
      <c r="R155" s="114">
        <f>Q155*H155</f>
        <v>0</v>
      </c>
      <c r="S155" s="114">
        <v>0</v>
      </c>
      <c r="T155" s="115">
        <f>S155*H155</f>
        <v>0</v>
      </c>
      <c r="AR155" s="116" t="s">
        <v>85</v>
      </c>
      <c r="AT155" s="116" t="s">
        <v>87</v>
      </c>
      <c r="AU155" s="116" t="s">
        <v>55</v>
      </c>
      <c r="AY155" s="13" t="s">
        <v>86</v>
      </c>
      <c r="BE155" s="117">
        <f>IF(N155="základní",J155,0)</f>
        <v>0</v>
      </c>
      <c r="BF155" s="117">
        <f>IF(N155="snížená",J155,0)</f>
        <v>0</v>
      </c>
      <c r="BG155" s="117">
        <f>IF(N155="zákl. přenesená",J155,0)</f>
        <v>0</v>
      </c>
      <c r="BH155" s="117">
        <f>IF(N155="sníž. přenesená",J155,0)</f>
        <v>0</v>
      </c>
      <c r="BI155" s="117">
        <f>IF(N155="nulová",J155,0)</f>
        <v>0</v>
      </c>
      <c r="BJ155" s="13" t="s">
        <v>53</v>
      </c>
      <c r="BK155" s="117">
        <f>ROUND(I155*H155,2)</f>
        <v>0</v>
      </c>
      <c r="BL155" s="13" t="s">
        <v>85</v>
      </c>
      <c r="BM155" s="116" t="s">
        <v>269</v>
      </c>
    </row>
    <row r="156" spans="2:65" s="1" customFormat="1">
      <c r="B156" s="25"/>
      <c r="D156" s="118" t="s">
        <v>92</v>
      </c>
      <c r="F156" s="119" t="s">
        <v>268</v>
      </c>
      <c r="I156" s="120"/>
      <c r="L156" s="25"/>
      <c r="M156" s="121"/>
      <c r="T156" s="38"/>
      <c r="AT156" s="13" t="s">
        <v>92</v>
      </c>
      <c r="AU156" s="13" t="s">
        <v>55</v>
      </c>
    </row>
    <row r="157" spans="2:65" s="1" customFormat="1" ht="68.25">
      <c r="B157" s="25"/>
      <c r="D157" s="118" t="s">
        <v>93</v>
      </c>
      <c r="F157" s="122" t="s">
        <v>270</v>
      </c>
      <c r="I157" s="120"/>
      <c r="L157" s="25"/>
      <c r="M157" s="121"/>
      <c r="T157" s="38"/>
      <c r="AT157" s="13" t="s">
        <v>93</v>
      </c>
      <c r="AU157" s="13" t="s">
        <v>55</v>
      </c>
    </row>
    <row r="158" spans="2:65" s="9" customFormat="1">
      <c r="B158" s="123"/>
      <c r="D158" s="118" t="s">
        <v>95</v>
      </c>
      <c r="E158" s="124" t="s">
        <v>1</v>
      </c>
      <c r="F158" s="125" t="s">
        <v>271</v>
      </c>
      <c r="H158" s="126">
        <v>25</v>
      </c>
      <c r="I158" s="127"/>
      <c r="L158" s="123"/>
      <c r="M158" s="128"/>
      <c r="T158" s="129"/>
      <c r="AT158" s="124" t="s">
        <v>95</v>
      </c>
      <c r="AU158" s="124" t="s">
        <v>55</v>
      </c>
      <c r="AV158" s="9" t="s">
        <v>55</v>
      </c>
      <c r="AW158" s="9" t="s">
        <v>18</v>
      </c>
      <c r="AX158" s="9" t="s">
        <v>53</v>
      </c>
      <c r="AY158" s="124" t="s">
        <v>86</v>
      </c>
    </row>
    <row r="159" spans="2:65" s="1" customFormat="1" ht="16.5" customHeight="1">
      <c r="B159" s="103"/>
      <c r="C159" s="104" t="s">
        <v>272</v>
      </c>
      <c r="D159" s="104" t="s">
        <v>87</v>
      </c>
      <c r="E159" s="105" t="s">
        <v>273</v>
      </c>
      <c r="F159" s="106" t="s">
        <v>274</v>
      </c>
      <c r="G159" s="107" t="s">
        <v>172</v>
      </c>
      <c r="H159" s="108">
        <v>132.35</v>
      </c>
      <c r="I159" s="109"/>
      <c r="J159" s="110">
        <f>ROUND(I159*H159,2)</f>
        <v>0</v>
      </c>
      <c r="K159" s="111"/>
      <c r="L159" s="25"/>
      <c r="M159" s="112" t="s">
        <v>1</v>
      </c>
      <c r="N159" s="113" t="s">
        <v>21</v>
      </c>
      <c r="P159" s="114">
        <f>O159*H159</f>
        <v>0</v>
      </c>
      <c r="Q159" s="114">
        <v>0</v>
      </c>
      <c r="R159" s="114">
        <f>Q159*H159</f>
        <v>0</v>
      </c>
      <c r="S159" s="114">
        <v>0</v>
      </c>
      <c r="T159" s="115">
        <f>S159*H159</f>
        <v>0</v>
      </c>
      <c r="AR159" s="116" t="s">
        <v>85</v>
      </c>
      <c r="AT159" s="116" t="s">
        <v>87</v>
      </c>
      <c r="AU159" s="116" t="s">
        <v>55</v>
      </c>
      <c r="AY159" s="13" t="s">
        <v>86</v>
      </c>
      <c r="BE159" s="117">
        <f>IF(N159="základní",J159,0)</f>
        <v>0</v>
      </c>
      <c r="BF159" s="117">
        <f>IF(N159="snížená",J159,0)</f>
        <v>0</v>
      </c>
      <c r="BG159" s="117">
        <f>IF(N159="zákl. přenesená",J159,0)</f>
        <v>0</v>
      </c>
      <c r="BH159" s="117">
        <f>IF(N159="sníž. přenesená",J159,0)</f>
        <v>0</v>
      </c>
      <c r="BI159" s="117">
        <f>IF(N159="nulová",J159,0)</f>
        <v>0</v>
      </c>
      <c r="BJ159" s="13" t="s">
        <v>53</v>
      </c>
      <c r="BK159" s="117">
        <f>ROUND(I159*H159,2)</f>
        <v>0</v>
      </c>
      <c r="BL159" s="13" t="s">
        <v>85</v>
      </c>
      <c r="BM159" s="116" t="s">
        <v>275</v>
      </c>
    </row>
    <row r="160" spans="2:65" s="1" customFormat="1">
      <c r="B160" s="25"/>
      <c r="D160" s="118" t="s">
        <v>92</v>
      </c>
      <c r="F160" s="119" t="s">
        <v>274</v>
      </c>
      <c r="I160" s="120"/>
      <c r="L160" s="25"/>
      <c r="M160" s="121"/>
      <c r="T160" s="38"/>
      <c r="AT160" s="13" t="s">
        <v>92</v>
      </c>
      <c r="AU160" s="13" t="s">
        <v>55</v>
      </c>
    </row>
    <row r="161" spans="2:65" s="1" customFormat="1" ht="48.75">
      <c r="B161" s="25"/>
      <c r="D161" s="118" t="s">
        <v>93</v>
      </c>
      <c r="F161" s="122" t="s">
        <v>276</v>
      </c>
      <c r="I161" s="120"/>
      <c r="L161" s="25"/>
      <c r="M161" s="121"/>
      <c r="T161" s="38"/>
      <c r="AT161" s="13" t="s">
        <v>93</v>
      </c>
      <c r="AU161" s="13" t="s">
        <v>55</v>
      </c>
    </row>
    <row r="162" spans="2:65" s="9" customFormat="1">
      <c r="B162" s="123"/>
      <c r="D162" s="118" t="s">
        <v>95</v>
      </c>
      <c r="E162" s="124" t="s">
        <v>1</v>
      </c>
      <c r="F162" s="125" t="s">
        <v>277</v>
      </c>
      <c r="H162" s="126">
        <v>50</v>
      </c>
      <c r="I162" s="127"/>
      <c r="L162" s="123"/>
      <c r="M162" s="128"/>
      <c r="T162" s="129"/>
      <c r="AT162" s="124" t="s">
        <v>95</v>
      </c>
      <c r="AU162" s="124" t="s">
        <v>55</v>
      </c>
      <c r="AV162" s="9" t="s">
        <v>55</v>
      </c>
      <c r="AW162" s="9" t="s">
        <v>18</v>
      </c>
      <c r="AX162" s="9" t="s">
        <v>45</v>
      </c>
      <c r="AY162" s="124" t="s">
        <v>86</v>
      </c>
    </row>
    <row r="163" spans="2:65" s="9" customFormat="1" ht="22.5">
      <c r="B163" s="123"/>
      <c r="D163" s="118" t="s">
        <v>95</v>
      </c>
      <c r="E163" s="124" t="s">
        <v>1</v>
      </c>
      <c r="F163" s="125" t="s">
        <v>278</v>
      </c>
      <c r="H163" s="126">
        <v>62.4</v>
      </c>
      <c r="I163" s="127"/>
      <c r="L163" s="123"/>
      <c r="M163" s="128"/>
      <c r="T163" s="129"/>
      <c r="AT163" s="124" t="s">
        <v>95</v>
      </c>
      <c r="AU163" s="124" t="s">
        <v>55</v>
      </c>
      <c r="AV163" s="9" t="s">
        <v>55</v>
      </c>
      <c r="AW163" s="9" t="s">
        <v>18</v>
      </c>
      <c r="AX163" s="9" t="s">
        <v>45</v>
      </c>
      <c r="AY163" s="124" t="s">
        <v>86</v>
      </c>
    </row>
    <row r="164" spans="2:65" s="9" customFormat="1">
      <c r="B164" s="123"/>
      <c r="D164" s="118" t="s">
        <v>95</v>
      </c>
      <c r="E164" s="124" t="s">
        <v>1</v>
      </c>
      <c r="F164" s="125" t="s">
        <v>279</v>
      </c>
      <c r="H164" s="126">
        <v>19.95</v>
      </c>
      <c r="I164" s="127"/>
      <c r="L164" s="123"/>
      <c r="M164" s="128"/>
      <c r="T164" s="129"/>
      <c r="AT164" s="124" t="s">
        <v>95</v>
      </c>
      <c r="AU164" s="124" t="s">
        <v>55</v>
      </c>
      <c r="AV164" s="9" t="s">
        <v>55</v>
      </c>
      <c r="AW164" s="9" t="s">
        <v>18</v>
      </c>
      <c r="AX164" s="9" t="s">
        <v>45</v>
      </c>
      <c r="AY164" s="124" t="s">
        <v>86</v>
      </c>
    </row>
    <row r="165" spans="2:65" s="1" customFormat="1" ht="16.5" customHeight="1">
      <c r="B165" s="103"/>
      <c r="C165" s="104" t="s">
        <v>7</v>
      </c>
      <c r="D165" s="104" t="s">
        <v>87</v>
      </c>
      <c r="E165" s="105" t="s">
        <v>280</v>
      </c>
      <c r="F165" s="106" t="s">
        <v>281</v>
      </c>
      <c r="G165" s="107" t="s">
        <v>155</v>
      </c>
      <c r="H165" s="108">
        <v>535</v>
      </c>
      <c r="I165" s="109"/>
      <c r="J165" s="110">
        <f>ROUND(I165*H165,2)</f>
        <v>0</v>
      </c>
      <c r="K165" s="111"/>
      <c r="L165" s="25"/>
      <c r="M165" s="112" t="s">
        <v>1</v>
      </c>
      <c r="N165" s="113" t="s">
        <v>21</v>
      </c>
      <c r="P165" s="114">
        <f>O165*H165</f>
        <v>0</v>
      </c>
      <c r="Q165" s="114">
        <v>0</v>
      </c>
      <c r="R165" s="114">
        <f>Q165*H165</f>
        <v>0</v>
      </c>
      <c r="S165" s="114">
        <v>0</v>
      </c>
      <c r="T165" s="115">
        <f>S165*H165</f>
        <v>0</v>
      </c>
      <c r="AR165" s="116" t="s">
        <v>85</v>
      </c>
      <c r="AT165" s="116" t="s">
        <v>87</v>
      </c>
      <c r="AU165" s="116" t="s">
        <v>55</v>
      </c>
      <c r="AY165" s="13" t="s">
        <v>86</v>
      </c>
      <c r="BE165" s="117">
        <f>IF(N165="základní",J165,0)</f>
        <v>0</v>
      </c>
      <c r="BF165" s="117">
        <f>IF(N165="snížená",J165,0)</f>
        <v>0</v>
      </c>
      <c r="BG165" s="117">
        <f>IF(N165="zákl. přenesená",J165,0)</f>
        <v>0</v>
      </c>
      <c r="BH165" s="117">
        <f>IF(N165="sníž. přenesená",J165,0)</f>
        <v>0</v>
      </c>
      <c r="BI165" s="117">
        <f>IF(N165="nulová",J165,0)</f>
        <v>0</v>
      </c>
      <c r="BJ165" s="13" t="s">
        <v>53</v>
      </c>
      <c r="BK165" s="117">
        <f>ROUND(I165*H165,2)</f>
        <v>0</v>
      </c>
      <c r="BL165" s="13" t="s">
        <v>85</v>
      </c>
      <c r="BM165" s="116" t="s">
        <v>282</v>
      </c>
    </row>
    <row r="166" spans="2:65" s="1" customFormat="1">
      <c r="B166" s="25"/>
      <c r="D166" s="118" t="s">
        <v>92</v>
      </c>
      <c r="F166" s="119" t="s">
        <v>281</v>
      </c>
      <c r="I166" s="120"/>
      <c r="L166" s="25"/>
      <c r="M166" s="121"/>
      <c r="T166" s="38"/>
      <c r="AT166" s="13" t="s">
        <v>92</v>
      </c>
      <c r="AU166" s="13" t="s">
        <v>55</v>
      </c>
    </row>
    <row r="167" spans="2:65" s="1" customFormat="1" ht="58.5">
      <c r="B167" s="25"/>
      <c r="D167" s="118" t="s">
        <v>93</v>
      </c>
      <c r="F167" s="122" t="s">
        <v>283</v>
      </c>
      <c r="I167" s="120"/>
      <c r="L167" s="25"/>
      <c r="M167" s="121"/>
      <c r="T167" s="38"/>
      <c r="AT167" s="13" t="s">
        <v>93</v>
      </c>
      <c r="AU167" s="13" t="s">
        <v>55</v>
      </c>
    </row>
    <row r="168" spans="2:65" s="9" customFormat="1">
      <c r="B168" s="123"/>
      <c r="D168" s="118" t="s">
        <v>95</v>
      </c>
      <c r="E168" s="124" t="s">
        <v>1</v>
      </c>
      <c r="F168" s="125" t="s">
        <v>284</v>
      </c>
      <c r="H168" s="126">
        <v>285</v>
      </c>
      <c r="I168" s="127"/>
      <c r="L168" s="123"/>
      <c r="M168" s="128"/>
      <c r="T168" s="129"/>
      <c r="AT168" s="124" t="s">
        <v>95</v>
      </c>
      <c r="AU168" s="124" t="s">
        <v>55</v>
      </c>
      <c r="AV168" s="9" t="s">
        <v>55</v>
      </c>
      <c r="AW168" s="9" t="s">
        <v>18</v>
      </c>
      <c r="AX168" s="9" t="s">
        <v>45</v>
      </c>
      <c r="AY168" s="124" t="s">
        <v>86</v>
      </c>
    </row>
    <row r="169" spans="2:65" s="9" customFormat="1">
      <c r="B169" s="123"/>
      <c r="D169" s="118" t="s">
        <v>95</v>
      </c>
      <c r="E169" s="124" t="s">
        <v>1</v>
      </c>
      <c r="F169" s="125" t="s">
        <v>553</v>
      </c>
      <c r="H169" s="126">
        <v>250</v>
      </c>
      <c r="I169" s="127"/>
      <c r="L169" s="123"/>
      <c r="M169" s="128"/>
      <c r="T169" s="129"/>
      <c r="AT169" s="124" t="s">
        <v>95</v>
      </c>
      <c r="AU169" s="124" t="s">
        <v>55</v>
      </c>
      <c r="AV169" s="9" t="s">
        <v>55</v>
      </c>
      <c r="AW169" s="9" t="s">
        <v>18</v>
      </c>
      <c r="AX169" s="9" t="s">
        <v>45</v>
      </c>
      <c r="AY169" s="124" t="s">
        <v>86</v>
      </c>
    </row>
    <row r="170" spans="2:65" s="1" customFormat="1" ht="24.2" customHeight="1">
      <c r="B170" s="103"/>
      <c r="C170" s="104" t="s">
        <v>285</v>
      </c>
      <c r="D170" s="104" t="s">
        <v>87</v>
      </c>
      <c r="E170" s="105" t="s">
        <v>286</v>
      </c>
      <c r="F170" s="106" t="s">
        <v>287</v>
      </c>
      <c r="G170" s="107" t="s">
        <v>155</v>
      </c>
      <c r="H170" s="108">
        <v>285</v>
      </c>
      <c r="I170" s="109"/>
      <c r="J170" s="110">
        <f>ROUND(I170*H170,2)</f>
        <v>0</v>
      </c>
      <c r="K170" s="111"/>
      <c r="L170" s="25"/>
      <c r="M170" s="112" t="s">
        <v>1</v>
      </c>
      <c r="N170" s="113" t="s">
        <v>21</v>
      </c>
      <c r="P170" s="114">
        <f>O170*H170</f>
        <v>0</v>
      </c>
      <c r="Q170" s="114">
        <v>0</v>
      </c>
      <c r="R170" s="114">
        <f>Q170*H170</f>
        <v>0</v>
      </c>
      <c r="S170" s="114">
        <v>0</v>
      </c>
      <c r="T170" s="115">
        <f>S170*H170</f>
        <v>0</v>
      </c>
      <c r="AR170" s="116" t="s">
        <v>85</v>
      </c>
      <c r="AT170" s="116" t="s">
        <v>87</v>
      </c>
      <c r="AU170" s="116" t="s">
        <v>55</v>
      </c>
      <c r="AY170" s="13" t="s">
        <v>86</v>
      </c>
      <c r="BE170" s="117">
        <f>IF(N170="základní",J170,0)</f>
        <v>0</v>
      </c>
      <c r="BF170" s="117">
        <f>IF(N170="snížená",J170,0)</f>
        <v>0</v>
      </c>
      <c r="BG170" s="117">
        <f>IF(N170="zákl. přenesená",J170,0)</f>
        <v>0</v>
      </c>
      <c r="BH170" s="117">
        <f>IF(N170="sníž. přenesená",J170,0)</f>
        <v>0</v>
      </c>
      <c r="BI170" s="117">
        <f>IF(N170="nulová",J170,0)</f>
        <v>0</v>
      </c>
      <c r="BJ170" s="13" t="s">
        <v>53</v>
      </c>
      <c r="BK170" s="117">
        <f>ROUND(I170*H170,2)</f>
        <v>0</v>
      </c>
      <c r="BL170" s="13" t="s">
        <v>85</v>
      </c>
      <c r="BM170" s="116" t="s">
        <v>288</v>
      </c>
    </row>
    <row r="171" spans="2:65" s="1" customFormat="1">
      <c r="B171" s="25"/>
      <c r="D171" s="118" t="s">
        <v>92</v>
      </c>
      <c r="F171" s="119" t="s">
        <v>287</v>
      </c>
      <c r="I171" s="120"/>
      <c r="L171" s="25"/>
      <c r="M171" s="121"/>
      <c r="T171" s="38"/>
      <c r="AT171" s="13" t="s">
        <v>92</v>
      </c>
      <c r="AU171" s="13" t="s">
        <v>55</v>
      </c>
    </row>
    <row r="172" spans="2:65" s="1" customFormat="1" ht="97.5">
      <c r="B172" s="25"/>
      <c r="D172" s="118" t="s">
        <v>93</v>
      </c>
      <c r="F172" s="122" t="s">
        <v>289</v>
      </c>
      <c r="I172" s="120"/>
      <c r="L172" s="25"/>
      <c r="M172" s="121"/>
      <c r="T172" s="38"/>
      <c r="AT172" s="13" t="s">
        <v>93</v>
      </c>
      <c r="AU172" s="13" t="s">
        <v>55</v>
      </c>
    </row>
    <row r="173" spans="2:65" s="9" customFormat="1">
      <c r="B173" s="123"/>
      <c r="D173" s="118" t="s">
        <v>95</v>
      </c>
      <c r="E173" s="124" t="s">
        <v>1</v>
      </c>
      <c r="F173" s="125" t="s">
        <v>290</v>
      </c>
      <c r="H173" s="126">
        <v>250</v>
      </c>
      <c r="I173" s="127"/>
      <c r="L173" s="123"/>
      <c r="M173" s="128"/>
      <c r="T173" s="129"/>
      <c r="AT173" s="124" t="s">
        <v>95</v>
      </c>
      <c r="AU173" s="124" t="s">
        <v>55</v>
      </c>
      <c r="AV173" s="9" t="s">
        <v>55</v>
      </c>
      <c r="AW173" s="9" t="s">
        <v>18</v>
      </c>
      <c r="AX173" s="9" t="s">
        <v>45</v>
      </c>
      <c r="AY173" s="124" t="s">
        <v>86</v>
      </c>
    </row>
    <row r="174" spans="2:65" s="9" customFormat="1">
      <c r="B174" s="123"/>
      <c r="D174" s="118" t="s">
        <v>95</v>
      </c>
      <c r="E174" s="124" t="s">
        <v>1</v>
      </c>
      <c r="F174" s="125" t="s">
        <v>291</v>
      </c>
      <c r="H174" s="126">
        <v>35</v>
      </c>
      <c r="I174" s="127"/>
      <c r="L174" s="123"/>
      <c r="M174" s="128"/>
      <c r="T174" s="129"/>
      <c r="AT174" s="124" t="s">
        <v>95</v>
      </c>
      <c r="AU174" s="124" t="s">
        <v>55</v>
      </c>
      <c r="AV174" s="9" t="s">
        <v>55</v>
      </c>
      <c r="AW174" s="9" t="s">
        <v>18</v>
      </c>
      <c r="AX174" s="9" t="s">
        <v>45</v>
      </c>
      <c r="AY174" s="124" t="s">
        <v>86</v>
      </c>
    </row>
    <row r="175" spans="2:65" s="1" customFormat="1" ht="24.2" customHeight="1">
      <c r="B175" s="103"/>
      <c r="C175" s="104" t="s">
        <v>292</v>
      </c>
      <c r="D175" s="104" t="s">
        <v>87</v>
      </c>
      <c r="E175" s="105" t="s">
        <v>293</v>
      </c>
      <c r="F175" s="106" t="s">
        <v>294</v>
      </c>
      <c r="G175" s="107" t="s">
        <v>155</v>
      </c>
      <c r="H175" s="108">
        <v>250</v>
      </c>
      <c r="I175" s="109"/>
      <c r="J175" s="110">
        <f>ROUND(I175*H175,2)</f>
        <v>0</v>
      </c>
      <c r="K175" s="111"/>
      <c r="L175" s="25"/>
      <c r="M175" s="112" t="s">
        <v>1</v>
      </c>
      <c r="N175" s="113" t="s">
        <v>21</v>
      </c>
      <c r="P175" s="114">
        <f>O175*H175</f>
        <v>0</v>
      </c>
      <c r="Q175" s="114">
        <v>0</v>
      </c>
      <c r="R175" s="114">
        <f>Q175*H175</f>
        <v>0</v>
      </c>
      <c r="S175" s="114">
        <v>0</v>
      </c>
      <c r="T175" s="115">
        <f>S175*H175</f>
        <v>0</v>
      </c>
      <c r="AR175" s="116" t="s">
        <v>85</v>
      </c>
      <c r="AT175" s="116" t="s">
        <v>87</v>
      </c>
      <c r="AU175" s="116" t="s">
        <v>55</v>
      </c>
      <c r="AY175" s="13" t="s">
        <v>86</v>
      </c>
      <c r="BE175" s="117">
        <f>IF(N175="základní",J175,0)</f>
        <v>0</v>
      </c>
      <c r="BF175" s="117">
        <f>IF(N175="snížená",J175,0)</f>
        <v>0</v>
      </c>
      <c r="BG175" s="117">
        <f>IF(N175="zákl. přenesená",J175,0)</f>
        <v>0</v>
      </c>
      <c r="BH175" s="117">
        <f>IF(N175="sníž. přenesená",J175,0)</f>
        <v>0</v>
      </c>
      <c r="BI175" s="117">
        <f>IF(N175="nulová",J175,0)</f>
        <v>0</v>
      </c>
      <c r="BJ175" s="13" t="s">
        <v>53</v>
      </c>
      <c r="BK175" s="117">
        <f>ROUND(I175*H175,2)</f>
        <v>0</v>
      </c>
      <c r="BL175" s="13" t="s">
        <v>85</v>
      </c>
      <c r="BM175" s="116" t="s">
        <v>295</v>
      </c>
    </row>
    <row r="176" spans="2:65" s="1" customFormat="1" ht="19.5">
      <c r="B176" s="25"/>
      <c r="D176" s="118" t="s">
        <v>92</v>
      </c>
      <c r="F176" s="119" t="s">
        <v>294</v>
      </c>
      <c r="I176" s="120"/>
      <c r="L176" s="25"/>
      <c r="M176" s="121"/>
      <c r="T176" s="38"/>
      <c r="AT176" s="13" t="s">
        <v>92</v>
      </c>
      <c r="AU176" s="13" t="s">
        <v>55</v>
      </c>
    </row>
    <row r="177" spans="2:65" s="1" customFormat="1" ht="97.5">
      <c r="B177" s="25"/>
      <c r="D177" s="118" t="s">
        <v>93</v>
      </c>
      <c r="F177" s="122" t="s">
        <v>289</v>
      </c>
      <c r="I177" s="120"/>
      <c r="L177" s="25"/>
      <c r="M177" s="121"/>
      <c r="T177" s="38"/>
      <c r="AT177" s="13" t="s">
        <v>93</v>
      </c>
      <c r="AU177" s="13" t="s">
        <v>55</v>
      </c>
    </row>
    <row r="178" spans="2:65" s="9" customFormat="1">
      <c r="B178" s="123"/>
      <c r="D178" s="118" t="s">
        <v>95</v>
      </c>
      <c r="E178" s="124" t="s">
        <v>1</v>
      </c>
      <c r="F178" s="125" t="s">
        <v>296</v>
      </c>
      <c r="H178" s="126">
        <v>250</v>
      </c>
      <c r="I178" s="127"/>
      <c r="L178" s="123"/>
      <c r="M178" s="128"/>
      <c r="T178" s="129"/>
      <c r="AT178" s="124" t="s">
        <v>95</v>
      </c>
      <c r="AU178" s="124" t="s">
        <v>55</v>
      </c>
      <c r="AV178" s="9" t="s">
        <v>55</v>
      </c>
      <c r="AW178" s="9" t="s">
        <v>18</v>
      </c>
      <c r="AX178" s="9" t="s">
        <v>53</v>
      </c>
      <c r="AY178" s="124" t="s">
        <v>86</v>
      </c>
    </row>
    <row r="179" spans="2:65" s="1" customFormat="1" ht="24.2" customHeight="1">
      <c r="B179" s="103"/>
      <c r="C179" s="104" t="s">
        <v>297</v>
      </c>
      <c r="D179" s="104" t="s">
        <v>87</v>
      </c>
      <c r="E179" s="105" t="s">
        <v>298</v>
      </c>
      <c r="F179" s="106" t="s">
        <v>299</v>
      </c>
      <c r="G179" s="107" t="s">
        <v>155</v>
      </c>
      <c r="H179" s="108">
        <v>132.5</v>
      </c>
      <c r="I179" s="109"/>
      <c r="J179" s="110">
        <f>ROUND(I179*H179,2)</f>
        <v>0</v>
      </c>
      <c r="K179" s="111"/>
      <c r="L179" s="25"/>
      <c r="M179" s="112" t="s">
        <v>1</v>
      </c>
      <c r="N179" s="113" t="s">
        <v>21</v>
      </c>
      <c r="P179" s="114">
        <f>O179*H179</f>
        <v>0</v>
      </c>
      <c r="Q179" s="114">
        <v>0</v>
      </c>
      <c r="R179" s="114">
        <f>Q179*H179</f>
        <v>0</v>
      </c>
      <c r="S179" s="114">
        <v>0</v>
      </c>
      <c r="T179" s="115">
        <f>S179*H179</f>
        <v>0</v>
      </c>
      <c r="AR179" s="116" t="s">
        <v>85</v>
      </c>
      <c r="AT179" s="116" t="s">
        <v>87</v>
      </c>
      <c r="AU179" s="116" t="s">
        <v>55</v>
      </c>
      <c r="AY179" s="13" t="s">
        <v>86</v>
      </c>
      <c r="BE179" s="117">
        <f>IF(N179="základní",J179,0)</f>
        <v>0</v>
      </c>
      <c r="BF179" s="117">
        <f>IF(N179="snížená",J179,0)</f>
        <v>0</v>
      </c>
      <c r="BG179" s="117">
        <f>IF(N179="zákl. přenesená",J179,0)</f>
        <v>0</v>
      </c>
      <c r="BH179" s="117">
        <f>IF(N179="sníž. přenesená",J179,0)</f>
        <v>0</v>
      </c>
      <c r="BI179" s="117">
        <f>IF(N179="nulová",J179,0)</f>
        <v>0</v>
      </c>
      <c r="BJ179" s="13" t="s">
        <v>53</v>
      </c>
      <c r="BK179" s="117">
        <f>ROUND(I179*H179,2)</f>
        <v>0</v>
      </c>
      <c r="BL179" s="13" t="s">
        <v>85</v>
      </c>
      <c r="BM179" s="116" t="s">
        <v>300</v>
      </c>
    </row>
    <row r="180" spans="2:65" s="1" customFormat="1" ht="19.5">
      <c r="B180" s="25"/>
      <c r="D180" s="118" t="s">
        <v>92</v>
      </c>
      <c r="F180" s="119" t="s">
        <v>299</v>
      </c>
      <c r="I180" s="120"/>
      <c r="L180" s="25"/>
      <c r="M180" s="121"/>
      <c r="T180" s="38"/>
      <c r="AT180" s="13" t="s">
        <v>92</v>
      </c>
      <c r="AU180" s="13" t="s">
        <v>55</v>
      </c>
    </row>
    <row r="181" spans="2:65" s="1" customFormat="1" ht="117">
      <c r="B181" s="25"/>
      <c r="D181" s="118" t="s">
        <v>93</v>
      </c>
      <c r="F181" s="122" t="s">
        <v>301</v>
      </c>
      <c r="I181" s="120"/>
      <c r="L181" s="25"/>
      <c r="M181" s="121"/>
      <c r="T181" s="38"/>
      <c r="AT181" s="13" t="s">
        <v>93</v>
      </c>
      <c r="AU181" s="13" t="s">
        <v>55</v>
      </c>
    </row>
    <row r="182" spans="2:65" s="9" customFormat="1">
      <c r="B182" s="123"/>
      <c r="D182" s="118" t="s">
        <v>95</v>
      </c>
      <c r="E182" s="124" t="s">
        <v>1</v>
      </c>
      <c r="F182" s="125" t="s">
        <v>302</v>
      </c>
      <c r="H182" s="126">
        <v>129</v>
      </c>
      <c r="I182" s="127"/>
      <c r="L182" s="123"/>
      <c r="M182" s="128"/>
      <c r="T182" s="129"/>
      <c r="AT182" s="124" t="s">
        <v>95</v>
      </c>
      <c r="AU182" s="124" t="s">
        <v>55</v>
      </c>
      <c r="AV182" s="9" t="s">
        <v>55</v>
      </c>
      <c r="AW182" s="9" t="s">
        <v>18</v>
      </c>
      <c r="AX182" s="9" t="s">
        <v>45</v>
      </c>
      <c r="AY182" s="124" t="s">
        <v>86</v>
      </c>
    </row>
    <row r="183" spans="2:65" s="9" customFormat="1">
      <c r="B183" s="123"/>
      <c r="D183" s="118" t="s">
        <v>95</v>
      </c>
      <c r="E183" s="124" t="s">
        <v>1</v>
      </c>
      <c r="F183" s="125" t="s">
        <v>303</v>
      </c>
      <c r="H183" s="126">
        <v>3.5</v>
      </c>
      <c r="I183" s="127"/>
      <c r="L183" s="123"/>
      <c r="M183" s="128"/>
      <c r="T183" s="129"/>
      <c r="AT183" s="124" t="s">
        <v>95</v>
      </c>
      <c r="AU183" s="124" t="s">
        <v>55</v>
      </c>
      <c r="AV183" s="9" t="s">
        <v>55</v>
      </c>
      <c r="AW183" s="9" t="s">
        <v>18</v>
      </c>
      <c r="AX183" s="9" t="s">
        <v>45</v>
      </c>
      <c r="AY183" s="124" t="s">
        <v>86</v>
      </c>
    </row>
    <row r="184" spans="2:65" s="1" customFormat="1" ht="24.2" customHeight="1">
      <c r="B184" s="103"/>
      <c r="C184" s="104" t="s">
        <v>304</v>
      </c>
      <c r="D184" s="104" t="s">
        <v>87</v>
      </c>
      <c r="E184" s="105" t="s">
        <v>305</v>
      </c>
      <c r="F184" s="106" t="s">
        <v>306</v>
      </c>
      <c r="G184" s="107" t="s">
        <v>155</v>
      </c>
      <c r="H184" s="108">
        <v>302.7</v>
      </c>
      <c r="I184" s="109"/>
      <c r="J184" s="110">
        <f>ROUND(I184*H184,2)</f>
        <v>0</v>
      </c>
      <c r="K184" s="111"/>
      <c r="L184" s="25"/>
      <c r="M184" s="112" t="s">
        <v>1</v>
      </c>
      <c r="N184" s="113" t="s">
        <v>21</v>
      </c>
      <c r="P184" s="114">
        <f>O184*H184</f>
        <v>0</v>
      </c>
      <c r="Q184" s="114">
        <v>0</v>
      </c>
      <c r="R184" s="114">
        <f>Q184*H184</f>
        <v>0</v>
      </c>
      <c r="S184" s="114">
        <v>0</v>
      </c>
      <c r="T184" s="115">
        <f>S184*H184</f>
        <v>0</v>
      </c>
      <c r="AR184" s="116" t="s">
        <v>85</v>
      </c>
      <c r="AT184" s="116" t="s">
        <v>87</v>
      </c>
      <c r="AU184" s="116" t="s">
        <v>55</v>
      </c>
      <c r="AY184" s="13" t="s">
        <v>86</v>
      </c>
      <c r="BE184" s="117">
        <f>IF(N184="základní",J184,0)</f>
        <v>0</v>
      </c>
      <c r="BF184" s="117">
        <f>IF(N184="snížená",J184,0)</f>
        <v>0</v>
      </c>
      <c r="BG184" s="117">
        <f>IF(N184="zákl. přenesená",J184,0)</f>
        <v>0</v>
      </c>
      <c r="BH184" s="117">
        <f>IF(N184="sníž. přenesená",J184,0)</f>
        <v>0</v>
      </c>
      <c r="BI184" s="117">
        <f>IF(N184="nulová",J184,0)</f>
        <v>0</v>
      </c>
      <c r="BJ184" s="13" t="s">
        <v>53</v>
      </c>
      <c r="BK184" s="117">
        <f>ROUND(I184*H184,2)</f>
        <v>0</v>
      </c>
      <c r="BL184" s="13" t="s">
        <v>85</v>
      </c>
      <c r="BM184" s="116" t="s">
        <v>307</v>
      </c>
    </row>
    <row r="185" spans="2:65" s="1" customFormat="1" ht="19.5">
      <c r="B185" s="25"/>
      <c r="D185" s="118" t="s">
        <v>92</v>
      </c>
      <c r="F185" s="119" t="s">
        <v>306</v>
      </c>
      <c r="I185" s="120"/>
      <c r="L185" s="25"/>
      <c r="M185" s="121"/>
      <c r="T185" s="38"/>
      <c r="AT185" s="13" t="s">
        <v>92</v>
      </c>
      <c r="AU185" s="13" t="s">
        <v>55</v>
      </c>
    </row>
    <row r="186" spans="2:65" s="1" customFormat="1" ht="117">
      <c r="B186" s="25"/>
      <c r="D186" s="118" t="s">
        <v>93</v>
      </c>
      <c r="F186" s="122" t="s">
        <v>301</v>
      </c>
      <c r="I186" s="120"/>
      <c r="L186" s="25"/>
      <c r="M186" s="121"/>
      <c r="T186" s="38"/>
      <c r="AT186" s="13" t="s">
        <v>93</v>
      </c>
      <c r="AU186" s="13" t="s">
        <v>55</v>
      </c>
    </row>
    <row r="187" spans="2:65" s="9" customFormat="1">
      <c r="B187" s="123"/>
      <c r="D187" s="118" t="s">
        <v>95</v>
      </c>
      <c r="E187" s="124" t="s">
        <v>1</v>
      </c>
      <c r="F187" s="125" t="s">
        <v>308</v>
      </c>
      <c r="H187" s="126">
        <v>302.7</v>
      </c>
      <c r="I187" s="127"/>
      <c r="L187" s="123"/>
      <c r="M187" s="128"/>
      <c r="T187" s="129"/>
      <c r="AT187" s="124" t="s">
        <v>95</v>
      </c>
      <c r="AU187" s="124" t="s">
        <v>55</v>
      </c>
      <c r="AV187" s="9" t="s">
        <v>55</v>
      </c>
      <c r="AW187" s="9" t="s">
        <v>18</v>
      </c>
      <c r="AX187" s="9" t="s">
        <v>53</v>
      </c>
      <c r="AY187" s="124" t="s">
        <v>86</v>
      </c>
    </row>
    <row r="188" spans="2:65" s="1" customFormat="1" ht="24.2" customHeight="1">
      <c r="B188" s="103"/>
      <c r="C188" s="104" t="s">
        <v>309</v>
      </c>
      <c r="D188" s="104" t="s">
        <v>87</v>
      </c>
      <c r="E188" s="105" t="s">
        <v>310</v>
      </c>
      <c r="F188" s="106" t="s">
        <v>311</v>
      </c>
      <c r="G188" s="107" t="s">
        <v>155</v>
      </c>
      <c r="H188" s="108">
        <v>9.3000000000000007</v>
      </c>
      <c r="I188" s="109"/>
      <c r="J188" s="110">
        <f>ROUND(I188*H188,2)</f>
        <v>0</v>
      </c>
      <c r="K188" s="111"/>
      <c r="L188" s="25"/>
      <c r="M188" s="112" t="s">
        <v>1</v>
      </c>
      <c r="N188" s="113" t="s">
        <v>21</v>
      </c>
      <c r="P188" s="114">
        <f>O188*H188</f>
        <v>0</v>
      </c>
      <c r="Q188" s="114">
        <v>0</v>
      </c>
      <c r="R188" s="114">
        <f>Q188*H188</f>
        <v>0</v>
      </c>
      <c r="S188" s="114">
        <v>0</v>
      </c>
      <c r="T188" s="115">
        <f>S188*H188</f>
        <v>0</v>
      </c>
      <c r="AR188" s="116" t="s">
        <v>85</v>
      </c>
      <c r="AT188" s="116" t="s">
        <v>87</v>
      </c>
      <c r="AU188" s="116" t="s">
        <v>55</v>
      </c>
      <c r="AY188" s="13" t="s">
        <v>86</v>
      </c>
      <c r="BE188" s="117">
        <f>IF(N188="základní",J188,0)</f>
        <v>0</v>
      </c>
      <c r="BF188" s="117">
        <f>IF(N188="snížená",J188,0)</f>
        <v>0</v>
      </c>
      <c r="BG188" s="117">
        <f>IF(N188="zákl. přenesená",J188,0)</f>
        <v>0</v>
      </c>
      <c r="BH188" s="117">
        <f>IF(N188="sníž. přenesená",J188,0)</f>
        <v>0</v>
      </c>
      <c r="BI188" s="117">
        <f>IF(N188="nulová",J188,0)</f>
        <v>0</v>
      </c>
      <c r="BJ188" s="13" t="s">
        <v>53</v>
      </c>
      <c r="BK188" s="117">
        <f>ROUND(I188*H188,2)</f>
        <v>0</v>
      </c>
      <c r="BL188" s="13" t="s">
        <v>85</v>
      </c>
      <c r="BM188" s="116" t="s">
        <v>312</v>
      </c>
    </row>
    <row r="189" spans="2:65" s="1" customFormat="1" ht="19.5">
      <c r="B189" s="25"/>
      <c r="D189" s="118" t="s">
        <v>92</v>
      </c>
      <c r="F189" s="119" t="s">
        <v>311</v>
      </c>
      <c r="I189" s="120"/>
      <c r="L189" s="25"/>
      <c r="M189" s="121"/>
      <c r="T189" s="38"/>
      <c r="AT189" s="13" t="s">
        <v>92</v>
      </c>
      <c r="AU189" s="13" t="s">
        <v>55</v>
      </c>
    </row>
    <row r="190" spans="2:65" s="1" customFormat="1" ht="117">
      <c r="B190" s="25"/>
      <c r="D190" s="118" t="s">
        <v>93</v>
      </c>
      <c r="F190" s="122" t="s">
        <v>301</v>
      </c>
      <c r="I190" s="120"/>
      <c r="L190" s="25"/>
      <c r="M190" s="121"/>
      <c r="T190" s="38"/>
      <c r="AT190" s="13" t="s">
        <v>93</v>
      </c>
      <c r="AU190" s="13" t="s">
        <v>55</v>
      </c>
    </row>
    <row r="191" spans="2:65" s="9" customFormat="1" ht="22.5">
      <c r="B191" s="123"/>
      <c r="D191" s="118" t="s">
        <v>95</v>
      </c>
      <c r="E191" s="124" t="s">
        <v>1</v>
      </c>
      <c r="F191" s="125" t="s">
        <v>539</v>
      </c>
      <c r="H191" s="126">
        <v>9.3000000000000007</v>
      </c>
      <c r="I191" s="127"/>
      <c r="L191" s="123"/>
      <c r="M191" s="128"/>
      <c r="T191" s="129"/>
      <c r="AT191" s="124" t="s">
        <v>95</v>
      </c>
      <c r="AU191" s="124" t="s">
        <v>55</v>
      </c>
      <c r="AV191" s="9" t="s">
        <v>55</v>
      </c>
      <c r="AW191" s="9" t="s">
        <v>18</v>
      </c>
      <c r="AX191" s="9" t="s">
        <v>53</v>
      </c>
      <c r="AY191" s="124" t="s">
        <v>86</v>
      </c>
    </row>
    <row r="192" spans="2:65" s="1" customFormat="1" ht="24.2" customHeight="1">
      <c r="B192" s="103"/>
      <c r="C192" s="104" t="s">
        <v>313</v>
      </c>
      <c r="D192" s="104" t="s">
        <v>87</v>
      </c>
      <c r="E192" s="105" t="s">
        <v>314</v>
      </c>
      <c r="F192" s="106" t="s">
        <v>315</v>
      </c>
      <c r="G192" s="107" t="s">
        <v>155</v>
      </c>
      <c r="H192" s="108">
        <v>4.0999999999999996</v>
      </c>
      <c r="I192" s="109"/>
      <c r="J192" s="110">
        <f>ROUND(I192*H192,2)</f>
        <v>0</v>
      </c>
      <c r="K192" s="111"/>
      <c r="L192" s="25"/>
      <c r="M192" s="112" t="s">
        <v>1</v>
      </c>
      <c r="N192" s="113" t="s">
        <v>21</v>
      </c>
      <c r="P192" s="114">
        <f>O192*H192</f>
        <v>0</v>
      </c>
      <c r="Q192" s="114">
        <v>0</v>
      </c>
      <c r="R192" s="114">
        <f>Q192*H192</f>
        <v>0</v>
      </c>
      <c r="S192" s="114">
        <v>0</v>
      </c>
      <c r="T192" s="115">
        <f>S192*H192</f>
        <v>0</v>
      </c>
      <c r="AR192" s="116" t="s">
        <v>85</v>
      </c>
      <c r="AT192" s="116" t="s">
        <v>87</v>
      </c>
      <c r="AU192" s="116" t="s">
        <v>55</v>
      </c>
      <c r="AY192" s="13" t="s">
        <v>86</v>
      </c>
      <c r="BE192" s="117">
        <f>IF(N192="základní",J192,0)</f>
        <v>0</v>
      </c>
      <c r="BF192" s="117">
        <f>IF(N192="snížená",J192,0)</f>
        <v>0</v>
      </c>
      <c r="BG192" s="117">
        <f>IF(N192="zákl. přenesená",J192,0)</f>
        <v>0</v>
      </c>
      <c r="BH192" s="117">
        <f>IF(N192="sníž. přenesená",J192,0)</f>
        <v>0</v>
      </c>
      <c r="BI192" s="117">
        <f>IF(N192="nulová",J192,0)</f>
        <v>0</v>
      </c>
      <c r="BJ192" s="13" t="s">
        <v>53</v>
      </c>
      <c r="BK192" s="117">
        <f>ROUND(I192*H192,2)</f>
        <v>0</v>
      </c>
      <c r="BL192" s="13" t="s">
        <v>85</v>
      </c>
      <c r="BM192" s="116" t="s">
        <v>316</v>
      </c>
    </row>
    <row r="193" spans="2:65" s="1" customFormat="1" ht="19.5">
      <c r="B193" s="25"/>
      <c r="D193" s="118" t="s">
        <v>92</v>
      </c>
      <c r="F193" s="119" t="s">
        <v>315</v>
      </c>
      <c r="I193" s="120"/>
      <c r="L193" s="25"/>
      <c r="M193" s="121"/>
      <c r="T193" s="38"/>
      <c r="AT193" s="13" t="s">
        <v>92</v>
      </c>
      <c r="AU193" s="13" t="s">
        <v>55</v>
      </c>
    </row>
    <row r="194" spans="2:65" s="1" customFormat="1" ht="117">
      <c r="B194" s="25"/>
      <c r="D194" s="118" t="s">
        <v>93</v>
      </c>
      <c r="F194" s="122" t="s">
        <v>301</v>
      </c>
      <c r="I194" s="120"/>
      <c r="L194" s="25"/>
      <c r="M194" s="121"/>
      <c r="T194" s="38"/>
      <c r="AT194" s="13" t="s">
        <v>93</v>
      </c>
      <c r="AU194" s="13" t="s">
        <v>55</v>
      </c>
    </row>
    <row r="195" spans="2:65" s="9" customFormat="1">
      <c r="B195" s="123"/>
      <c r="D195" s="118" t="s">
        <v>95</v>
      </c>
      <c r="E195" s="124" t="s">
        <v>1</v>
      </c>
      <c r="F195" s="125" t="s">
        <v>317</v>
      </c>
      <c r="H195" s="126">
        <v>4.0999999999999996</v>
      </c>
      <c r="I195" s="127"/>
      <c r="L195" s="123"/>
      <c r="M195" s="128"/>
      <c r="T195" s="129"/>
      <c r="AT195" s="124" t="s">
        <v>95</v>
      </c>
      <c r="AU195" s="124" t="s">
        <v>55</v>
      </c>
      <c r="AV195" s="9" t="s">
        <v>55</v>
      </c>
      <c r="AW195" s="9" t="s">
        <v>18</v>
      </c>
      <c r="AX195" s="9" t="s">
        <v>53</v>
      </c>
      <c r="AY195" s="124" t="s">
        <v>86</v>
      </c>
    </row>
    <row r="196" spans="2:65" s="1" customFormat="1" ht="16.5" customHeight="1">
      <c r="B196" s="103"/>
      <c r="C196" s="104" t="s">
        <v>318</v>
      </c>
      <c r="D196" s="104" t="s">
        <v>87</v>
      </c>
      <c r="E196" s="105" t="s">
        <v>319</v>
      </c>
      <c r="F196" s="106" t="s">
        <v>320</v>
      </c>
      <c r="G196" s="107" t="s">
        <v>193</v>
      </c>
      <c r="H196" s="108">
        <v>71</v>
      </c>
      <c r="I196" s="109"/>
      <c r="J196" s="110">
        <f>ROUND(I196*H196,2)</f>
        <v>0</v>
      </c>
      <c r="K196" s="111"/>
      <c r="L196" s="25"/>
      <c r="M196" s="112" t="s">
        <v>1</v>
      </c>
      <c r="N196" s="113" t="s">
        <v>21</v>
      </c>
      <c r="P196" s="114">
        <f>O196*H196</f>
        <v>0</v>
      </c>
      <c r="Q196" s="114">
        <v>0</v>
      </c>
      <c r="R196" s="114">
        <f>Q196*H196</f>
        <v>0</v>
      </c>
      <c r="S196" s="114">
        <v>0</v>
      </c>
      <c r="T196" s="115">
        <f>S196*H196</f>
        <v>0</v>
      </c>
      <c r="AR196" s="116" t="s">
        <v>85</v>
      </c>
      <c r="AT196" s="116" t="s">
        <v>87</v>
      </c>
      <c r="AU196" s="116" t="s">
        <v>55</v>
      </c>
      <c r="AY196" s="13" t="s">
        <v>86</v>
      </c>
      <c r="BE196" s="117">
        <f>IF(N196="základní",J196,0)</f>
        <v>0</v>
      </c>
      <c r="BF196" s="117">
        <f>IF(N196="snížená",J196,0)</f>
        <v>0</v>
      </c>
      <c r="BG196" s="117">
        <f>IF(N196="zákl. přenesená",J196,0)</f>
        <v>0</v>
      </c>
      <c r="BH196" s="117">
        <f>IF(N196="sníž. přenesená",J196,0)</f>
        <v>0</v>
      </c>
      <c r="BI196" s="117">
        <f>IF(N196="nulová",J196,0)</f>
        <v>0</v>
      </c>
      <c r="BJ196" s="13" t="s">
        <v>53</v>
      </c>
      <c r="BK196" s="117">
        <f>ROUND(I196*H196,2)</f>
        <v>0</v>
      </c>
      <c r="BL196" s="13" t="s">
        <v>85</v>
      </c>
      <c r="BM196" s="116" t="s">
        <v>321</v>
      </c>
    </row>
    <row r="197" spans="2:65" s="1" customFormat="1">
      <c r="B197" s="25"/>
      <c r="D197" s="118" t="s">
        <v>92</v>
      </c>
      <c r="F197" s="119" t="s">
        <v>320</v>
      </c>
      <c r="I197" s="120"/>
      <c r="L197" s="25"/>
      <c r="M197" s="121"/>
      <c r="T197" s="38"/>
      <c r="AT197" s="13" t="s">
        <v>92</v>
      </c>
      <c r="AU197" s="13" t="s">
        <v>55</v>
      </c>
    </row>
    <row r="198" spans="2:65" s="1" customFormat="1" ht="29.25">
      <c r="B198" s="25"/>
      <c r="D198" s="118" t="s">
        <v>93</v>
      </c>
      <c r="F198" s="122" t="s">
        <v>322</v>
      </c>
      <c r="I198" s="120"/>
      <c r="L198" s="25"/>
      <c r="M198" s="121"/>
      <c r="T198" s="38"/>
      <c r="AT198" s="13" t="s">
        <v>93</v>
      </c>
      <c r="AU198" s="13" t="s">
        <v>55</v>
      </c>
    </row>
    <row r="199" spans="2:65" s="9" customFormat="1">
      <c r="B199" s="123"/>
      <c r="D199" s="118" t="s">
        <v>95</v>
      </c>
      <c r="E199" s="124" t="s">
        <v>1</v>
      </c>
      <c r="F199" s="125" t="s">
        <v>323</v>
      </c>
      <c r="H199" s="126">
        <v>71</v>
      </c>
      <c r="I199" s="127"/>
      <c r="L199" s="123"/>
      <c r="M199" s="128"/>
      <c r="T199" s="129"/>
      <c r="AT199" s="124" t="s">
        <v>95</v>
      </c>
      <c r="AU199" s="124" t="s">
        <v>55</v>
      </c>
      <c r="AV199" s="9" t="s">
        <v>55</v>
      </c>
      <c r="AW199" s="9" t="s">
        <v>18</v>
      </c>
      <c r="AX199" s="9" t="s">
        <v>53</v>
      </c>
      <c r="AY199" s="124" t="s">
        <v>86</v>
      </c>
    </row>
    <row r="200" spans="2:65" s="8" customFormat="1" ht="22.9" customHeight="1">
      <c r="B200" s="93"/>
      <c r="D200" s="94" t="s">
        <v>44</v>
      </c>
      <c r="E200" s="143" t="s">
        <v>125</v>
      </c>
      <c r="F200" s="143" t="s">
        <v>324</v>
      </c>
      <c r="I200" s="96"/>
      <c r="J200" s="144">
        <f>BK200</f>
        <v>0</v>
      </c>
      <c r="L200" s="93"/>
      <c r="M200" s="98"/>
      <c r="P200" s="99">
        <f>SUM(P201:P221)</f>
        <v>0</v>
      </c>
      <c r="R200" s="99">
        <f>SUM(R201:R221)</f>
        <v>0</v>
      </c>
      <c r="T200" s="100">
        <f>SUM(T201:T221)</f>
        <v>0</v>
      </c>
      <c r="AR200" s="94" t="s">
        <v>53</v>
      </c>
      <c r="AT200" s="101" t="s">
        <v>44</v>
      </c>
      <c r="AU200" s="101" t="s">
        <v>53</v>
      </c>
      <c r="AY200" s="94" t="s">
        <v>86</v>
      </c>
      <c r="BK200" s="102">
        <f>SUM(BK201:BK221)</f>
        <v>0</v>
      </c>
    </row>
    <row r="201" spans="2:65" s="1" customFormat="1" ht="21.75" customHeight="1">
      <c r="B201" s="103"/>
      <c r="C201" s="104" t="s">
        <v>325</v>
      </c>
      <c r="D201" s="104" t="s">
        <v>87</v>
      </c>
      <c r="E201" s="105" t="s">
        <v>326</v>
      </c>
      <c r="F201" s="106" t="s">
        <v>327</v>
      </c>
      <c r="G201" s="107" t="s">
        <v>193</v>
      </c>
      <c r="H201" s="108">
        <v>60</v>
      </c>
      <c r="I201" s="109"/>
      <c r="J201" s="110">
        <f>ROUND(I201*H201,2)</f>
        <v>0</v>
      </c>
      <c r="K201" s="111"/>
      <c r="L201" s="25"/>
      <c r="M201" s="112" t="s">
        <v>1</v>
      </c>
      <c r="N201" s="113" t="s">
        <v>21</v>
      </c>
      <c r="P201" s="114">
        <f>O201*H201</f>
        <v>0</v>
      </c>
      <c r="Q201" s="114">
        <v>0</v>
      </c>
      <c r="R201" s="114">
        <f>Q201*H201</f>
        <v>0</v>
      </c>
      <c r="S201" s="114">
        <v>0</v>
      </c>
      <c r="T201" s="115">
        <f>S201*H201</f>
        <v>0</v>
      </c>
      <c r="AR201" s="116" t="s">
        <v>85</v>
      </c>
      <c r="AT201" s="116" t="s">
        <v>87</v>
      </c>
      <c r="AU201" s="116" t="s">
        <v>55</v>
      </c>
      <c r="AY201" s="13" t="s">
        <v>86</v>
      </c>
      <c r="BE201" s="117">
        <f>IF(N201="základní",J201,0)</f>
        <v>0</v>
      </c>
      <c r="BF201" s="117">
        <f>IF(N201="snížená",J201,0)</f>
        <v>0</v>
      </c>
      <c r="BG201" s="117">
        <f>IF(N201="zákl. přenesená",J201,0)</f>
        <v>0</v>
      </c>
      <c r="BH201" s="117">
        <f>IF(N201="sníž. přenesená",J201,0)</f>
        <v>0</v>
      </c>
      <c r="BI201" s="117">
        <f>IF(N201="nulová",J201,0)</f>
        <v>0</v>
      </c>
      <c r="BJ201" s="13" t="s">
        <v>53</v>
      </c>
      <c r="BK201" s="117">
        <f>ROUND(I201*H201,2)</f>
        <v>0</v>
      </c>
      <c r="BL201" s="13" t="s">
        <v>85</v>
      </c>
      <c r="BM201" s="116" t="s">
        <v>328</v>
      </c>
    </row>
    <row r="202" spans="2:65" s="1" customFormat="1">
      <c r="B202" s="25"/>
      <c r="D202" s="118" t="s">
        <v>92</v>
      </c>
      <c r="F202" s="119" t="s">
        <v>327</v>
      </c>
      <c r="I202" s="120"/>
      <c r="L202" s="25"/>
      <c r="M202" s="121"/>
      <c r="T202" s="38"/>
      <c r="AT202" s="13" t="s">
        <v>92</v>
      </c>
      <c r="AU202" s="13" t="s">
        <v>55</v>
      </c>
    </row>
    <row r="203" spans="2:65" s="1" customFormat="1" ht="175.5">
      <c r="B203" s="25"/>
      <c r="D203" s="118" t="s">
        <v>93</v>
      </c>
      <c r="F203" s="122" t="s">
        <v>329</v>
      </c>
      <c r="I203" s="120"/>
      <c r="L203" s="25"/>
      <c r="M203" s="121"/>
      <c r="T203" s="38"/>
      <c r="AT203" s="13" t="s">
        <v>93</v>
      </c>
      <c r="AU203" s="13" t="s">
        <v>55</v>
      </c>
    </row>
    <row r="204" spans="2:65" s="9" customFormat="1">
      <c r="B204" s="123"/>
      <c r="D204" s="118" t="s">
        <v>95</v>
      </c>
      <c r="E204" s="124" t="s">
        <v>1</v>
      </c>
      <c r="F204" s="125" t="s">
        <v>330</v>
      </c>
      <c r="H204" s="126">
        <v>12</v>
      </c>
      <c r="I204" s="127"/>
      <c r="L204" s="123"/>
      <c r="M204" s="128"/>
      <c r="T204" s="129"/>
      <c r="AT204" s="124" t="s">
        <v>95</v>
      </c>
      <c r="AU204" s="124" t="s">
        <v>55</v>
      </c>
      <c r="AV204" s="9" t="s">
        <v>55</v>
      </c>
      <c r="AW204" s="9" t="s">
        <v>18</v>
      </c>
      <c r="AX204" s="9" t="s">
        <v>45</v>
      </c>
      <c r="AY204" s="124" t="s">
        <v>86</v>
      </c>
    </row>
    <row r="205" spans="2:65" s="9" customFormat="1">
      <c r="B205" s="123"/>
      <c r="D205" s="118" t="s">
        <v>95</v>
      </c>
      <c r="E205" s="124" t="s">
        <v>1</v>
      </c>
      <c r="F205" s="125" t="s">
        <v>331</v>
      </c>
      <c r="H205" s="126">
        <v>48</v>
      </c>
      <c r="I205" s="127"/>
      <c r="L205" s="123"/>
      <c r="M205" s="128"/>
      <c r="T205" s="129"/>
      <c r="AT205" s="124" t="s">
        <v>95</v>
      </c>
      <c r="AU205" s="124" t="s">
        <v>55</v>
      </c>
      <c r="AV205" s="9" t="s">
        <v>55</v>
      </c>
      <c r="AW205" s="9" t="s">
        <v>18</v>
      </c>
      <c r="AX205" s="9" t="s">
        <v>45</v>
      </c>
      <c r="AY205" s="124" t="s">
        <v>86</v>
      </c>
    </row>
    <row r="206" spans="2:65" s="1" customFormat="1" ht="24.2" customHeight="1">
      <c r="B206" s="103"/>
      <c r="C206" s="104" t="s">
        <v>332</v>
      </c>
      <c r="D206" s="104" t="s">
        <v>87</v>
      </c>
      <c r="E206" s="105" t="s">
        <v>333</v>
      </c>
      <c r="F206" s="106" t="s">
        <v>334</v>
      </c>
      <c r="G206" s="107" t="s">
        <v>193</v>
      </c>
      <c r="H206" s="108">
        <v>56</v>
      </c>
      <c r="I206" s="109"/>
      <c r="J206" s="110">
        <f>ROUND(I206*H206,2)</f>
        <v>0</v>
      </c>
      <c r="K206" s="111"/>
      <c r="L206" s="25"/>
      <c r="M206" s="112" t="s">
        <v>1</v>
      </c>
      <c r="N206" s="113" t="s">
        <v>21</v>
      </c>
      <c r="P206" s="114">
        <f>O206*H206</f>
        <v>0</v>
      </c>
      <c r="Q206" s="114">
        <v>0</v>
      </c>
      <c r="R206" s="114">
        <f>Q206*H206</f>
        <v>0</v>
      </c>
      <c r="S206" s="114">
        <v>0</v>
      </c>
      <c r="T206" s="115">
        <f>S206*H206</f>
        <v>0</v>
      </c>
      <c r="AR206" s="116" t="s">
        <v>85</v>
      </c>
      <c r="AT206" s="116" t="s">
        <v>87</v>
      </c>
      <c r="AU206" s="116" t="s">
        <v>55</v>
      </c>
      <c r="AY206" s="13" t="s">
        <v>86</v>
      </c>
      <c r="BE206" s="117">
        <f>IF(N206="základní",J206,0)</f>
        <v>0</v>
      </c>
      <c r="BF206" s="117">
        <f>IF(N206="snížená",J206,0)</f>
        <v>0</v>
      </c>
      <c r="BG206" s="117">
        <f>IF(N206="zákl. přenesená",J206,0)</f>
        <v>0</v>
      </c>
      <c r="BH206" s="117">
        <f>IF(N206="sníž. přenesená",J206,0)</f>
        <v>0</v>
      </c>
      <c r="BI206" s="117">
        <f>IF(N206="nulová",J206,0)</f>
        <v>0</v>
      </c>
      <c r="BJ206" s="13" t="s">
        <v>53</v>
      </c>
      <c r="BK206" s="117">
        <f>ROUND(I206*H206,2)</f>
        <v>0</v>
      </c>
      <c r="BL206" s="13" t="s">
        <v>85</v>
      </c>
      <c r="BM206" s="116" t="s">
        <v>335</v>
      </c>
    </row>
    <row r="207" spans="2:65" s="1" customFormat="1">
      <c r="B207" s="25"/>
      <c r="D207" s="118" t="s">
        <v>92</v>
      </c>
      <c r="F207" s="119" t="s">
        <v>334</v>
      </c>
      <c r="I207" s="120"/>
      <c r="L207" s="25"/>
      <c r="M207" s="121"/>
      <c r="T207" s="38"/>
      <c r="AT207" s="13" t="s">
        <v>92</v>
      </c>
      <c r="AU207" s="13" t="s">
        <v>55</v>
      </c>
    </row>
    <row r="208" spans="2:65" s="1" customFormat="1" ht="39">
      <c r="B208" s="25"/>
      <c r="D208" s="118" t="s">
        <v>93</v>
      </c>
      <c r="F208" s="122" t="s">
        <v>336</v>
      </c>
      <c r="I208" s="120"/>
      <c r="L208" s="25"/>
      <c r="M208" s="121"/>
      <c r="T208" s="38"/>
      <c r="AT208" s="13" t="s">
        <v>93</v>
      </c>
      <c r="AU208" s="13" t="s">
        <v>55</v>
      </c>
    </row>
    <row r="209" spans="2:65" s="9" customFormat="1">
      <c r="B209" s="123"/>
      <c r="D209" s="118" t="s">
        <v>95</v>
      </c>
      <c r="E209" s="124" t="s">
        <v>1</v>
      </c>
      <c r="F209" s="125" t="s">
        <v>337</v>
      </c>
      <c r="H209" s="126">
        <v>56</v>
      </c>
      <c r="I209" s="127"/>
      <c r="L209" s="123"/>
      <c r="M209" s="128"/>
      <c r="T209" s="129"/>
      <c r="AT209" s="124" t="s">
        <v>95</v>
      </c>
      <c r="AU209" s="124" t="s">
        <v>55</v>
      </c>
      <c r="AV209" s="9" t="s">
        <v>55</v>
      </c>
      <c r="AW209" s="9" t="s">
        <v>18</v>
      </c>
      <c r="AX209" s="9" t="s">
        <v>53</v>
      </c>
      <c r="AY209" s="124" t="s">
        <v>86</v>
      </c>
    </row>
    <row r="210" spans="2:65" s="1" customFormat="1" ht="24.2" customHeight="1">
      <c r="B210" s="103"/>
      <c r="C210" s="104" t="s">
        <v>338</v>
      </c>
      <c r="D210" s="104" t="s">
        <v>87</v>
      </c>
      <c r="E210" s="105" t="s">
        <v>339</v>
      </c>
      <c r="F210" s="106" t="s">
        <v>340</v>
      </c>
      <c r="G210" s="107" t="s">
        <v>193</v>
      </c>
      <c r="H210" s="108">
        <v>81</v>
      </c>
      <c r="I210" s="109"/>
      <c r="J210" s="110">
        <f>ROUND(I210*H210,2)</f>
        <v>0</v>
      </c>
      <c r="K210" s="111"/>
      <c r="L210" s="25"/>
      <c r="M210" s="112" t="s">
        <v>1</v>
      </c>
      <c r="N210" s="113" t="s">
        <v>21</v>
      </c>
      <c r="P210" s="114">
        <f>O210*H210</f>
        <v>0</v>
      </c>
      <c r="Q210" s="114">
        <v>0</v>
      </c>
      <c r="R210" s="114">
        <f>Q210*H210</f>
        <v>0</v>
      </c>
      <c r="S210" s="114">
        <v>0</v>
      </c>
      <c r="T210" s="115">
        <f>S210*H210</f>
        <v>0</v>
      </c>
      <c r="AR210" s="116" t="s">
        <v>85</v>
      </c>
      <c r="AT210" s="116" t="s">
        <v>87</v>
      </c>
      <c r="AU210" s="116" t="s">
        <v>55</v>
      </c>
      <c r="AY210" s="13" t="s">
        <v>86</v>
      </c>
      <c r="BE210" s="117">
        <f>IF(N210="základní",J210,0)</f>
        <v>0</v>
      </c>
      <c r="BF210" s="117">
        <f>IF(N210="snížená",J210,0)</f>
        <v>0</v>
      </c>
      <c r="BG210" s="117">
        <f>IF(N210="zákl. přenesená",J210,0)</f>
        <v>0</v>
      </c>
      <c r="BH210" s="117">
        <f>IF(N210="sníž. přenesená",J210,0)</f>
        <v>0</v>
      </c>
      <c r="BI210" s="117">
        <f>IF(N210="nulová",J210,0)</f>
        <v>0</v>
      </c>
      <c r="BJ210" s="13" t="s">
        <v>53</v>
      </c>
      <c r="BK210" s="117">
        <f>ROUND(I210*H210,2)</f>
        <v>0</v>
      </c>
      <c r="BL210" s="13" t="s">
        <v>85</v>
      </c>
      <c r="BM210" s="116" t="s">
        <v>341</v>
      </c>
    </row>
    <row r="211" spans="2:65" s="1" customFormat="1" ht="19.5">
      <c r="B211" s="25"/>
      <c r="D211" s="118" t="s">
        <v>92</v>
      </c>
      <c r="F211" s="119" t="s">
        <v>340</v>
      </c>
      <c r="I211" s="120"/>
      <c r="L211" s="25"/>
      <c r="M211" s="121"/>
      <c r="T211" s="38"/>
      <c r="AT211" s="13" t="s">
        <v>92</v>
      </c>
      <c r="AU211" s="13" t="s">
        <v>55</v>
      </c>
    </row>
    <row r="212" spans="2:65" s="1" customFormat="1" ht="39">
      <c r="B212" s="25"/>
      <c r="D212" s="118" t="s">
        <v>93</v>
      </c>
      <c r="F212" s="122" t="s">
        <v>336</v>
      </c>
      <c r="I212" s="120"/>
      <c r="L212" s="25"/>
      <c r="M212" s="121"/>
      <c r="T212" s="38"/>
      <c r="AT212" s="13" t="s">
        <v>93</v>
      </c>
      <c r="AU212" s="13" t="s">
        <v>55</v>
      </c>
    </row>
    <row r="213" spans="2:65" s="9" customFormat="1" ht="22.5">
      <c r="B213" s="123"/>
      <c r="D213" s="118" t="s">
        <v>95</v>
      </c>
      <c r="E213" s="124" t="s">
        <v>1</v>
      </c>
      <c r="F213" s="125" t="s">
        <v>342</v>
      </c>
      <c r="H213" s="126">
        <v>81</v>
      </c>
      <c r="I213" s="127"/>
      <c r="L213" s="123"/>
      <c r="M213" s="128"/>
      <c r="T213" s="129"/>
      <c r="AT213" s="124" t="s">
        <v>95</v>
      </c>
      <c r="AU213" s="124" t="s">
        <v>55</v>
      </c>
      <c r="AV213" s="9" t="s">
        <v>55</v>
      </c>
      <c r="AW213" s="9" t="s">
        <v>18</v>
      </c>
      <c r="AX213" s="9" t="s">
        <v>53</v>
      </c>
      <c r="AY213" s="124" t="s">
        <v>86</v>
      </c>
    </row>
    <row r="214" spans="2:65" s="1" customFormat="1" ht="24.2" customHeight="1">
      <c r="B214" s="103"/>
      <c r="C214" s="104" t="s">
        <v>343</v>
      </c>
      <c r="D214" s="104" t="s">
        <v>87</v>
      </c>
      <c r="E214" s="105" t="s">
        <v>344</v>
      </c>
      <c r="F214" s="106" t="s">
        <v>345</v>
      </c>
      <c r="G214" s="107" t="s">
        <v>193</v>
      </c>
      <c r="H214" s="108">
        <v>136</v>
      </c>
      <c r="I214" s="109"/>
      <c r="J214" s="110">
        <f>ROUND(I214*H214,2)</f>
        <v>0</v>
      </c>
      <c r="K214" s="111"/>
      <c r="L214" s="25"/>
      <c r="M214" s="112" t="s">
        <v>1</v>
      </c>
      <c r="N214" s="113" t="s">
        <v>21</v>
      </c>
      <c r="P214" s="114">
        <f>O214*H214</f>
        <v>0</v>
      </c>
      <c r="Q214" s="114">
        <v>0</v>
      </c>
      <c r="R214" s="114">
        <f>Q214*H214</f>
        <v>0</v>
      </c>
      <c r="S214" s="114">
        <v>0</v>
      </c>
      <c r="T214" s="115">
        <f>S214*H214</f>
        <v>0</v>
      </c>
      <c r="AR214" s="116" t="s">
        <v>85</v>
      </c>
      <c r="AT214" s="116" t="s">
        <v>87</v>
      </c>
      <c r="AU214" s="116" t="s">
        <v>55</v>
      </c>
      <c r="AY214" s="13" t="s">
        <v>86</v>
      </c>
      <c r="BE214" s="117">
        <f>IF(N214="základní",J214,0)</f>
        <v>0</v>
      </c>
      <c r="BF214" s="117">
        <f>IF(N214="snížená",J214,0)</f>
        <v>0</v>
      </c>
      <c r="BG214" s="117">
        <f>IF(N214="zákl. přenesená",J214,0)</f>
        <v>0</v>
      </c>
      <c r="BH214" s="117">
        <f>IF(N214="sníž. přenesená",J214,0)</f>
        <v>0</v>
      </c>
      <c r="BI214" s="117">
        <f>IF(N214="nulová",J214,0)</f>
        <v>0</v>
      </c>
      <c r="BJ214" s="13" t="s">
        <v>53</v>
      </c>
      <c r="BK214" s="117">
        <f>ROUND(I214*H214,2)</f>
        <v>0</v>
      </c>
      <c r="BL214" s="13" t="s">
        <v>85</v>
      </c>
      <c r="BM214" s="116" t="s">
        <v>346</v>
      </c>
    </row>
    <row r="215" spans="2:65" s="1" customFormat="1" ht="19.5">
      <c r="B215" s="25"/>
      <c r="D215" s="118" t="s">
        <v>92</v>
      </c>
      <c r="F215" s="119" t="s">
        <v>345</v>
      </c>
      <c r="I215" s="120"/>
      <c r="L215" s="25"/>
      <c r="M215" s="121"/>
      <c r="T215" s="38"/>
      <c r="AT215" s="13" t="s">
        <v>92</v>
      </c>
      <c r="AU215" s="13" t="s">
        <v>55</v>
      </c>
    </row>
    <row r="216" spans="2:65" s="1" customFormat="1" ht="39">
      <c r="B216" s="25"/>
      <c r="D216" s="118" t="s">
        <v>93</v>
      </c>
      <c r="F216" s="122" t="s">
        <v>336</v>
      </c>
      <c r="I216" s="120"/>
      <c r="L216" s="25"/>
      <c r="M216" s="121"/>
      <c r="T216" s="38"/>
      <c r="AT216" s="13" t="s">
        <v>93</v>
      </c>
      <c r="AU216" s="13" t="s">
        <v>55</v>
      </c>
    </row>
    <row r="217" spans="2:65" s="9" customFormat="1">
      <c r="B217" s="123"/>
      <c r="D217" s="118" t="s">
        <v>95</v>
      </c>
      <c r="E217" s="124" t="s">
        <v>1</v>
      </c>
      <c r="F217" s="125" t="s">
        <v>347</v>
      </c>
      <c r="H217" s="126">
        <v>136</v>
      </c>
      <c r="I217" s="127"/>
      <c r="L217" s="123"/>
      <c r="M217" s="128"/>
      <c r="T217" s="129"/>
      <c r="AT217" s="124" t="s">
        <v>95</v>
      </c>
      <c r="AU217" s="124" t="s">
        <v>55</v>
      </c>
      <c r="AV217" s="9" t="s">
        <v>55</v>
      </c>
      <c r="AW217" s="9" t="s">
        <v>18</v>
      </c>
      <c r="AX217" s="9" t="s">
        <v>53</v>
      </c>
      <c r="AY217" s="124" t="s">
        <v>86</v>
      </c>
    </row>
    <row r="218" spans="2:65" s="1" customFormat="1" ht="24.2" customHeight="1">
      <c r="B218" s="103"/>
      <c r="C218" s="104" t="s">
        <v>348</v>
      </c>
      <c r="D218" s="104" t="s">
        <v>87</v>
      </c>
      <c r="E218" s="105" t="s">
        <v>349</v>
      </c>
      <c r="F218" s="106" t="s">
        <v>350</v>
      </c>
      <c r="G218" s="107" t="s">
        <v>193</v>
      </c>
      <c r="H218" s="108">
        <v>71</v>
      </c>
      <c r="I218" s="109"/>
      <c r="J218" s="110">
        <f>ROUND(I218*H218,2)</f>
        <v>0</v>
      </c>
      <c r="K218" s="111"/>
      <c r="L218" s="25"/>
      <c r="M218" s="112" t="s">
        <v>1</v>
      </c>
      <c r="N218" s="113" t="s">
        <v>21</v>
      </c>
      <c r="P218" s="114">
        <f>O218*H218</f>
        <v>0</v>
      </c>
      <c r="Q218" s="114">
        <v>0</v>
      </c>
      <c r="R218" s="114">
        <f>Q218*H218</f>
        <v>0</v>
      </c>
      <c r="S218" s="114">
        <v>0</v>
      </c>
      <c r="T218" s="115">
        <f>S218*H218</f>
        <v>0</v>
      </c>
      <c r="AR218" s="116" t="s">
        <v>85</v>
      </c>
      <c r="AT218" s="116" t="s">
        <v>87</v>
      </c>
      <c r="AU218" s="116" t="s">
        <v>55</v>
      </c>
      <c r="AY218" s="13" t="s">
        <v>86</v>
      </c>
      <c r="BE218" s="117">
        <f>IF(N218="základní",J218,0)</f>
        <v>0</v>
      </c>
      <c r="BF218" s="117">
        <f>IF(N218="snížená",J218,0)</f>
        <v>0</v>
      </c>
      <c r="BG218" s="117">
        <f>IF(N218="zákl. přenesená",J218,0)</f>
        <v>0</v>
      </c>
      <c r="BH218" s="117">
        <f>IF(N218="sníž. přenesená",J218,0)</f>
        <v>0</v>
      </c>
      <c r="BI218" s="117">
        <f>IF(N218="nulová",J218,0)</f>
        <v>0</v>
      </c>
      <c r="BJ218" s="13" t="s">
        <v>53</v>
      </c>
      <c r="BK218" s="117">
        <f>ROUND(I218*H218,2)</f>
        <v>0</v>
      </c>
      <c r="BL218" s="13" t="s">
        <v>85</v>
      </c>
      <c r="BM218" s="116" t="s">
        <v>351</v>
      </c>
    </row>
    <row r="219" spans="2:65" s="1" customFormat="1">
      <c r="B219" s="25"/>
      <c r="D219" s="118" t="s">
        <v>92</v>
      </c>
      <c r="F219" s="119" t="s">
        <v>350</v>
      </c>
      <c r="I219" s="120"/>
      <c r="L219" s="25"/>
      <c r="M219" s="121"/>
      <c r="T219" s="38"/>
      <c r="AT219" s="13" t="s">
        <v>92</v>
      </c>
      <c r="AU219" s="13" t="s">
        <v>55</v>
      </c>
    </row>
    <row r="220" spans="2:65" s="1" customFormat="1" ht="29.25">
      <c r="B220" s="25"/>
      <c r="D220" s="118" t="s">
        <v>93</v>
      </c>
      <c r="F220" s="122" t="s">
        <v>352</v>
      </c>
      <c r="I220" s="120"/>
      <c r="L220" s="25"/>
      <c r="M220" s="121"/>
      <c r="T220" s="38"/>
      <c r="AT220" s="13" t="s">
        <v>93</v>
      </c>
      <c r="AU220" s="13" t="s">
        <v>55</v>
      </c>
    </row>
    <row r="221" spans="2:65" s="9" customFormat="1">
      <c r="B221" s="123"/>
      <c r="D221" s="118" t="s">
        <v>95</v>
      </c>
      <c r="E221" s="124" t="s">
        <v>1</v>
      </c>
      <c r="F221" s="125" t="s">
        <v>323</v>
      </c>
      <c r="H221" s="126">
        <v>71</v>
      </c>
      <c r="I221" s="127"/>
      <c r="L221" s="123"/>
      <c r="M221" s="128"/>
      <c r="T221" s="129"/>
      <c r="AT221" s="124" t="s">
        <v>95</v>
      </c>
      <c r="AU221" s="124" t="s">
        <v>55</v>
      </c>
      <c r="AV221" s="9" t="s">
        <v>55</v>
      </c>
      <c r="AW221" s="9" t="s">
        <v>18</v>
      </c>
      <c r="AX221" s="9" t="s">
        <v>53</v>
      </c>
      <c r="AY221" s="124" t="s">
        <v>86</v>
      </c>
    </row>
    <row r="222" spans="2:65" s="8" customFormat="1" ht="22.9" customHeight="1">
      <c r="B222" s="93"/>
      <c r="D222" s="94" t="s">
        <v>44</v>
      </c>
      <c r="E222" s="143" t="s">
        <v>133</v>
      </c>
      <c r="F222" s="143" t="s">
        <v>353</v>
      </c>
      <c r="I222" s="96"/>
      <c r="J222" s="144">
        <f>BK222</f>
        <v>0</v>
      </c>
      <c r="L222" s="93"/>
      <c r="M222" s="98"/>
      <c r="P222" s="99">
        <f>SUM(P223:P256)</f>
        <v>0</v>
      </c>
      <c r="R222" s="99">
        <f>SUM(R223:R256)</f>
        <v>0</v>
      </c>
      <c r="T222" s="100">
        <f>SUM(T223:T256)</f>
        <v>0</v>
      </c>
      <c r="AR222" s="94" t="s">
        <v>53</v>
      </c>
      <c r="AT222" s="101" t="s">
        <v>44</v>
      </c>
      <c r="AU222" s="101" t="s">
        <v>53</v>
      </c>
      <c r="AY222" s="94" t="s">
        <v>86</v>
      </c>
      <c r="BK222" s="102">
        <f>SUM(BK223:BK256)</f>
        <v>0</v>
      </c>
    </row>
    <row r="223" spans="2:65" s="1" customFormat="1" ht="24.2" customHeight="1">
      <c r="B223" s="103"/>
      <c r="C223" s="104" t="s">
        <v>354</v>
      </c>
      <c r="D223" s="104" t="s">
        <v>87</v>
      </c>
      <c r="E223" s="105" t="s">
        <v>355</v>
      </c>
      <c r="F223" s="106" t="s">
        <v>356</v>
      </c>
      <c r="G223" s="107" t="s">
        <v>166</v>
      </c>
      <c r="H223" s="108">
        <v>4</v>
      </c>
      <c r="I223" s="109"/>
      <c r="J223" s="110">
        <f>ROUND(I223*H223,2)</f>
        <v>0</v>
      </c>
      <c r="K223" s="111"/>
      <c r="L223" s="25"/>
      <c r="M223" s="112" t="s">
        <v>1</v>
      </c>
      <c r="N223" s="113" t="s">
        <v>21</v>
      </c>
      <c r="P223" s="114">
        <f>O223*H223</f>
        <v>0</v>
      </c>
      <c r="Q223" s="114">
        <v>0</v>
      </c>
      <c r="R223" s="114">
        <f>Q223*H223</f>
        <v>0</v>
      </c>
      <c r="S223" s="114">
        <v>0</v>
      </c>
      <c r="T223" s="115">
        <f>S223*H223</f>
        <v>0</v>
      </c>
      <c r="AR223" s="116" t="s">
        <v>85</v>
      </c>
      <c r="AT223" s="116" t="s">
        <v>87</v>
      </c>
      <c r="AU223" s="116" t="s">
        <v>55</v>
      </c>
      <c r="AY223" s="13" t="s">
        <v>86</v>
      </c>
      <c r="BE223" s="117">
        <f>IF(N223="základní",J223,0)</f>
        <v>0</v>
      </c>
      <c r="BF223" s="117">
        <f>IF(N223="snížená",J223,0)</f>
        <v>0</v>
      </c>
      <c r="BG223" s="117">
        <f>IF(N223="zákl. přenesená",J223,0)</f>
        <v>0</v>
      </c>
      <c r="BH223" s="117">
        <f>IF(N223="sníž. přenesená",J223,0)</f>
        <v>0</v>
      </c>
      <c r="BI223" s="117">
        <f>IF(N223="nulová",J223,0)</f>
        <v>0</v>
      </c>
      <c r="BJ223" s="13" t="s">
        <v>53</v>
      </c>
      <c r="BK223" s="117">
        <f>ROUND(I223*H223,2)</f>
        <v>0</v>
      </c>
      <c r="BL223" s="13" t="s">
        <v>85</v>
      </c>
      <c r="BM223" s="116" t="s">
        <v>357</v>
      </c>
    </row>
    <row r="224" spans="2:65" s="1" customFormat="1" ht="19.5">
      <c r="B224" s="25"/>
      <c r="D224" s="118" t="s">
        <v>92</v>
      </c>
      <c r="F224" s="119" t="s">
        <v>358</v>
      </c>
      <c r="I224" s="120"/>
      <c r="L224" s="25"/>
      <c r="M224" s="121"/>
      <c r="T224" s="38"/>
      <c r="AT224" s="13" t="s">
        <v>92</v>
      </c>
      <c r="AU224" s="13" t="s">
        <v>55</v>
      </c>
    </row>
    <row r="225" spans="2:65" s="1" customFormat="1" ht="29.25">
      <c r="B225" s="25"/>
      <c r="D225" s="118" t="s">
        <v>93</v>
      </c>
      <c r="F225" s="122" t="s">
        <v>359</v>
      </c>
      <c r="I225" s="120"/>
      <c r="L225" s="25"/>
      <c r="M225" s="121"/>
      <c r="T225" s="38"/>
      <c r="AT225" s="13" t="s">
        <v>93</v>
      </c>
      <c r="AU225" s="13" t="s">
        <v>55</v>
      </c>
    </row>
    <row r="226" spans="2:65" s="9" customFormat="1">
      <c r="B226" s="123"/>
      <c r="D226" s="118" t="s">
        <v>95</v>
      </c>
      <c r="E226" s="124" t="s">
        <v>1</v>
      </c>
      <c r="F226" s="125" t="s">
        <v>530</v>
      </c>
      <c r="H226" s="126">
        <v>1</v>
      </c>
      <c r="I226" s="127"/>
      <c r="L226" s="123"/>
      <c r="M226" s="128"/>
      <c r="T226" s="129"/>
      <c r="AT226" s="124" t="s">
        <v>95</v>
      </c>
      <c r="AU226" s="124" t="s">
        <v>55</v>
      </c>
      <c r="AV226" s="9" t="s">
        <v>55</v>
      </c>
      <c r="AW226" s="9" t="s">
        <v>18</v>
      </c>
      <c r="AX226" s="9" t="s">
        <v>45</v>
      </c>
      <c r="AY226" s="124" t="s">
        <v>86</v>
      </c>
    </row>
    <row r="227" spans="2:65" s="9" customFormat="1">
      <c r="B227" s="123"/>
      <c r="D227" s="118" t="s">
        <v>95</v>
      </c>
      <c r="E227" s="124" t="s">
        <v>1</v>
      </c>
      <c r="F227" s="125" t="s">
        <v>529</v>
      </c>
      <c r="H227" s="126">
        <v>1</v>
      </c>
      <c r="I227" s="127"/>
      <c r="L227" s="123"/>
      <c r="M227" s="128"/>
      <c r="T227" s="129"/>
      <c r="AT227" s="124" t="s">
        <v>95</v>
      </c>
      <c r="AU227" s="124" t="s">
        <v>55</v>
      </c>
      <c r="AV227" s="9" t="s">
        <v>55</v>
      </c>
      <c r="AW227" s="9" t="s">
        <v>18</v>
      </c>
      <c r="AX227" s="9" t="s">
        <v>45</v>
      </c>
      <c r="AY227" s="124" t="s">
        <v>86</v>
      </c>
    </row>
    <row r="228" spans="2:65" s="9" customFormat="1">
      <c r="B228" s="123"/>
      <c r="D228" s="118" t="s">
        <v>95</v>
      </c>
      <c r="E228" s="124" t="s">
        <v>1</v>
      </c>
      <c r="F228" s="125" t="s">
        <v>541</v>
      </c>
      <c r="H228" s="126">
        <v>1</v>
      </c>
      <c r="I228" s="127"/>
      <c r="L228" s="123"/>
      <c r="M228" s="128"/>
      <c r="T228" s="129"/>
      <c r="AT228" s="124" t="s">
        <v>95</v>
      </c>
      <c r="AU228" s="124" t="s">
        <v>55</v>
      </c>
      <c r="AV228" s="9" t="s">
        <v>55</v>
      </c>
      <c r="AW228" s="9" t="s">
        <v>18</v>
      </c>
      <c r="AX228" s="9" t="s">
        <v>45</v>
      </c>
      <c r="AY228" s="124" t="s">
        <v>86</v>
      </c>
    </row>
    <row r="229" spans="2:65" s="9" customFormat="1">
      <c r="B229" s="123"/>
      <c r="D229" s="118" t="s">
        <v>95</v>
      </c>
      <c r="E229" s="124" t="s">
        <v>1</v>
      </c>
      <c r="F229" s="125" t="s">
        <v>360</v>
      </c>
      <c r="H229" s="126">
        <v>1</v>
      </c>
      <c r="I229" s="127"/>
      <c r="L229" s="123"/>
      <c r="M229" s="128"/>
      <c r="T229" s="129"/>
      <c r="AT229" s="124" t="s">
        <v>95</v>
      </c>
      <c r="AU229" s="124" t="s">
        <v>55</v>
      </c>
      <c r="AV229" s="9" t="s">
        <v>55</v>
      </c>
      <c r="AW229" s="9" t="s">
        <v>18</v>
      </c>
      <c r="AX229" s="9" t="s">
        <v>45</v>
      </c>
      <c r="AY229" s="124" t="s">
        <v>86</v>
      </c>
    </row>
    <row r="230" spans="2:65" s="1" customFormat="1" ht="24.2" customHeight="1">
      <c r="B230" s="103"/>
      <c r="C230" s="104" t="s">
        <v>361</v>
      </c>
      <c r="D230" s="104" t="s">
        <v>87</v>
      </c>
      <c r="E230" s="105" t="s">
        <v>362</v>
      </c>
      <c r="F230" s="106" t="s">
        <v>363</v>
      </c>
      <c r="G230" s="107" t="s">
        <v>166</v>
      </c>
      <c r="H230" s="108">
        <v>3</v>
      </c>
      <c r="I230" s="109"/>
      <c r="J230" s="110">
        <f>ROUND(I230*H230,2)</f>
        <v>0</v>
      </c>
      <c r="K230" s="111"/>
      <c r="L230" s="25"/>
      <c r="M230" s="112" t="s">
        <v>1</v>
      </c>
      <c r="N230" s="113" t="s">
        <v>21</v>
      </c>
      <c r="P230" s="114">
        <f>O230*H230</f>
        <v>0</v>
      </c>
      <c r="Q230" s="114">
        <v>0</v>
      </c>
      <c r="R230" s="114">
        <f>Q230*H230</f>
        <v>0</v>
      </c>
      <c r="S230" s="114">
        <v>0</v>
      </c>
      <c r="T230" s="115">
        <f>S230*H230</f>
        <v>0</v>
      </c>
      <c r="AR230" s="116" t="s">
        <v>85</v>
      </c>
      <c r="AT230" s="116" t="s">
        <v>87</v>
      </c>
      <c r="AU230" s="116" t="s">
        <v>55</v>
      </c>
      <c r="AY230" s="13" t="s">
        <v>86</v>
      </c>
      <c r="BE230" s="117">
        <f>IF(N230="základní",J230,0)</f>
        <v>0</v>
      </c>
      <c r="BF230" s="117">
        <f>IF(N230="snížená",J230,0)</f>
        <v>0</v>
      </c>
      <c r="BG230" s="117">
        <f>IF(N230="zákl. přenesená",J230,0)</f>
        <v>0</v>
      </c>
      <c r="BH230" s="117">
        <f>IF(N230="sníž. přenesená",J230,0)</f>
        <v>0</v>
      </c>
      <c r="BI230" s="117">
        <f>IF(N230="nulová",J230,0)</f>
        <v>0</v>
      </c>
      <c r="BJ230" s="13" t="s">
        <v>53</v>
      </c>
      <c r="BK230" s="117">
        <f>ROUND(I230*H230,2)</f>
        <v>0</v>
      </c>
      <c r="BL230" s="13" t="s">
        <v>85</v>
      </c>
      <c r="BM230" s="116" t="s">
        <v>364</v>
      </c>
    </row>
    <row r="231" spans="2:65" s="1" customFormat="1" ht="19.5">
      <c r="B231" s="25"/>
      <c r="D231" s="118" t="s">
        <v>92</v>
      </c>
      <c r="F231" s="119" t="s">
        <v>365</v>
      </c>
      <c r="I231" s="120"/>
      <c r="L231" s="25"/>
      <c r="M231" s="121"/>
      <c r="T231" s="38"/>
      <c r="AT231" s="13" t="s">
        <v>92</v>
      </c>
      <c r="AU231" s="13" t="s">
        <v>55</v>
      </c>
    </row>
    <row r="232" spans="2:65" s="1" customFormat="1" ht="29.25">
      <c r="B232" s="25"/>
      <c r="D232" s="118" t="s">
        <v>93</v>
      </c>
      <c r="F232" s="122" t="s">
        <v>366</v>
      </c>
      <c r="I232" s="120"/>
      <c r="L232" s="25"/>
      <c r="M232" s="121"/>
      <c r="T232" s="38"/>
      <c r="AT232" s="13" t="s">
        <v>93</v>
      </c>
      <c r="AU232" s="13" t="s">
        <v>55</v>
      </c>
    </row>
    <row r="233" spans="2:65" s="1" customFormat="1">
      <c r="B233" s="25"/>
      <c r="D233" s="118" t="s">
        <v>95</v>
      </c>
      <c r="E233" s="124" t="s">
        <v>1</v>
      </c>
      <c r="F233" s="125" t="s">
        <v>529</v>
      </c>
      <c r="H233" s="126">
        <v>1</v>
      </c>
      <c r="I233" s="120"/>
      <c r="L233" s="25"/>
      <c r="M233" s="121"/>
      <c r="T233" s="38"/>
      <c r="AT233" s="13"/>
      <c r="AU233" s="13"/>
    </row>
    <row r="234" spans="2:65" s="1" customFormat="1">
      <c r="B234" s="25"/>
      <c r="D234" s="118" t="s">
        <v>95</v>
      </c>
      <c r="E234" s="124" t="s">
        <v>1</v>
      </c>
      <c r="F234" s="125" t="s">
        <v>540</v>
      </c>
      <c r="H234" s="126">
        <v>1</v>
      </c>
      <c r="I234" s="120"/>
      <c r="L234" s="25"/>
      <c r="M234" s="121"/>
      <c r="T234" s="38"/>
      <c r="AT234" s="13"/>
      <c r="AU234" s="13"/>
    </row>
    <row r="235" spans="2:65" s="9" customFormat="1">
      <c r="B235" s="123"/>
      <c r="D235" s="118" t="s">
        <v>95</v>
      </c>
      <c r="E235" s="124" t="s">
        <v>1</v>
      </c>
      <c r="F235" s="125" t="s">
        <v>541</v>
      </c>
      <c r="H235" s="126">
        <v>1</v>
      </c>
      <c r="I235" s="127"/>
      <c r="L235" s="123"/>
      <c r="M235" s="128"/>
      <c r="T235" s="129"/>
      <c r="AT235" s="124" t="s">
        <v>95</v>
      </c>
      <c r="AU235" s="124" t="s">
        <v>55</v>
      </c>
      <c r="AV235" s="9" t="s">
        <v>55</v>
      </c>
      <c r="AW235" s="9" t="s">
        <v>18</v>
      </c>
      <c r="AX235" s="9" t="s">
        <v>53</v>
      </c>
      <c r="AY235" s="124" t="s">
        <v>86</v>
      </c>
    </row>
    <row r="236" spans="2:65" s="1" customFormat="1" ht="37.9" customHeight="1">
      <c r="B236" s="103"/>
      <c r="C236" s="104" t="s">
        <v>367</v>
      </c>
      <c r="D236" s="104" t="s">
        <v>87</v>
      </c>
      <c r="E236" s="105" t="s">
        <v>368</v>
      </c>
      <c r="F236" s="106" t="s">
        <v>369</v>
      </c>
      <c r="G236" s="107" t="s">
        <v>166</v>
      </c>
      <c r="H236" s="108">
        <v>4</v>
      </c>
      <c r="I236" s="109"/>
      <c r="J236" s="110">
        <f>ROUND(I236*H236,2)</f>
        <v>0</v>
      </c>
      <c r="K236" s="111"/>
      <c r="L236" s="25"/>
      <c r="M236" s="112" t="s">
        <v>1</v>
      </c>
      <c r="N236" s="113" t="s">
        <v>21</v>
      </c>
      <c r="P236" s="114">
        <f>O236*H236</f>
        <v>0</v>
      </c>
      <c r="Q236" s="114">
        <v>0</v>
      </c>
      <c r="R236" s="114">
        <f>Q236*H236</f>
        <v>0</v>
      </c>
      <c r="S236" s="114">
        <v>0</v>
      </c>
      <c r="T236" s="115">
        <f>S236*H236</f>
        <v>0</v>
      </c>
      <c r="AR236" s="116" t="s">
        <v>85</v>
      </c>
      <c r="AT236" s="116" t="s">
        <v>87</v>
      </c>
      <c r="AU236" s="116" t="s">
        <v>55</v>
      </c>
      <c r="AY236" s="13" t="s">
        <v>86</v>
      </c>
      <c r="BE236" s="117">
        <f>IF(N236="základní",J236,0)</f>
        <v>0</v>
      </c>
      <c r="BF236" s="117">
        <f>IF(N236="snížená",J236,0)</f>
        <v>0</v>
      </c>
      <c r="BG236" s="117">
        <f>IF(N236="zákl. přenesená",J236,0)</f>
        <v>0</v>
      </c>
      <c r="BH236" s="117">
        <f>IF(N236="sníž. přenesená",J236,0)</f>
        <v>0</v>
      </c>
      <c r="BI236" s="117">
        <f>IF(N236="nulová",J236,0)</f>
        <v>0</v>
      </c>
      <c r="BJ236" s="13" t="s">
        <v>53</v>
      </c>
      <c r="BK236" s="117">
        <f>ROUND(I236*H236,2)</f>
        <v>0</v>
      </c>
      <c r="BL236" s="13" t="s">
        <v>85</v>
      </c>
      <c r="BM236" s="116" t="s">
        <v>370</v>
      </c>
    </row>
    <row r="237" spans="2:65" s="1" customFormat="1" ht="19.5">
      <c r="B237" s="25"/>
      <c r="D237" s="118" t="s">
        <v>92</v>
      </c>
      <c r="F237" s="119" t="s">
        <v>369</v>
      </c>
      <c r="I237" s="120"/>
      <c r="L237" s="25"/>
      <c r="M237" s="121"/>
      <c r="T237" s="38"/>
      <c r="AT237" s="13" t="s">
        <v>92</v>
      </c>
      <c r="AU237" s="13" t="s">
        <v>55</v>
      </c>
    </row>
    <row r="238" spans="2:65" s="1" customFormat="1" ht="29.25">
      <c r="B238" s="25"/>
      <c r="D238" s="118" t="s">
        <v>93</v>
      </c>
      <c r="F238" s="122" t="s">
        <v>371</v>
      </c>
      <c r="I238" s="120"/>
      <c r="L238" s="25"/>
      <c r="M238" s="121"/>
      <c r="T238" s="38"/>
      <c r="AT238" s="13" t="s">
        <v>93</v>
      </c>
      <c r="AU238" s="13" t="s">
        <v>55</v>
      </c>
    </row>
    <row r="239" spans="2:65" s="9" customFormat="1">
      <c r="B239" s="123"/>
      <c r="D239" s="118" t="s">
        <v>95</v>
      </c>
      <c r="E239" s="124" t="s">
        <v>1</v>
      </c>
      <c r="F239" s="125" t="s">
        <v>372</v>
      </c>
      <c r="H239" s="126">
        <v>4</v>
      </c>
      <c r="I239" s="127"/>
      <c r="L239" s="123"/>
      <c r="M239" s="128"/>
      <c r="T239" s="129"/>
      <c r="AT239" s="124" t="s">
        <v>95</v>
      </c>
      <c r="AU239" s="124" t="s">
        <v>55</v>
      </c>
      <c r="AV239" s="9" t="s">
        <v>55</v>
      </c>
      <c r="AW239" s="9" t="s">
        <v>18</v>
      </c>
      <c r="AX239" s="9" t="s">
        <v>53</v>
      </c>
      <c r="AY239" s="124" t="s">
        <v>86</v>
      </c>
    </row>
    <row r="240" spans="2:65" s="1" customFormat="1" ht="24.2" customHeight="1">
      <c r="B240" s="103"/>
      <c r="C240" s="104" t="s">
        <v>373</v>
      </c>
      <c r="D240" s="104" t="s">
        <v>87</v>
      </c>
      <c r="E240" s="105" t="s">
        <v>374</v>
      </c>
      <c r="F240" s="106" t="s">
        <v>375</v>
      </c>
      <c r="G240" s="107" t="s">
        <v>166</v>
      </c>
      <c r="H240" s="108">
        <v>5</v>
      </c>
      <c r="I240" s="109"/>
      <c r="J240" s="110">
        <f>ROUND(I240*H240,2)</f>
        <v>0</v>
      </c>
      <c r="K240" s="111"/>
      <c r="L240" s="25"/>
      <c r="M240" s="112" t="s">
        <v>1</v>
      </c>
      <c r="N240" s="113" t="s">
        <v>21</v>
      </c>
      <c r="P240" s="114">
        <f>O240*H240</f>
        <v>0</v>
      </c>
      <c r="Q240" s="114">
        <v>0</v>
      </c>
      <c r="R240" s="114">
        <f>Q240*H240</f>
        <v>0</v>
      </c>
      <c r="S240" s="114">
        <v>0</v>
      </c>
      <c r="T240" s="115">
        <f>S240*H240</f>
        <v>0</v>
      </c>
      <c r="AR240" s="116" t="s">
        <v>85</v>
      </c>
      <c r="AT240" s="116" t="s">
        <v>87</v>
      </c>
      <c r="AU240" s="116" t="s">
        <v>55</v>
      </c>
      <c r="AY240" s="13" t="s">
        <v>86</v>
      </c>
      <c r="BE240" s="117">
        <f>IF(N240="základní",J240,0)</f>
        <v>0</v>
      </c>
      <c r="BF240" s="117">
        <f>IF(N240="snížená",J240,0)</f>
        <v>0</v>
      </c>
      <c r="BG240" s="117">
        <f>IF(N240="zákl. přenesená",J240,0)</f>
        <v>0</v>
      </c>
      <c r="BH240" s="117">
        <f>IF(N240="sníž. přenesená",J240,0)</f>
        <v>0</v>
      </c>
      <c r="BI240" s="117">
        <f>IF(N240="nulová",J240,0)</f>
        <v>0</v>
      </c>
      <c r="BJ240" s="13" t="s">
        <v>53</v>
      </c>
      <c r="BK240" s="117">
        <f>ROUND(I240*H240,2)</f>
        <v>0</v>
      </c>
      <c r="BL240" s="13" t="s">
        <v>85</v>
      </c>
      <c r="BM240" s="116" t="s">
        <v>376</v>
      </c>
    </row>
    <row r="241" spans="2:65" s="1" customFormat="1">
      <c r="B241" s="25"/>
      <c r="D241" s="118" t="s">
        <v>92</v>
      </c>
      <c r="F241" s="119" t="s">
        <v>375</v>
      </c>
      <c r="I241" s="120"/>
      <c r="L241" s="25"/>
      <c r="M241" s="121"/>
      <c r="T241" s="38"/>
      <c r="AT241" s="13" t="s">
        <v>92</v>
      </c>
      <c r="AU241" s="13" t="s">
        <v>55</v>
      </c>
    </row>
    <row r="242" spans="2:65" s="1" customFormat="1" ht="29.25">
      <c r="B242" s="25"/>
      <c r="D242" s="118" t="s">
        <v>93</v>
      </c>
      <c r="F242" s="122" t="s">
        <v>366</v>
      </c>
      <c r="I242" s="120"/>
      <c r="L242" s="25"/>
      <c r="M242" s="121"/>
      <c r="T242" s="38"/>
      <c r="AT242" s="13" t="s">
        <v>93</v>
      </c>
      <c r="AU242" s="13" t="s">
        <v>55</v>
      </c>
    </row>
    <row r="243" spans="2:65" s="9" customFormat="1">
      <c r="B243" s="123"/>
      <c r="D243" s="118" t="s">
        <v>95</v>
      </c>
      <c r="E243" s="124" t="s">
        <v>1</v>
      </c>
      <c r="F243" s="125" t="s">
        <v>377</v>
      </c>
      <c r="H243" s="126">
        <v>2</v>
      </c>
      <c r="I243" s="127"/>
      <c r="L243" s="123"/>
      <c r="M243" s="128"/>
      <c r="T243" s="129"/>
      <c r="AT243" s="124" t="s">
        <v>95</v>
      </c>
      <c r="AU243" s="124" t="s">
        <v>55</v>
      </c>
      <c r="AV243" s="9" t="s">
        <v>55</v>
      </c>
      <c r="AW243" s="9" t="s">
        <v>18</v>
      </c>
      <c r="AX243" s="9" t="s">
        <v>45</v>
      </c>
      <c r="AY243" s="124" t="s">
        <v>86</v>
      </c>
    </row>
    <row r="244" spans="2:65" s="9" customFormat="1">
      <c r="B244" s="123"/>
      <c r="D244" s="118" t="s">
        <v>95</v>
      </c>
      <c r="E244" s="124" t="s">
        <v>1</v>
      </c>
      <c r="F244" s="125" t="s">
        <v>378</v>
      </c>
      <c r="H244" s="126">
        <v>3</v>
      </c>
      <c r="I244" s="127"/>
      <c r="L244" s="123"/>
      <c r="M244" s="128"/>
      <c r="T244" s="129"/>
      <c r="AT244" s="124" t="s">
        <v>95</v>
      </c>
      <c r="AU244" s="124" t="s">
        <v>55</v>
      </c>
      <c r="AV244" s="9" t="s">
        <v>55</v>
      </c>
      <c r="AW244" s="9" t="s">
        <v>18</v>
      </c>
      <c r="AX244" s="9" t="s">
        <v>45</v>
      </c>
      <c r="AY244" s="124" t="s">
        <v>86</v>
      </c>
    </row>
    <row r="245" spans="2:65" s="9" customFormat="1" ht="24">
      <c r="B245" s="123"/>
      <c r="C245" s="104" t="s">
        <v>379</v>
      </c>
      <c r="D245" s="104" t="s">
        <v>87</v>
      </c>
      <c r="E245" s="105" t="s">
        <v>380</v>
      </c>
      <c r="F245" s="106" t="s">
        <v>381</v>
      </c>
      <c r="G245" s="107" t="s">
        <v>166</v>
      </c>
      <c r="H245" s="108">
        <v>22</v>
      </c>
      <c r="I245" s="109"/>
      <c r="J245" s="110">
        <f>ROUND(I245*H245,2)</f>
        <v>0</v>
      </c>
      <c r="L245" s="123"/>
      <c r="M245" s="128"/>
      <c r="T245" s="129"/>
      <c r="AT245" s="124"/>
      <c r="AU245" s="124"/>
      <c r="AY245" s="124"/>
      <c r="BK245" s="9">
        <f>ROUND(I245*H245,2)</f>
        <v>0</v>
      </c>
      <c r="BL245" s="9">
        <v>4</v>
      </c>
    </row>
    <row r="246" spans="2:65" s="9" customFormat="1" ht="19.5">
      <c r="B246" s="123"/>
      <c r="C246" s="1"/>
      <c r="D246" s="118" t="s">
        <v>92</v>
      </c>
      <c r="E246" s="1"/>
      <c r="F246" s="119" t="s">
        <v>381</v>
      </c>
      <c r="G246" s="1"/>
      <c r="H246" s="1"/>
      <c r="I246" s="120"/>
      <c r="J246" s="1"/>
      <c r="L246" s="123"/>
      <c r="M246" s="128"/>
      <c r="T246" s="129"/>
      <c r="AT246" s="124"/>
      <c r="AU246" s="124"/>
      <c r="AY246" s="124"/>
    </row>
    <row r="247" spans="2:65" s="9" customFormat="1" ht="29.25">
      <c r="B247" s="123"/>
      <c r="C247" s="1"/>
      <c r="D247" s="118" t="s">
        <v>93</v>
      </c>
      <c r="E247" s="1"/>
      <c r="F247" s="122" t="s">
        <v>383</v>
      </c>
      <c r="G247" s="1"/>
      <c r="H247" s="1"/>
      <c r="I247" s="120"/>
      <c r="J247" s="1"/>
      <c r="L247" s="123"/>
      <c r="M247" s="128"/>
      <c r="T247" s="129"/>
      <c r="AT247" s="124"/>
      <c r="AU247" s="124"/>
      <c r="AY247" s="124"/>
    </row>
    <row r="248" spans="2:65" s="9" customFormat="1">
      <c r="B248" s="123"/>
      <c r="D248" s="118" t="s">
        <v>95</v>
      </c>
      <c r="E248" s="124" t="s">
        <v>1</v>
      </c>
      <c r="F248" s="125" t="s">
        <v>536</v>
      </c>
      <c r="H248" s="126">
        <v>22</v>
      </c>
      <c r="I248" s="127"/>
      <c r="L248" s="123"/>
      <c r="M248" s="128"/>
      <c r="T248" s="129"/>
      <c r="AT248" s="124"/>
      <c r="AU248" s="124"/>
      <c r="AY248" s="124"/>
    </row>
    <row r="249" spans="2:65" s="1" customFormat="1" ht="24.2" customHeight="1">
      <c r="B249" s="103"/>
      <c r="C249" s="104">
        <v>39</v>
      </c>
      <c r="D249" s="104" t="s">
        <v>87</v>
      </c>
      <c r="E249" s="105" t="s">
        <v>525</v>
      </c>
      <c r="F249" s="106" t="s">
        <v>381</v>
      </c>
      <c r="G249" s="107" t="s">
        <v>166</v>
      </c>
      <c r="H249" s="108">
        <v>1</v>
      </c>
      <c r="I249" s="109"/>
      <c r="J249" s="110">
        <f>ROUND(I249*H249,2)</f>
        <v>0</v>
      </c>
      <c r="K249" s="111"/>
      <c r="L249" s="25"/>
      <c r="M249" s="112" t="s">
        <v>1</v>
      </c>
      <c r="N249" s="113" t="s">
        <v>21</v>
      </c>
      <c r="P249" s="114">
        <f>O249*H249</f>
        <v>0</v>
      </c>
      <c r="Q249" s="114">
        <v>0</v>
      </c>
      <c r="R249" s="114">
        <f>Q249*H249</f>
        <v>0</v>
      </c>
      <c r="S249" s="114">
        <v>0</v>
      </c>
      <c r="T249" s="115">
        <f>S249*H249</f>
        <v>0</v>
      </c>
      <c r="AR249" s="116" t="s">
        <v>85</v>
      </c>
      <c r="AT249" s="116" t="s">
        <v>87</v>
      </c>
      <c r="AU249" s="116" t="s">
        <v>55</v>
      </c>
      <c r="AY249" s="13" t="s">
        <v>86</v>
      </c>
      <c r="BE249" s="117">
        <f>IF(N249="základní",J249,0)</f>
        <v>0</v>
      </c>
      <c r="BF249" s="117">
        <f>IF(N249="snížená",J249,0)</f>
        <v>0</v>
      </c>
      <c r="BG249" s="117">
        <f>IF(N249="zákl. přenesená",J249,0)</f>
        <v>0</v>
      </c>
      <c r="BH249" s="117">
        <f>IF(N249="sníž. přenesená",J249,0)</f>
        <v>0</v>
      </c>
      <c r="BI249" s="117">
        <f>IF(N249="nulová",J249,0)</f>
        <v>0</v>
      </c>
      <c r="BJ249" s="13" t="s">
        <v>53</v>
      </c>
      <c r="BK249" s="117">
        <f>ROUND(I249*H249,2)</f>
        <v>0</v>
      </c>
      <c r="BL249" s="13" t="s">
        <v>85</v>
      </c>
      <c r="BM249" s="116" t="s">
        <v>382</v>
      </c>
    </row>
    <row r="250" spans="2:65" s="1" customFormat="1" ht="19.5">
      <c r="B250" s="25"/>
      <c r="D250" s="118" t="s">
        <v>92</v>
      </c>
      <c r="F250" s="119" t="s">
        <v>381</v>
      </c>
      <c r="I250" s="120"/>
      <c r="L250" s="25"/>
      <c r="M250" s="121"/>
      <c r="T250" s="38"/>
      <c r="AT250" s="13" t="s">
        <v>92</v>
      </c>
      <c r="AU250" s="13" t="s">
        <v>55</v>
      </c>
    </row>
    <row r="251" spans="2:65" s="1" customFormat="1" ht="29.25">
      <c r="B251" s="25"/>
      <c r="D251" s="118" t="s">
        <v>93</v>
      </c>
      <c r="F251" s="122" t="s">
        <v>383</v>
      </c>
      <c r="I251" s="120"/>
      <c r="L251" s="25"/>
      <c r="M251" s="121"/>
      <c r="T251" s="38"/>
      <c r="AT251" s="13" t="s">
        <v>93</v>
      </c>
      <c r="AU251" s="13" t="s">
        <v>55</v>
      </c>
    </row>
    <row r="252" spans="2:65" s="9" customFormat="1">
      <c r="B252" s="123"/>
      <c r="D252" s="118" t="s">
        <v>95</v>
      </c>
      <c r="E252" s="124" t="s">
        <v>1</v>
      </c>
      <c r="F252" s="125" t="s">
        <v>527</v>
      </c>
      <c r="H252" s="126">
        <v>1</v>
      </c>
      <c r="I252" s="127"/>
      <c r="L252" s="123"/>
      <c r="M252" s="128"/>
      <c r="T252" s="129"/>
      <c r="AT252" s="124" t="s">
        <v>95</v>
      </c>
      <c r="AU252" s="124" t="s">
        <v>55</v>
      </c>
      <c r="AV252" s="9" t="s">
        <v>55</v>
      </c>
      <c r="AW252" s="9" t="s">
        <v>18</v>
      </c>
      <c r="AX252" s="9" t="s">
        <v>53</v>
      </c>
      <c r="AY252" s="124" t="s">
        <v>86</v>
      </c>
    </row>
    <row r="253" spans="2:65" s="1" customFormat="1" ht="16.5" customHeight="1">
      <c r="B253" s="103"/>
      <c r="C253" s="104">
        <v>40</v>
      </c>
      <c r="D253" s="104" t="s">
        <v>87</v>
      </c>
      <c r="E253" s="105" t="s">
        <v>384</v>
      </c>
      <c r="F253" s="106" t="s">
        <v>385</v>
      </c>
      <c r="G253" s="107" t="s">
        <v>172</v>
      </c>
      <c r="H253" s="108">
        <v>2.363</v>
      </c>
      <c r="I253" s="109"/>
      <c r="J253" s="110">
        <f>ROUND(I253*H253,2)</f>
        <v>0</v>
      </c>
      <c r="K253" s="111"/>
      <c r="L253" s="25"/>
      <c r="M253" s="112" t="s">
        <v>1</v>
      </c>
      <c r="N253" s="113" t="s">
        <v>21</v>
      </c>
      <c r="P253" s="114">
        <f>O253*H253</f>
        <v>0</v>
      </c>
      <c r="Q253" s="114">
        <v>0</v>
      </c>
      <c r="R253" s="114">
        <f>Q253*H253</f>
        <v>0</v>
      </c>
      <c r="S253" s="114">
        <v>0</v>
      </c>
      <c r="T253" s="115">
        <f>S253*H253</f>
        <v>0</v>
      </c>
      <c r="AR253" s="116" t="s">
        <v>85</v>
      </c>
      <c r="AT253" s="116" t="s">
        <v>87</v>
      </c>
      <c r="AU253" s="116" t="s">
        <v>55</v>
      </c>
      <c r="AY253" s="13" t="s">
        <v>86</v>
      </c>
      <c r="BE253" s="117">
        <f>IF(N253="základní",J253,0)</f>
        <v>0</v>
      </c>
      <c r="BF253" s="117">
        <f>IF(N253="snížená",J253,0)</f>
        <v>0</v>
      </c>
      <c r="BG253" s="117">
        <f>IF(N253="zákl. přenesená",J253,0)</f>
        <v>0</v>
      </c>
      <c r="BH253" s="117">
        <f>IF(N253="sníž. přenesená",J253,0)</f>
        <v>0</v>
      </c>
      <c r="BI253" s="117">
        <f>IF(N253="nulová",J253,0)</f>
        <v>0</v>
      </c>
      <c r="BJ253" s="13" t="s">
        <v>53</v>
      </c>
      <c r="BK253" s="117">
        <f>ROUND(I253*H253,2)</f>
        <v>0</v>
      </c>
      <c r="BL253" s="13" t="s">
        <v>85</v>
      </c>
      <c r="BM253" s="116" t="s">
        <v>386</v>
      </c>
    </row>
    <row r="254" spans="2:65" s="1" customFormat="1">
      <c r="B254" s="25"/>
      <c r="D254" s="118" t="s">
        <v>92</v>
      </c>
      <c r="F254" s="119" t="s">
        <v>385</v>
      </c>
      <c r="I254" s="120"/>
      <c r="L254" s="25"/>
      <c r="M254" s="121"/>
      <c r="T254" s="38"/>
      <c r="AT254" s="13" t="s">
        <v>92</v>
      </c>
      <c r="AU254" s="13" t="s">
        <v>55</v>
      </c>
    </row>
    <row r="255" spans="2:65" s="1" customFormat="1" ht="39">
      <c r="B255" s="25"/>
      <c r="D255" s="118" t="s">
        <v>93</v>
      </c>
      <c r="F255" s="122" t="s">
        <v>387</v>
      </c>
      <c r="I255" s="120"/>
      <c r="L255" s="25"/>
      <c r="M255" s="121"/>
      <c r="T255" s="38"/>
      <c r="AT255" s="13" t="s">
        <v>93</v>
      </c>
      <c r="AU255" s="13" t="s">
        <v>55</v>
      </c>
    </row>
    <row r="256" spans="2:65" s="9" customFormat="1">
      <c r="B256" s="123"/>
      <c r="D256" s="118" t="s">
        <v>95</v>
      </c>
      <c r="E256" s="124" t="s">
        <v>1</v>
      </c>
      <c r="F256" s="125" t="s">
        <v>388</v>
      </c>
      <c r="H256" s="126">
        <v>2.363</v>
      </c>
      <c r="I256" s="127"/>
      <c r="L256" s="123"/>
      <c r="M256" s="128"/>
      <c r="T256" s="129"/>
      <c r="AT256" s="124" t="s">
        <v>95</v>
      </c>
      <c r="AU256" s="124" t="s">
        <v>55</v>
      </c>
      <c r="AV256" s="9" t="s">
        <v>55</v>
      </c>
      <c r="AW256" s="9" t="s">
        <v>18</v>
      </c>
      <c r="AX256" s="9" t="s">
        <v>53</v>
      </c>
      <c r="AY256" s="124" t="s">
        <v>86</v>
      </c>
    </row>
    <row r="257" spans="2:65" s="8" customFormat="1" ht="25.9" customHeight="1">
      <c r="B257" s="93"/>
      <c r="D257" s="94" t="s">
        <v>44</v>
      </c>
      <c r="E257" s="95" t="s">
        <v>389</v>
      </c>
      <c r="F257" s="95" t="s">
        <v>390</v>
      </c>
      <c r="I257" s="96"/>
      <c r="J257" s="97">
        <f>BK257</f>
        <v>0</v>
      </c>
      <c r="L257" s="93"/>
      <c r="M257" s="98"/>
      <c r="P257" s="99">
        <f>P258+P263</f>
        <v>0</v>
      </c>
      <c r="R257" s="99">
        <f>R258+R263</f>
        <v>0</v>
      </c>
      <c r="T257" s="100">
        <f>T258+T263</f>
        <v>0</v>
      </c>
      <c r="AR257" s="94" t="s">
        <v>55</v>
      </c>
      <c r="AT257" s="101" t="s">
        <v>44</v>
      </c>
      <c r="AU257" s="101" t="s">
        <v>45</v>
      </c>
      <c r="AY257" s="94" t="s">
        <v>86</v>
      </c>
      <c r="BK257" s="102">
        <f>BK258+BK263</f>
        <v>0</v>
      </c>
    </row>
    <row r="258" spans="2:65" s="8" customFormat="1" ht="22.9" customHeight="1">
      <c r="B258" s="93"/>
      <c r="D258" s="94" t="s">
        <v>44</v>
      </c>
      <c r="E258" s="143" t="s">
        <v>391</v>
      </c>
      <c r="F258" s="143" t="s">
        <v>392</v>
      </c>
      <c r="I258" s="96"/>
      <c r="J258" s="144">
        <f>BK258</f>
        <v>0</v>
      </c>
      <c r="L258" s="93"/>
      <c r="M258" s="98"/>
      <c r="P258" s="99">
        <f>SUM(P259:P262)</f>
        <v>0</v>
      </c>
      <c r="R258" s="99">
        <f>SUM(R259:R262)</f>
        <v>0</v>
      </c>
      <c r="T258" s="100">
        <f>SUM(T259:T262)</f>
        <v>0</v>
      </c>
      <c r="AR258" s="94" t="s">
        <v>55</v>
      </c>
      <c r="AT258" s="101" t="s">
        <v>44</v>
      </c>
      <c r="AU258" s="101" t="s">
        <v>53</v>
      </c>
      <c r="AY258" s="94" t="s">
        <v>86</v>
      </c>
      <c r="BK258" s="102">
        <f>SUM(BK259:BK262)</f>
        <v>0</v>
      </c>
    </row>
    <row r="259" spans="2:65" s="1" customFormat="1" ht="24.2" customHeight="1">
      <c r="B259" s="103"/>
      <c r="C259" s="104">
        <v>41</v>
      </c>
      <c r="D259" s="104" t="s">
        <v>87</v>
      </c>
      <c r="E259" s="105" t="s">
        <v>393</v>
      </c>
      <c r="F259" s="106" t="s">
        <v>394</v>
      </c>
      <c r="G259" s="107" t="s">
        <v>155</v>
      </c>
      <c r="H259" s="108">
        <v>27.9</v>
      </c>
      <c r="I259" s="109"/>
      <c r="J259" s="110">
        <f>ROUND(I259*H259,2)</f>
        <v>0</v>
      </c>
      <c r="K259" s="111"/>
      <c r="L259" s="25"/>
      <c r="M259" s="112" t="s">
        <v>1</v>
      </c>
      <c r="N259" s="113" t="s">
        <v>21</v>
      </c>
      <c r="P259" s="114">
        <f>O259*H259</f>
        <v>0</v>
      </c>
      <c r="Q259" s="114">
        <v>0</v>
      </c>
      <c r="R259" s="114">
        <f>Q259*H259</f>
        <v>0</v>
      </c>
      <c r="S259" s="114">
        <v>0</v>
      </c>
      <c r="T259" s="115">
        <f>S259*H259</f>
        <v>0</v>
      </c>
      <c r="AR259" s="116" t="s">
        <v>241</v>
      </c>
      <c r="AT259" s="116" t="s">
        <v>87</v>
      </c>
      <c r="AU259" s="116" t="s">
        <v>55</v>
      </c>
      <c r="AY259" s="13" t="s">
        <v>86</v>
      </c>
      <c r="BE259" s="117">
        <f>IF(N259="základní",J259,0)</f>
        <v>0</v>
      </c>
      <c r="BF259" s="117">
        <f>IF(N259="snížená",J259,0)</f>
        <v>0</v>
      </c>
      <c r="BG259" s="117">
        <f>IF(N259="zákl. přenesená",J259,0)</f>
        <v>0</v>
      </c>
      <c r="BH259" s="117">
        <f>IF(N259="sníž. přenesená",J259,0)</f>
        <v>0</v>
      </c>
      <c r="BI259" s="117">
        <f>IF(N259="nulová",J259,0)</f>
        <v>0</v>
      </c>
      <c r="BJ259" s="13" t="s">
        <v>53</v>
      </c>
      <c r="BK259" s="117">
        <f>ROUND(I259*H259,2)</f>
        <v>0</v>
      </c>
      <c r="BL259" s="13" t="s">
        <v>241</v>
      </c>
      <c r="BM259" s="116" t="s">
        <v>395</v>
      </c>
    </row>
    <row r="260" spans="2:65" s="1" customFormat="1" ht="19.5">
      <c r="B260" s="25"/>
      <c r="D260" s="118" t="s">
        <v>92</v>
      </c>
      <c r="F260" s="119" t="s">
        <v>394</v>
      </c>
      <c r="I260" s="120"/>
      <c r="L260" s="25"/>
      <c r="M260" s="121"/>
      <c r="T260" s="38"/>
      <c r="AT260" s="13" t="s">
        <v>92</v>
      </c>
      <c r="AU260" s="13" t="s">
        <v>55</v>
      </c>
    </row>
    <row r="261" spans="2:65" s="1" customFormat="1" ht="136.5">
      <c r="B261" s="25"/>
      <c r="D261" s="118" t="s">
        <v>93</v>
      </c>
      <c r="F261" s="122" t="s">
        <v>396</v>
      </c>
      <c r="I261" s="120"/>
      <c r="L261" s="25"/>
      <c r="M261" s="121"/>
      <c r="T261" s="38"/>
      <c r="AT261" s="13" t="s">
        <v>93</v>
      </c>
      <c r="AU261" s="13" t="s">
        <v>55</v>
      </c>
    </row>
    <row r="262" spans="2:65" s="9" customFormat="1">
      <c r="B262" s="123"/>
      <c r="D262" s="118" t="s">
        <v>95</v>
      </c>
      <c r="E262" s="124" t="s">
        <v>1</v>
      </c>
      <c r="F262" s="125" t="s">
        <v>397</v>
      </c>
      <c r="H262" s="126">
        <v>27.9</v>
      </c>
      <c r="I262" s="127"/>
      <c r="L262" s="123"/>
      <c r="M262" s="128"/>
      <c r="T262" s="129"/>
      <c r="AT262" s="124" t="s">
        <v>95</v>
      </c>
      <c r="AU262" s="124" t="s">
        <v>55</v>
      </c>
      <c r="AV262" s="9" t="s">
        <v>55</v>
      </c>
      <c r="AW262" s="9" t="s">
        <v>18</v>
      </c>
      <c r="AX262" s="9" t="s">
        <v>53</v>
      </c>
      <c r="AY262" s="124" t="s">
        <v>86</v>
      </c>
    </row>
    <row r="263" spans="2:65" s="8" customFormat="1" ht="22.9" customHeight="1">
      <c r="B263" s="93"/>
      <c r="D263" s="94" t="s">
        <v>44</v>
      </c>
      <c r="E263" s="143" t="s">
        <v>398</v>
      </c>
      <c r="F263" s="143" t="s">
        <v>399</v>
      </c>
      <c r="I263" s="96"/>
      <c r="J263" s="144">
        <f>BK263</f>
        <v>0</v>
      </c>
      <c r="L263" s="93"/>
      <c r="M263" s="98"/>
      <c r="P263" s="99">
        <f>SUM(P264:P275)</f>
        <v>0</v>
      </c>
      <c r="R263" s="99">
        <f>SUM(R264:R275)</f>
        <v>0</v>
      </c>
      <c r="T263" s="100">
        <f>SUM(T264:T275)</f>
        <v>0</v>
      </c>
      <c r="AR263" s="94" t="s">
        <v>55</v>
      </c>
      <c r="AT263" s="101" t="s">
        <v>44</v>
      </c>
      <c r="AU263" s="101" t="s">
        <v>53</v>
      </c>
      <c r="AY263" s="94" t="s">
        <v>86</v>
      </c>
      <c r="BK263" s="102">
        <f>SUM(BK264:BK275)</f>
        <v>0</v>
      </c>
    </row>
    <row r="264" spans="2:65" s="1" customFormat="1" ht="16.5" customHeight="1">
      <c r="B264" s="103"/>
      <c r="C264" s="104">
        <v>42</v>
      </c>
      <c r="D264" s="104" t="s">
        <v>87</v>
      </c>
      <c r="E264" s="105" t="s">
        <v>400</v>
      </c>
      <c r="F264" s="106" t="s">
        <v>401</v>
      </c>
      <c r="G264" s="107" t="s">
        <v>166</v>
      </c>
      <c r="H264" s="108">
        <v>1</v>
      </c>
      <c r="I264" s="109"/>
      <c r="J264" s="110">
        <f>ROUND(I264*H264,2)</f>
        <v>0</v>
      </c>
      <c r="K264" s="111"/>
      <c r="L264" s="25"/>
      <c r="M264" s="112" t="s">
        <v>1</v>
      </c>
      <c r="N264" s="113" t="s">
        <v>21</v>
      </c>
      <c r="P264" s="114">
        <f>O264*H264</f>
        <v>0</v>
      </c>
      <c r="Q264" s="114">
        <v>0</v>
      </c>
      <c r="R264" s="114">
        <f>Q264*H264</f>
        <v>0</v>
      </c>
      <c r="S264" s="114">
        <v>0</v>
      </c>
      <c r="T264" s="115">
        <f>S264*H264</f>
        <v>0</v>
      </c>
      <c r="AR264" s="116" t="s">
        <v>241</v>
      </c>
      <c r="AT264" s="116" t="s">
        <v>87</v>
      </c>
      <c r="AU264" s="116" t="s">
        <v>55</v>
      </c>
      <c r="AY264" s="13" t="s">
        <v>86</v>
      </c>
      <c r="BE264" s="117">
        <f>IF(N264="základní",J264,0)</f>
        <v>0</v>
      </c>
      <c r="BF264" s="117">
        <f>IF(N264="snížená",J264,0)</f>
        <v>0</v>
      </c>
      <c r="BG264" s="117">
        <f>IF(N264="zákl. přenesená",J264,0)</f>
        <v>0</v>
      </c>
      <c r="BH264" s="117">
        <f>IF(N264="sníž. přenesená",J264,0)</f>
        <v>0</v>
      </c>
      <c r="BI264" s="117">
        <f>IF(N264="nulová",J264,0)</f>
        <v>0</v>
      </c>
      <c r="BJ264" s="13" t="s">
        <v>53</v>
      </c>
      <c r="BK264" s="117">
        <f>ROUND(I264*H264,2)</f>
        <v>0</v>
      </c>
      <c r="BL264" s="13" t="s">
        <v>241</v>
      </c>
      <c r="BM264" s="116" t="s">
        <v>402</v>
      </c>
    </row>
    <row r="265" spans="2:65" s="1" customFormat="1">
      <c r="B265" s="25"/>
      <c r="D265" s="118" t="s">
        <v>92</v>
      </c>
      <c r="F265" s="119" t="s">
        <v>401</v>
      </c>
      <c r="I265" s="120"/>
      <c r="L265" s="25"/>
      <c r="M265" s="121"/>
      <c r="T265" s="38"/>
      <c r="AT265" s="13" t="s">
        <v>92</v>
      </c>
      <c r="AU265" s="13" t="s">
        <v>55</v>
      </c>
    </row>
    <row r="266" spans="2:65" s="1" customFormat="1" ht="97.5">
      <c r="B266" s="25"/>
      <c r="D266" s="118" t="s">
        <v>93</v>
      </c>
      <c r="F266" s="122" t="s">
        <v>403</v>
      </c>
      <c r="I266" s="120"/>
      <c r="L266" s="25"/>
      <c r="M266" s="121"/>
      <c r="T266" s="38"/>
      <c r="AT266" s="13" t="s">
        <v>93</v>
      </c>
      <c r="AU266" s="13" t="s">
        <v>55</v>
      </c>
    </row>
    <row r="267" spans="2:65" s="9" customFormat="1">
      <c r="B267" s="123"/>
      <c r="D267" s="118" t="s">
        <v>95</v>
      </c>
      <c r="E267" s="124" t="s">
        <v>1</v>
      </c>
      <c r="F267" s="125" t="s">
        <v>404</v>
      </c>
      <c r="H267" s="126">
        <v>1</v>
      </c>
      <c r="I267" s="127"/>
      <c r="L267" s="123"/>
      <c r="M267" s="128"/>
      <c r="T267" s="129"/>
      <c r="AT267" s="124" t="s">
        <v>95</v>
      </c>
      <c r="AU267" s="124" t="s">
        <v>55</v>
      </c>
      <c r="AV267" s="9" t="s">
        <v>55</v>
      </c>
      <c r="AW267" s="9" t="s">
        <v>18</v>
      </c>
      <c r="AX267" s="9" t="s">
        <v>53</v>
      </c>
      <c r="AY267" s="124" t="s">
        <v>86</v>
      </c>
    </row>
    <row r="268" spans="2:65" s="1" customFormat="1" ht="16.5" customHeight="1">
      <c r="B268" s="103"/>
      <c r="C268" s="104">
        <v>43</v>
      </c>
      <c r="D268" s="104" t="s">
        <v>87</v>
      </c>
      <c r="E268" s="105" t="s">
        <v>405</v>
      </c>
      <c r="F268" s="106" t="s">
        <v>406</v>
      </c>
      <c r="G268" s="107" t="s">
        <v>166</v>
      </c>
      <c r="H268" s="108">
        <v>2</v>
      </c>
      <c r="I268" s="109"/>
      <c r="J268" s="110">
        <f>ROUND(I268*H268,2)</f>
        <v>0</v>
      </c>
      <c r="K268" s="111"/>
      <c r="L268" s="25"/>
      <c r="M268" s="112" t="s">
        <v>1</v>
      </c>
      <c r="N268" s="113" t="s">
        <v>21</v>
      </c>
      <c r="P268" s="114">
        <f>O268*H268</f>
        <v>0</v>
      </c>
      <c r="Q268" s="114">
        <v>0</v>
      </c>
      <c r="R268" s="114">
        <f>Q268*H268</f>
        <v>0</v>
      </c>
      <c r="S268" s="114">
        <v>0</v>
      </c>
      <c r="T268" s="115">
        <f>S268*H268</f>
        <v>0</v>
      </c>
      <c r="AR268" s="116" t="s">
        <v>241</v>
      </c>
      <c r="AT268" s="116" t="s">
        <v>87</v>
      </c>
      <c r="AU268" s="116" t="s">
        <v>55</v>
      </c>
      <c r="AY268" s="13" t="s">
        <v>86</v>
      </c>
      <c r="BE268" s="117">
        <f>IF(N268="základní",J268,0)</f>
        <v>0</v>
      </c>
      <c r="BF268" s="117">
        <f>IF(N268="snížená",J268,0)</f>
        <v>0</v>
      </c>
      <c r="BG268" s="117">
        <f>IF(N268="zákl. přenesená",J268,0)</f>
        <v>0</v>
      </c>
      <c r="BH268" s="117">
        <f>IF(N268="sníž. přenesená",J268,0)</f>
        <v>0</v>
      </c>
      <c r="BI268" s="117">
        <f>IF(N268="nulová",J268,0)</f>
        <v>0</v>
      </c>
      <c r="BJ268" s="13" t="s">
        <v>53</v>
      </c>
      <c r="BK268" s="117">
        <f>ROUND(I268*H268,2)</f>
        <v>0</v>
      </c>
      <c r="BL268" s="13" t="s">
        <v>241</v>
      </c>
      <c r="BM268" s="116" t="s">
        <v>407</v>
      </c>
    </row>
    <row r="269" spans="2:65" s="1" customFormat="1">
      <c r="B269" s="25"/>
      <c r="D269" s="118" t="s">
        <v>92</v>
      </c>
      <c r="F269" s="119" t="s">
        <v>406</v>
      </c>
      <c r="I269" s="120"/>
      <c r="L269" s="25"/>
      <c r="M269" s="121"/>
      <c r="T269" s="38"/>
      <c r="AT269" s="13" t="s">
        <v>92</v>
      </c>
      <c r="AU269" s="13" t="s">
        <v>55</v>
      </c>
    </row>
    <row r="270" spans="2:65" s="1" customFormat="1" ht="78">
      <c r="B270" s="25"/>
      <c r="D270" s="118" t="s">
        <v>93</v>
      </c>
      <c r="F270" s="122" t="s">
        <v>408</v>
      </c>
      <c r="I270" s="120"/>
      <c r="L270" s="25"/>
      <c r="M270" s="121"/>
      <c r="T270" s="38"/>
      <c r="AT270" s="13" t="s">
        <v>93</v>
      </c>
      <c r="AU270" s="13" t="s">
        <v>55</v>
      </c>
    </row>
    <row r="271" spans="2:65" s="9" customFormat="1" ht="22.5">
      <c r="B271" s="123"/>
      <c r="D271" s="118" t="s">
        <v>95</v>
      </c>
      <c r="E271" s="124" t="s">
        <v>1</v>
      </c>
      <c r="F271" s="125" t="s">
        <v>409</v>
      </c>
      <c r="H271" s="126">
        <v>2</v>
      </c>
      <c r="I271" s="127"/>
      <c r="L271" s="123"/>
      <c r="M271" s="128"/>
      <c r="T271" s="129"/>
      <c r="AT271" s="124" t="s">
        <v>95</v>
      </c>
      <c r="AU271" s="124" t="s">
        <v>55</v>
      </c>
      <c r="AV271" s="9" t="s">
        <v>55</v>
      </c>
      <c r="AW271" s="9" t="s">
        <v>18</v>
      </c>
      <c r="AX271" s="9" t="s">
        <v>53</v>
      </c>
      <c r="AY271" s="124" t="s">
        <v>86</v>
      </c>
    </row>
    <row r="272" spans="2:65" s="1" customFormat="1" ht="16.5" customHeight="1">
      <c r="B272" s="103"/>
      <c r="C272" s="104">
        <v>44</v>
      </c>
      <c r="D272" s="104" t="s">
        <v>87</v>
      </c>
      <c r="E272" s="105" t="s">
        <v>410</v>
      </c>
      <c r="F272" s="106" t="s">
        <v>411</v>
      </c>
      <c r="G272" s="107" t="s">
        <v>166</v>
      </c>
      <c r="H272" s="108">
        <v>2</v>
      </c>
      <c r="I272" s="109"/>
      <c r="J272" s="110">
        <f>ROUND(I272*H272,2)</f>
        <v>0</v>
      </c>
      <c r="K272" s="111"/>
      <c r="L272" s="25"/>
      <c r="M272" s="112" t="s">
        <v>1</v>
      </c>
      <c r="N272" s="113" t="s">
        <v>21</v>
      </c>
      <c r="P272" s="114">
        <f>O272*H272</f>
        <v>0</v>
      </c>
      <c r="Q272" s="114">
        <v>0</v>
      </c>
      <c r="R272" s="114">
        <f>Q272*H272</f>
        <v>0</v>
      </c>
      <c r="S272" s="114">
        <v>0</v>
      </c>
      <c r="T272" s="115">
        <f>S272*H272</f>
        <v>0</v>
      </c>
      <c r="AR272" s="116" t="s">
        <v>241</v>
      </c>
      <c r="AT272" s="116" t="s">
        <v>87</v>
      </c>
      <c r="AU272" s="116" t="s">
        <v>55</v>
      </c>
      <c r="AY272" s="13" t="s">
        <v>86</v>
      </c>
      <c r="BE272" s="117">
        <f>IF(N272="základní",J272,0)</f>
        <v>0</v>
      </c>
      <c r="BF272" s="117">
        <f>IF(N272="snížená",J272,0)</f>
        <v>0</v>
      </c>
      <c r="BG272" s="117">
        <f>IF(N272="zákl. přenesená",J272,0)</f>
        <v>0</v>
      </c>
      <c r="BH272" s="117">
        <f>IF(N272="sníž. přenesená",J272,0)</f>
        <v>0</v>
      </c>
      <c r="BI272" s="117">
        <f>IF(N272="nulová",J272,0)</f>
        <v>0</v>
      </c>
      <c r="BJ272" s="13" t="s">
        <v>53</v>
      </c>
      <c r="BK272" s="117">
        <f>ROUND(I272*H272,2)</f>
        <v>0</v>
      </c>
      <c r="BL272" s="13" t="s">
        <v>241</v>
      </c>
      <c r="BM272" s="116" t="s">
        <v>412</v>
      </c>
    </row>
    <row r="273" spans="2:65" s="1" customFormat="1">
      <c r="B273" s="25"/>
      <c r="D273" s="118" t="s">
        <v>92</v>
      </c>
      <c r="F273" s="119" t="s">
        <v>411</v>
      </c>
      <c r="I273" s="120"/>
      <c r="L273" s="25"/>
      <c r="M273" s="121"/>
      <c r="T273" s="38"/>
      <c r="AT273" s="13" t="s">
        <v>92</v>
      </c>
      <c r="AU273" s="13" t="s">
        <v>55</v>
      </c>
    </row>
    <row r="274" spans="2:65" s="1" customFormat="1" ht="97.5">
      <c r="B274" s="25"/>
      <c r="D274" s="118" t="s">
        <v>93</v>
      </c>
      <c r="F274" s="122" t="s">
        <v>413</v>
      </c>
      <c r="I274" s="120"/>
      <c r="L274" s="25"/>
      <c r="M274" s="121"/>
      <c r="T274" s="38"/>
      <c r="AT274" s="13" t="s">
        <v>93</v>
      </c>
      <c r="AU274" s="13" t="s">
        <v>55</v>
      </c>
    </row>
    <row r="275" spans="2:65" s="9" customFormat="1">
      <c r="B275" s="123"/>
      <c r="D275" s="118" t="s">
        <v>95</v>
      </c>
      <c r="E275" s="124" t="s">
        <v>1</v>
      </c>
      <c r="F275" s="125" t="s">
        <v>414</v>
      </c>
      <c r="H275" s="126">
        <v>2</v>
      </c>
      <c r="I275" s="127"/>
      <c r="L275" s="123"/>
      <c r="M275" s="128"/>
      <c r="T275" s="129"/>
      <c r="AT275" s="124" t="s">
        <v>95</v>
      </c>
      <c r="AU275" s="124" t="s">
        <v>55</v>
      </c>
      <c r="AV275" s="9" t="s">
        <v>55</v>
      </c>
      <c r="AW275" s="9" t="s">
        <v>18</v>
      </c>
      <c r="AX275" s="9" t="s">
        <v>53</v>
      </c>
      <c r="AY275" s="124" t="s">
        <v>86</v>
      </c>
    </row>
    <row r="276" spans="2:65" s="8" customFormat="1" ht="25.9" customHeight="1">
      <c r="B276" s="93"/>
      <c r="D276" s="94" t="s">
        <v>44</v>
      </c>
      <c r="E276" s="95" t="s">
        <v>83</v>
      </c>
      <c r="F276" s="95" t="s">
        <v>84</v>
      </c>
      <c r="I276" s="96"/>
      <c r="J276" s="97">
        <f>BK276</f>
        <v>0</v>
      </c>
      <c r="L276" s="93"/>
      <c r="M276" s="98"/>
      <c r="P276" s="99">
        <f>SUM(P277:P293)</f>
        <v>0</v>
      </c>
      <c r="R276" s="99">
        <f>SUM(R277:R293)</f>
        <v>0</v>
      </c>
      <c r="T276" s="100">
        <f>SUM(T277:T293)</f>
        <v>0</v>
      </c>
      <c r="AR276" s="94" t="s">
        <v>85</v>
      </c>
      <c r="AT276" s="101" t="s">
        <v>44</v>
      </c>
      <c r="AU276" s="101" t="s">
        <v>45</v>
      </c>
      <c r="AY276" s="94" t="s">
        <v>86</v>
      </c>
      <c r="BK276" s="102">
        <f>SUM(BK277:BK293)</f>
        <v>0</v>
      </c>
    </row>
    <row r="277" spans="2:65" s="1" customFormat="1" ht="21.75" customHeight="1">
      <c r="B277" s="103"/>
      <c r="C277" s="104">
        <v>45</v>
      </c>
      <c r="D277" s="104" t="s">
        <v>87</v>
      </c>
      <c r="E277" s="105" t="s">
        <v>415</v>
      </c>
      <c r="F277" s="106" t="s">
        <v>416</v>
      </c>
      <c r="G277" s="107" t="s">
        <v>417</v>
      </c>
      <c r="H277" s="108">
        <v>112.369</v>
      </c>
      <c r="I277" s="109"/>
      <c r="J277" s="110">
        <f>ROUND(I277*H277,2)</f>
        <v>0</v>
      </c>
      <c r="K277" s="111"/>
      <c r="L277" s="25"/>
      <c r="M277" s="112" t="s">
        <v>1</v>
      </c>
      <c r="N277" s="113" t="s">
        <v>21</v>
      </c>
      <c r="P277" s="114">
        <f>O277*H277</f>
        <v>0</v>
      </c>
      <c r="Q277" s="114">
        <v>0</v>
      </c>
      <c r="R277" s="114">
        <f>Q277*H277</f>
        <v>0</v>
      </c>
      <c r="S277" s="114">
        <v>0</v>
      </c>
      <c r="T277" s="115">
        <f>S277*H277</f>
        <v>0</v>
      </c>
      <c r="AR277" s="116" t="s">
        <v>99</v>
      </c>
      <c r="AT277" s="116" t="s">
        <v>87</v>
      </c>
      <c r="AU277" s="116" t="s">
        <v>53</v>
      </c>
      <c r="AY277" s="13" t="s">
        <v>86</v>
      </c>
      <c r="BE277" s="117">
        <f>IF(N277="základní",J277,0)</f>
        <v>0</v>
      </c>
      <c r="BF277" s="117">
        <f>IF(N277="snížená",J277,0)</f>
        <v>0</v>
      </c>
      <c r="BG277" s="117">
        <f>IF(N277="zákl. přenesená",J277,0)</f>
        <v>0</v>
      </c>
      <c r="BH277" s="117">
        <f>IF(N277="sníž. přenesená",J277,0)</f>
        <v>0</v>
      </c>
      <c r="BI277" s="117">
        <f>IF(N277="nulová",J277,0)</f>
        <v>0</v>
      </c>
      <c r="BJ277" s="13" t="s">
        <v>53</v>
      </c>
      <c r="BK277" s="117">
        <f>ROUND(I277*H277,2)</f>
        <v>0</v>
      </c>
      <c r="BL277" s="13" t="s">
        <v>99</v>
      </c>
      <c r="BM277" s="116" t="s">
        <v>418</v>
      </c>
    </row>
    <row r="278" spans="2:65" s="1" customFormat="1">
      <c r="B278" s="25"/>
      <c r="D278" s="118" t="s">
        <v>92</v>
      </c>
      <c r="F278" s="119" t="s">
        <v>416</v>
      </c>
      <c r="I278" s="120"/>
      <c r="L278" s="25"/>
      <c r="M278" s="121"/>
      <c r="T278" s="38"/>
      <c r="AT278" s="13" t="s">
        <v>92</v>
      </c>
      <c r="AU278" s="13" t="s">
        <v>53</v>
      </c>
    </row>
    <row r="279" spans="2:65" s="1" customFormat="1" ht="29.25">
      <c r="B279" s="25"/>
      <c r="D279" s="118" t="s">
        <v>93</v>
      </c>
      <c r="F279" s="122" t="s">
        <v>419</v>
      </c>
      <c r="I279" s="120"/>
      <c r="L279" s="25"/>
      <c r="M279" s="121"/>
      <c r="T279" s="38"/>
      <c r="AT279" s="13" t="s">
        <v>93</v>
      </c>
      <c r="AU279" s="13" t="s">
        <v>53</v>
      </c>
    </row>
    <row r="280" spans="2:65" s="9" customFormat="1">
      <c r="B280" s="123"/>
      <c r="D280" s="118" t="s">
        <v>95</v>
      </c>
      <c r="E280" s="124" t="s">
        <v>1</v>
      </c>
      <c r="F280" s="125" t="s">
        <v>420</v>
      </c>
      <c r="H280" s="126">
        <v>1.1499999999999999</v>
      </c>
      <c r="I280" s="127"/>
      <c r="L280" s="123"/>
      <c r="M280" s="128"/>
      <c r="T280" s="129"/>
      <c r="AT280" s="124" t="s">
        <v>95</v>
      </c>
      <c r="AU280" s="124" t="s">
        <v>53</v>
      </c>
      <c r="AV280" s="9" t="s">
        <v>55</v>
      </c>
      <c r="AW280" s="9" t="s">
        <v>18</v>
      </c>
      <c r="AX280" s="9" t="s">
        <v>45</v>
      </c>
      <c r="AY280" s="124" t="s">
        <v>86</v>
      </c>
    </row>
    <row r="281" spans="2:65" s="9" customFormat="1">
      <c r="B281" s="123"/>
      <c r="D281" s="118" t="s">
        <v>95</v>
      </c>
      <c r="E281" s="124" t="s">
        <v>1</v>
      </c>
      <c r="F281" s="125" t="s">
        <v>421</v>
      </c>
      <c r="H281" s="126">
        <v>13.218999999999999</v>
      </c>
      <c r="I281" s="127"/>
      <c r="L281" s="123"/>
      <c r="M281" s="128"/>
      <c r="T281" s="129"/>
      <c r="AT281" s="124" t="s">
        <v>95</v>
      </c>
      <c r="AU281" s="124" t="s">
        <v>53</v>
      </c>
      <c r="AV281" s="9" t="s">
        <v>55</v>
      </c>
      <c r="AW281" s="9" t="s">
        <v>18</v>
      </c>
      <c r="AX281" s="9" t="s">
        <v>45</v>
      </c>
      <c r="AY281" s="124" t="s">
        <v>86</v>
      </c>
    </row>
    <row r="282" spans="2:65" s="9" customFormat="1">
      <c r="B282" s="123"/>
      <c r="D282" s="118" t="s">
        <v>95</v>
      </c>
      <c r="E282" s="124" t="s">
        <v>1</v>
      </c>
      <c r="F282" s="125" t="s">
        <v>422</v>
      </c>
      <c r="H282" s="126">
        <v>98</v>
      </c>
      <c r="I282" s="127"/>
      <c r="L282" s="123"/>
      <c r="M282" s="128"/>
      <c r="T282" s="129"/>
      <c r="AT282" s="124" t="s">
        <v>95</v>
      </c>
      <c r="AU282" s="124" t="s">
        <v>53</v>
      </c>
      <c r="AV282" s="9" t="s">
        <v>55</v>
      </c>
      <c r="AW282" s="9" t="s">
        <v>18</v>
      </c>
      <c r="AX282" s="9" t="s">
        <v>45</v>
      </c>
      <c r="AY282" s="124" t="s">
        <v>86</v>
      </c>
    </row>
    <row r="283" spans="2:65" s="1" customFormat="1" ht="24.2" customHeight="1">
      <c r="B283" s="103"/>
      <c r="C283" s="104">
        <v>46</v>
      </c>
      <c r="D283" s="104" t="s">
        <v>87</v>
      </c>
      <c r="E283" s="105" t="s">
        <v>423</v>
      </c>
      <c r="F283" s="106" t="s">
        <v>424</v>
      </c>
      <c r="G283" s="107" t="s">
        <v>417</v>
      </c>
      <c r="H283" s="108">
        <v>625.60799999999995</v>
      </c>
      <c r="I283" s="109"/>
      <c r="J283" s="110">
        <f>ROUND(I283*H283,2)</f>
        <v>0</v>
      </c>
      <c r="K283" s="111"/>
      <c r="L283" s="25"/>
      <c r="M283" s="112" t="s">
        <v>1</v>
      </c>
      <c r="N283" s="113" t="s">
        <v>21</v>
      </c>
      <c r="P283" s="114">
        <f>O283*H283</f>
        <v>0</v>
      </c>
      <c r="Q283" s="114">
        <v>0</v>
      </c>
      <c r="R283" s="114">
        <f>Q283*H283</f>
        <v>0</v>
      </c>
      <c r="S283" s="114">
        <v>0</v>
      </c>
      <c r="T283" s="115">
        <f>S283*H283</f>
        <v>0</v>
      </c>
      <c r="AR283" s="116" t="s">
        <v>99</v>
      </c>
      <c r="AT283" s="116" t="s">
        <v>87</v>
      </c>
      <c r="AU283" s="116" t="s">
        <v>53</v>
      </c>
      <c r="AY283" s="13" t="s">
        <v>86</v>
      </c>
      <c r="BE283" s="117">
        <f>IF(N283="základní",J283,0)</f>
        <v>0</v>
      </c>
      <c r="BF283" s="117">
        <f>IF(N283="snížená",J283,0)</f>
        <v>0</v>
      </c>
      <c r="BG283" s="117">
        <f>IF(N283="zákl. přenesená",J283,0)</f>
        <v>0</v>
      </c>
      <c r="BH283" s="117">
        <f>IF(N283="sníž. přenesená",J283,0)</f>
        <v>0</v>
      </c>
      <c r="BI283" s="117">
        <f>IF(N283="nulová",J283,0)</f>
        <v>0</v>
      </c>
      <c r="BJ283" s="13" t="s">
        <v>53</v>
      </c>
      <c r="BK283" s="117">
        <f>ROUND(I283*H283,2)</f>
        <v>0</v>
      </c>
      <c r="BL283" s="13" t="s">
        <v>99</v>
      </c>
      <c r="BM283" s="116" t="s">
        <v>425</v>
      </c>
    </row>
    <row r="284" spans="2:65" s="1" customFormat="1" ht="19.5">
      <c r="B284" s="25"/>
      <c r="D284" s="118" t="s">
        <v>92</v>
      </c>
      <c r="F284" s="119" t="s">
        <v>426</v>
      </c>
      <c r="I284" s="120"/>
      <c r="L284" s="25"/>
      <c r="M284" s="121"/>
      <c r="T284" s="38"/>
      <c r="AT284" s="13" t="s">
        <v>92</v>
      </c>
      <c r="AU284" s="13" t="s">
        <v>53</v>
      </c>
    </row>
    <row r="285" spans="2:65" s="1" customFormat="1" ht="29.25">
      <c r="B285" s="25"/>
      <c r="D285" s="118" t="s">
        <v>93</v>
      </c>
      <c r="F285" s="122" t="s">
        <v>419</v>
      </c>
      <c r="I285" s="120"/>
      <c r="L285" s="25"/>
      <c r="M285" s="121"/>
      <c r="T285" s="38"/>
      <c r="AT285" s="13" t="s">
        <v>93</v>
      </c>
      <c r="AU285" s="13" t="s">
        <v>53</v>
      </c>
    </row>
    <row r="286" spans="2:65" s="9" customFormat="1">
      <c r="B286" s="123"/>
      <c r="D286" s="118" t="s">
        <v>95</v>
      </c>
      <c r="E286" s="124" t="s">
        <v>1</v>
      </c>
      <c r="F286" s="125" t="s">
        <v>427</v>
      </c>
      <c r="H286" s="126">
        <v>3.22</v>
      </c>
      <c r="I286" s="127"/>
      <c r="L286" s="123"/>
      <c r="M286" s="128"/>
      <c r="T286" s="129"/>
      <c r="AT286" s="124" t="s">
        <v>95</v>
      </c>
      <c r="AU286" s="124" t="s">
        <v>53</v>
      </c>
      <c r="AV286" s="9" t="s">
        <v>55</v>
      </c>
      <c r="AW286" s="9" t="s">
        <v>18</v>
      </c>
      <c r="AX286" s="9" t="s">
        <v>45</v>
      </c>
      <c r="AY286" s="124" t="s">
        <v>86</v>
      </c>
    </row>
    <row r="287" spans="2:65" s="9" customFormat="1" ht="22.5">
      <c r="B287" s="123"/>
      <c r="D287" s="118" t="s">
        <v>95</v>
      </c>
      <c r="E287" s="124" t="s">
        <v>1</v>
      </c>
      <c r="F287" s="125" t="s">
        <v>428</v>
      </c>
      <c r="H287" s="126">
        <v>404.363</v>
      </c>
      <c r="I287" s="127"/>
      <c r="L287" s="123"/>
      <c r="M287" s="128"/>
      <c r="T287" s="129"/>
      <c r="AT287" s="124" t="s">
        <v>95</v>
      </c>
      <c r="AU287" s="124" t="s">
        <v>53</v>
      </c>
      <c r="AV287" s="9" t="s">
        <v>55</v>
      </c>
      <c r="AW287" s="9" t="s">
        <v>18</v>
      </c>
      <c r="AX287" s="9" t="s">
        <v>45</v>
      </c>
      <c r="AY287" s="124" t="s">
        <v>86</v>
      </c>
    </row>
    <row r="288" spans="2:65" s="9" customFormat="1">
      <c r="B288" s="123"/>
      <c r="D288" s="118" t="s">
        <v>95</v>
      </c>
      <c r="E288" s="124" t="s">
        <v>1</v>
      </c>
      <c r="F288" s="125" t="s">
        <v>429</v>
      </c>
      <c r="H288" s="126">
        <v>218.02500000000001</v>
      </c>
      <c r="I288" s="127"/>
      <c r="L288" s="123"/>
      <c r="M288" s="128"/>
      <c r="T288" s="129"/>
      <c r="AT288" s="124" t="s">
        <v>95</v>
      </c>
      <c r="AU288" s="124" t="s">
        <v>53</v>
      </c>
      <c r="AV288" s="9" t="s">
        <v>55</v>
      </c>
      <c r="AW288" s="9" t="s">
        <v>18</v>
      </c>
      <c r="AX288" s="9" t="s">
        <v>45</v>
      </c>
      <c r="AY288" s="124" t="s">
        <v>86</v>
      </c>
    </row>
    <row r="289" spans="2:65" s="1" customFormat="1" ht="24.2" customHeight="1">
      <c r="B289" s="103"/>
      <c r="C289" s="104">
        <v>47</v>
      </c>
      <c r="D289" s="104" t="s">
        <v>87</v>
      </c>
      <c r="E289" s="105" t="s">
        <v>430</v>
      </c>
      <c r="F289" s="106" t="s">
        <v>424</v>
      </c>
      <c r="G289" s="107" t="s">
        <v>417</v>
      </c>
      <c r="H289" s="108">
        <v>506.48</v>
      </c>
      <c r="I289" s="109"/>
      <c r="J289" s="110">
        <f>ROUND(I289*H289,2)</f>
        <v>0</v>
      </c>
      <c r="K289" s="111"/>
      <c r="L289" s="25"/>
      <c r="M289" s="112" t="s">
        <v>1</v>
      </c>
      <c r="N289" s="113" t="s">
        <v>21</v>
      </c>
      <c r="P289" s="114">
        <f>O289*H289</f>
        <v>0</v>
      </c>
      <c r="Q289" s="114">
        <v>0</v>
      </c>
      <c r="R289" s="114">
        <f>Q289*H289</f>
        <v>0</v>
      </c>
      <c r="S289" s="114">
        <v>0</v>
      </c>
      <c r="T289" s="115">
        <f>S289*H289</f>
        <v>0</v>
      </c>
      <c r="AR289" s="116" t="s">
        <v>99</v>
      </c>
      <c r="AT289" s="116" t="s">
        <v>87</v>
      </c>
      <c r="AU289" s="116" t="s">
        <v>53</v>
      </c>
      <c r="AY289" s="13" t="s">
        <v>86</v>
      </c>
      <c r="BE289" s="117">
        <f>IF(N289="základní",J289,0)</f>
        <v>0</v>
      </c>
      <c r="BF289" s="117">
        <f>IF(N289="snížená",J289,0)</f>
        <v>0</v>
      </c>
      <c r="BG289" s="117">
        <f>IF(N289="zákl. přenesená",J289,0)</f>
        <v>0</v>
      </c>
      <c r="BH289" s="117">
        <f>IF(N289="sníž. přenesená",J289,0)</f>
        <v>0</v>
      </c>
      <c r="BI289" s="117">
        <f>IF(N289="nulová",J289,0)</f>
        <v>0</v>
      </c>
      <c r="BJ289" s="13" t="s">
        <v>53</v>
      </c>
      <c r="BK289" s="117">
        <f>ROUND(I289*H289,2)</f>
        <v>0</v>
      </c>
      <c r="BL289" s="13" t="s">
        <v>99</v>
      </c>
      <c r="BM289" s="116" t="s">
        <v>431</v>
      </c>
    </row>
    <row r="290" spans="2:65" s="1" customFormat="1" ht="19.5">
      <c r="B290" s="25"/>
      <c r="D290" s="118" t="s">
        <v>92</v>
      </c>
      <c r="F290" s="119" t="s">
        <v>432</v>
      </c>
      <c r="I290" s="120"/>
      <c r="L290" s="25"/>
      <c r="M290" s="121"/>
      <c r="T290" s="38"/>
      <c r="AT290" s="13" t="s">
        <v>92</v>
      </c>
      <c r="AU290" s="13" t="s">
        <v>53</v>
      </c>
    </row>
    <row r="291" spans="2:65" s="1" customFormat="1" ht="29.25">
      <c r="B291" s="25"/>
      <c r="D291" s="118" t="s">
        <v>93</v>
      </c>
      <c r="F291" s="122" t="s">
        <v>433</v>
      </c>
      <c r="I291" s="120"/>
      <c r="L291" s="25"/>
      <c r="M291" s="121"/>
      <c r="T291" s="38"/>
      <c r="AT291" s="13" t="s">
        <v>93</v>
      </c>
      <c r="AU291" s="13" t="s">
        <v>53</v>
      </c>
    </row>
    <row r="292" spans="2:65" s="9" customFormat="1" ht="22.5">
      <c r="B292" s="123"/>
      <c r="D292" s="118" t="s">
        <v>95</v>
      </c>
      <c r="E292" s="124" t="s">
        <v>1</v>
      </c>
      <c r="F292" s="125" t="s">
        <v>434</v>
      </c>
      <c r="H292" s="126">
        <v>403.88</v>
      </c>
      <c r="I292" s="127"/>
      <c r="L292" s="123"/>
      <c r="M292" s="128"/>
      <c r="T292" s="129"/>
      <c r="AT292" s="124" t="s">
        <v>95</v>
      </c>
      <c r="AU292" s="124" t="s">
        <v>53</v>
      </c>
      <c r="AV292" s="9" t="s">
        <v>55</v>
      </c>
      <c r="AW292" s="9" t="s">
        <v>18</v>
      </c>
      <c r="AX292" s="9" t="s">
        <v>45</v>
      </c>
      <c r="AY292" s="124" t="s">
        <v>86</v>
      </c>
    </row>
    <row r="293" spans="2:65" s="9" customFormat="1">
      <c r="B293" s="123"/>
      <c r="D293" s="118" t="s">
        <v>95</v>
      </c>
      <c r="E293" s="124" t="s">
        <v>1</v>
      </c>
      <c r="F293" s="125" t="s">
        <v>435</v>
      </c>
      <c r="H293" s="126">
        <v>102.6</v>
      </c>
      <c r="I293" s="127"/>
      <c r="L293" s="123"/>
      <c r="M293" s="136"/>
      <c r="N293" s="137"/>
      <c r="O293" s="137"/>
      <c r="P293" s="137"/>
      <c r="Q293" s="137"/>
      <c r="R293" s="137"/>
      <c r="S293" s="137"/>
      <c r="T293" s="138"/>
      <c r="AT293" s="124" t="s">
        <v>95</v>
      </c>
      <c r="AU293" s="124" t="s">
        <v>53</v>
      </c>
      <c r="AV293" s="9" t="s">
        <v>55</v>
      </c>
      <c r="AW293" s="9" t="s">
        <v>18</v>
      </c>
      <c r="AX293" s="9" t="s">
        <v>45</v>
      </c>
      <c r="AY293" s="124" t="s">
        <v>86</v>
      </c>
    </row>
    <row r="294" spans="2:65" s="1" customFormat="1" ht="6.95" customHeight="1">
      <c r="B294" s="30"/>
      <c r="C294" s="31"/>
      <c r="D294" s="31"/>
      <c r="E294" s="31"/>
      <c r="F294" s="31"/>
      <c r="G294" s="31"/>
      <c r="H294" s="31"/>
      <c r="I294" s="31"/>
      <c r="J294" s="31"/>
      <c r="K294" s="31"/>
      <c r="L294" s="25"/>
    </row>
  </sheetData>
  <autoFilter ref="C64:K293" xr:uid="{00000000-0009-0000-0000-000002000000}"/>
  <mergeCells count="7">
    <mergeCell ref="E30:H30"/>
    <mergeCell ref="E57:H57"/>
    <mergeCell ref="E59:H59"/>
    <mergeCell ref="L2:V2"/>
    <mergeCell ref="E7:H7"/>
    <mergeCell ref="E9:H9"/>
    <mergeCell ref="E28:H2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53"/>
  <sheetViews>
    <sheetView showGridLines="0" zoomScaleNormal="100" workbookViewId="0">
      <selection activeCell="F145" sqref="F145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2" width="9.33203125" hidden="1"/>
    <col min="63" max="63" width="4.6640625" bestFit="1" customWidth="1"/>
    <col min="64" max="64" width="4.1640625" bestFit="1" customWidth="1"/>
    <col min="65" max="65" width="13.6640625" bestFit="1" customWidth="1"/>
  </cols>
  <sheetData>
    <row r="2" spans="2:46" ht="36.950000000000003" customHeight="1">
      <c r="L2" s="163" t="s">
        <v>5</v>
      </c>
      <c r="M2" s="164"/>
      <c r="N2" s="164"/>
      <c r="O2" s="164"/>
      <c r="P2" s="164"/>
      <c r="Q2" s="164"/>
      <c r="R2" s="164"/>
      <c r="S2" s="164"/>
      <c r="T2" s="164"/>
      <c r="U2" s="164"/>
      <c r="V2" s="164"/>
      <c r="AT2" s="13" t="s">
        <v>60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55</v>
      </c>
    </row>
    <row r="4" spans="2:46" ht="24.95" customHeight="1">
      <c r="B4" s="16"/>
      <c r="D4" s="17" t="s">
        <v>61</v>
      </c>
      <c r="L4" s="16"/>
      <c r="M4" s="70" t="s">
        <v>10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2" t="s">
        <v>12</v>
      </c>
      <c r="L6" s="16"/>
    </row>
    <row r="7" spans="2:46" ht="26.25" customHeight="1">
      <c r="B7" s="16"/>
      <c r="E7" s="180" t="str">
        <f>'Rekapitulace stavby'!K6</f>
        <v>Parkovací stání u objektu R1 - realizační část</v>
      </c>
      <c r="F7" s="181"/>
      <c r="G7" s="181"/>
      <c r="H7" s="181"/>
      <c r="L7" s="16"/>
    </row>
    <row r="8" spans="2:46" s="1" customFormat="1" ht="12" customHeight="1">
      <c r="B8" s="25"/>
      <c r="D8" s="22" t="s">
        <v>62</v>
      </c>
      <c r="L8" s="25"/>
    </row>
    <row r="9" spans="2:46" s="1" customFormat="1" ht="16.5" customHeight="1">
      <c r="B9" s="25"/>
      <c r="E9" s="165" t="s">
        <v>436</v>
      </c>
      <c r="F9" s="179"/>
      <c r="G9" s="179"/>
      <c r="H9" s="179"/>
      <c r="L9" s="25"/>
    </row>
    <row r="10" spans="2:46" s="1" customFormat="1" ht="10.9" customHeight="1">
      <c r="B10" s="25"/>
      <c r="L10" s="25"/>
    </row>
    <row r="11" spans="2:46" s="1" customFormat="1" ht="12" customHeight="1">
      <c r="B11" s="25"/>
      <c r="D11" s="22" t="s">
        <v>13</v>
      </c>
      <c r="I11" s="22" t="s">
        <v>14</v>
      </c>
      <c r="J11" s="20" t="s">
        <v>15</v>
      </c>
      <c r="L11" s="25"/>
    </row>
    <row r="12" spans="2:46" s="1" customFormat="1" ht="18" customHeight="1">
      <c r="B12" s="25"/>
      <c r="E12" s="147" t="s">
        <v>535</v>
      </c>
      <c r="I12" s="22" t="s">
        <v>16</v>
      </c>
      <c r="J12" s="20" t="s">
        <v>17</v>
      </c>
      <c r="L12" s="25"/>
    </row>
    <row r="13" spans="2:46" s="1" customFormat="1" ht="6.95" customHeight="1">
      <c r="B13" s="25"/>
      <c r="L13" s="25"/>
    </row>
    <row r="14" spans="2:46" s="1" customFormat="1" ht="6.95" customHeight="1">
      <c r="B14" s="25"/>
      <c r="D14" s="36"/>
      <c r="E14" s="36"/>
      <c r="F14" s="36"/>
      <c r="G14" s="36"/>
      <c r="H14" s="36"/>
      <c r="I14" s="36"/>
      <c r="J14" s="36"/>
      <c r="K14" s="36"/>
      <c r="L14" s="25"/>
    </row>
    <row r="15" spans="2:46" s="1" customFormat="1" ht="25.35" customHeight="1">
      <c r="B15" s="25"/>
      <c r="C15" s="73"/>
      <c r="D15" s="74" t="s">
        <v>19</v>
      </c>
      <c r="E15" s="39"/>
      <c r="F15" s="39"/>
      <c r="G15" s="75"/>
      <c r="H15" s="76"/>
      <c r="I15" s="39"/>
      <c r="J15" s="150">
        <f>ROUND(J64, 2)</f>
        <v>0</v>
      </c>
      <c r="L15" s="25"/>
    </row>
    <row r="16" spans="2:46" s="1" customFormat="1" ht="6.95" customHeight="1">
      <c r="B16" s="25"/>
      <c r="D16" s="36"/>
      <c r="E16" s="36"/>
      <c r="F16" s="36"/>
      <c r="G16" s="36"/>
      <c r="H16" s="36"/>
      <c r="I16" s="36"/>
      <c r="J16" s="36"/>
      <c r="K16" s="36"/>
      <c r="L16" s="25"/>
    </row>
    <row r="17" spans="2:12" s="1" customFormat="1" ht="14.45" hidden="1" customHeight="1">
      <c r="B17" s="25"/>
      <c r="E17" s="22" t="s">
        <v>22</v>
      </c>
      <c r="F17" s="71">
        <f>ROUND((SUM(BG64:BG252)),  2)</f>
        <v>0</v>
      </c>
      <c r="I17" s="72">
        <v>0.21</v>
      </c>
      <c r="J17" s="71">
        <f>0</f>
        <v>0</v>
      </c>
      <c r="L17" s="25"/>
    </row>
    <row r="18" spans="2:12" s="1" customFormat="1" ht="14.45" hidden="1" customHeight="1">
      <c r="B18" s="25"/>
      <c r="E18" s="22" t="s">
        <v>23</v>
      </c>
      <c r="F18" s="71">
        <f>ROUND((SUM(BH64:BH252)),  2)</f>
        <v>0</v>
      </c>
      <c r="I18" s="72">
        <v>0.15</v>
      </c>
      <c r="J18" s="71">
        <f>0</f>
        <v>0</v>
      </c>
      <c r="L18" s="25"/>
    </row>
    <row r="19" spans="2:12" s="1" customFormat="1" ht="14.45" hidden="1" customHeight="1">
      <c r="B19" s="25"/>
      <c r="E19" s="22" t="s">
        <v>24</v>
      </c>
      <c r="F19" s="71">
        <f>ROUND((SUM(BI64:BI252)),  2)</f>
        <v>0</v>
      </c>
      <c r="I19" s="72">
        <v>0</v>
      </c>
      <c r="J19" s="71">
        <f>0</f>
        <v>0</v>
      </c>
      <c r="L19" s="25"/>
    </row>
    <row r="20" spans="2:12" s="1" customFormat="1" ht="14.45" customHeight="1">
      <c r="B20" s="30"/>
      <c r="C20" s="31"/>
      <c r="D20" s="31"/>
      <c r="E20" s="31"/>
      <c r="F20" s="31"/>
      <c r="G20" s="31"/>
      <c r="H20" s="31"/>
      <c r="I20" s="31"/>
      <c r="J20" s="31"/>
      <c r="K20" s="31"/>
      <c r="L20" s="25"/>
    </row>
    <row r="24" spans="2:12" s="1" customFormat="1" ht="6.95" customHeight="1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25"/>
    </row>
    <row r="25" spans="2:12" s="1" customFormat="1" ht="24.95" customHeight="1">
      <c r="B25" s="25"/>
      <c r="C25" s="17" t="s">
        <v>64</v>
      </c>
      <c r="L25" s="25"/>
    </row>
    <row r="26" spans="2:12" s="1" customFormat="1" ht="6.95" customHeight="1">
      <c r="B26" s="25"/>
      <c r="L26" s="25"/>
    </row>
    <row r="27" spans="2:12" s="1" customFormat="1" ht="12" customHeight="1">
      <c r="B27" s="25"/>
      <c r="C27" s="22" t="s">
        <v>12</v>
      </c>
      <c r="L27" s="25"/>
    </row>
    <row r="28" spans="2:12" s="1" customFormat="1" ht="26.25" customHeight="1">
      <c r="B28" s="25"/>
      <c r="E28" s="180" t="str">
        <f>E7</f>
        <v>Parkovací stání u objektu R1 - realizační část</v>
      </c>
      <c r="F28" s="181"/>
      <c r="G28" s="181"/>
      <c r="H28" s="181"/>
      <c r="L28" s="25"/>
    </row>
    <row r="29" spans="2:12" s="1" customFormat="1" ht="12" customHeight="1">
      <c r="B29" s="25"/>
      <c r="C29" s="22" t="s">
        <v>62</v>
      </c>
      <c r="L29" s="25"/>
    </row>
    <row r="30" spans="2:12" s="1" customFormat="1" ht="16.5" customHeight="1">
      <c r="B30" s="25"/>
      <c r="E30" s="165" t="str">
        <f>E9</f>
        <v>SO 102 - Parkovací stání</v>
      </c>
      <c r="F30" s="179"/>
      <c r="G30" s="179"/>
      <c r="H30" s="179"/>
      <c r="L30" s="25"/>
    </row>
    <row r="31" spans="2:12" s="1" customFormat="1" ht="6.95" customHeight="1">
      <c r="B31" s="25"/>
      <c r="L31" s="25"/>
    </row>
    <row r="32" spans="2:12" s="1" customFormat="1" ht="6.95" customHeight="1">
      <c r="B32" s="25"/>
      <c r="L32" s="25"/>
    </row>
    <row r="33" spans="2:47" s="1" customFormat="1" ht="15.2" customHeight="1">
      <c r="B33" s="25"/>
      <c r="C33" s="22" t="s">
        <v>13</v>
      </c>
      <c r="F33" s="20" t="str">
        <f>E12</f>
        <v>Oborová zdravotní pojišťovna zaměstnanců bank, pojišťoven a stavebnictví</v>
      </c>
      <c r="I33" s="22"/>
      <c r="J33" s="23"/>
      <c r="L33" s="25"/>
    </row>
    <row r="34" spans="2:47" s="1" customFormat="1" ht="10.35" customHeight="1">
      <c r="B34" s="25"/>
      <c r="L34" s="25"/>
    </row>
    <row r="35" spans="2:47" s="1" customFormat="1" ht="29.25" customHeight="1">
      <c r="B35" s="25"/>
      <c r="C35" s="77" t="s">
        <v>65</v>
      </c>
      <c r="D35" s="73"/>
      <c r="E35" s="73"/>
      <c r="F35" s="73"/>
      <c r="G35" s="73"/>
      <c r="H35" s="73"/>
      <c r="I35" s="73"/>
      <c r="J35" s="78" t="s">
        <v>66</v>
      </c>
      <c r="K35" s="73"/>
      <c r="L35" s="25"/>
    </row>
    <row r="36" spans="2:47" s="1" customFormat="1" ht="10.35" customHeight="1">
      <c r="B36" s="25"/>
      <c r="L36" s="25"/>
    </row>
    <row r="37" spans="2:47" s="1" customFormat="1" ht="22.9" customHeight="1">
      <c r="B37" s="25"/>
      <c r="C37" s="79" t="s">
        <v>67</v>
      </c>
      <c r="J37" s="48">
        <f>J64</f>
        <v>0</v>
      </c>
      <c r="L37" s="25"/>
      <c r="AU37" s="13" t="s">
        <v>68</v>
      </c>
    </row>
    <row r="38" spans="2:47" s="6" customFormat="1" ht="24.95" customHeight="1">
      <c r="B38" s="80"/>
      <c r="D38" s="81" t="s">
        <v>141</v>
      </c>
      <c r="E38" s="82"/>
      <c r="F38" s="82"/>
      <c r="G38" s="82"/>
      <c r="H38" s="82"/>
      <c r="I38" s="82"/>
      <c r="J38" s="83">
        <f>J65</f>
        <v>0</v>
      </c>
      <c r="L38" s="80"/>
    </row>
    <row r="39" spans="2:47" s="11" customFormat="1" ht="19.899999999999999" customHeight="1">
      <c r="B39" s="139"/>
      <c r="D39" s="140" t="s">
        <v>142</v>
      </c>
      <c r="E39" s="141"/>
      <c r="F39" s="141"/>
      <c r="G39" s="141"/>
      <c r="H39" s="141"/>
      <c r="I39" s="141"/>
      <c r="J39" s="142">
        <f>J66</f>
        <v>0</v>
      </c>
      <c r="L39" s="139"/>
    </row>
    <row r="40" spans="2:47" s="11" customFormat="1" ht="19.899999999999999" customHeight="1">
      <c r="B40" s="139"/>
      <c r="D40" s="140" t="s">
        <v>143</v>
      </c>
      <c r="E40" s="141"/>
      <c r="F40" s="141"/>
      <c r="G40" s="141"/>
      <c r="H40" s="141"/>
      <c r="I40" s="141"/>
      <c r="J40" s="142">
        <f>J115</f>
        <v>0</v>
      </c>
      <c r="L40" s="139"/>
    </row>
    <row r="41" spans="2:47" s="11" customFormat="1" ht="19.899999999999999" customHeight="1">
      <c r="B41" s="139"/>
      <c r="D41" s="140" t="s">
        <v>144</v>
      </c>
      <c r="E41" s="141"/>
      <c r="F41" s="141"/>
      <c r="G41" s="141"/>
      <c r="H41" s="141"/>
      <c r="I41" s="141"/>
      <c r="J41" s="142">
        <f>J130</f>
        <v>0</v>
      </c>
      <c r="L41" s="139"/>
    </row>
    <row r="42" spans="2:47" s="11" customFormat="1" ht="19.899999999999999" customHeight="1">
      <c r="B42" s="139"/>
      <c r="D42" s="140" t="s">
        <v>145</v>
      </c>
      <c r="E42" s="141"/>
      <c r="F42" s="141"/>
      <c r="G42" s="141"/>
      <c r="H42" s="141"/>
      <c r="I42" s="141"/>
      <c r="J42" s="142">
        <f>J175</f>
        <v>0</v>
      </c>
      <c r="L42" s="139"/>
    </row>
    <row r="43" spans="2:47" s="11" customFormat="1" ht="19.899999999999999" customHeight="1">
      <c r="B43" s="139"/>
      <c r="D43" s="140" t="s">
        <v>146</v>
      </c>
      <c r="E43" s="141"/>
      <c r="F43" s="141"/>
      <c r="G43" s="141"/>
      <c r="H43" s="141"/>
      <c r="I43" s="141"/>
      <c r="J43" s="142">
        <f>J189</f>
        <v>0</v>
      </c>
      <c r="L43" s="139"/>
    </row>
    <row r="44" spans="2:47" s="6" customFormat="1" ht="24.95" customHeight="1">
      <c r="B44" s="80"/>
      <c r="D44" s="81" t="s">
        <v>147</v>
      </c>
      <c r="E44" s="82"/>
      <c r="F44" s="82"/>
      <c r="G44" s="82"/>
      <c r="H44" s="82"/>
      <c r="I44" s="82"/>
      <c r="J44" s="83">
        <f>J231</f>
        <v>0</v>
      </c>
      <c r="L44" s="80"/>
    </row>
    <row r="45" spans="2:47" s="11" customFormat="1" ht="19.899999999999999" customHeight="1">
      <c r="B45" s="139"/>
      <c r="D45" s="140" t="s">
        <v>148</v>
      </c>
      <c r="E45" s="141"/>
      <c r="F45" s="141"/>
      <c r="G45" s="141"/>
      <c r="H45" s="141"/>
      <c r="I45" s="141"/>
      <c r="J45" s="142">
        <f>J232</f>
        <v>0</v>
      </c>
      <c r="L45" s="139"/>
    </row>
    <row r="46" spans="2:47" s="6" customFormat="1" ht="24.95" customHeight="1">
      <c r="B46" s="80"/>
      <c r="D46" s="81" t="s">
        <v>69</v>
      </c>
      <c r="E46" s="82"/>
      <c r="F46" s="82"/>
      <c r="G46" s="82"/>
      <c r="H46" s="82"/>
      <c r="I46" s="82"/>
      <c r="J46" s="83">
        <f>J237</f>
        <v>0</v>
      </c>
      <c r="L46" s="80"/>
    </row>
    <row r="47" spans="2:47" s="1" customFormat="1" ht="21.75" customHeight="1">
      <c r="B47" s="25"/>
      <c r="L47" s="25"/>
    </row>
    <row r="48" spans="2:47" s="1" customFormat="1" ht="6.95" customHeight="1">
      <c r="B48" s="30"/>
      <c r="C48" s="31"/>
      <c r="D48" s="31"/>
      <c r="E48" s="31"/>
      <c r="F48" s="31"/>
      <c r="G48" s="31"/>
      <c r="H48" s="31"/>
      <c r="I48" s="31"/>
      <c r="J48" s="31"/>
      <c r="K48" s="31"/>
      <c r="L48" s="25"/>
    </row>
    <row r="52" spans="2:63" s="1" customFormat="1" ht="6.95" customHeight="1"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25"/>
    </row>
    <row r="53" spans="2:63" s="1" customFormat="1" ht="24.95" customHeight="1">
      <c r="B53" s="25"/>
      <c r="C53" s="17" t="s">
        <v>70</v>
      </c>
      <c r="L53" s="25"/>
    </row>
    <row r="54" spans="2:63" s="1" customFormat="1" ht="6.95" customHeight="1">
      <c r="B54" s="25"/>
      <c r="L54" s="25"/>
    </row>
    <row r="55" spans="2:63" s="1" customFormat="1" ht="12" customHeight="1">
      <c r="B55" s="25"/>
      <c r="C55" s="22" t="s">
        <v>12</v>
      </c>
      <c r="L55" s="25"/>
    </row>
    <row r="56" spans="2:63" s="1" customFormat="1" ht="26.25" customHeight="1">
      <c r="B56" s="25"/>
      <c r="E56" s="180" t="str">
        <f>E7</f>
        <v>Parkovací stání u objektu R1 - realizační část</v>
      </c>
      <c r="F56" s="181"/>
      <c r="G56" s="181"/>
      <c r="H56" s="181"/>
      <c r="L56" s="25"/>
    </row>
    <row r="57" spans="2:63" s="1" customFormat="1" ht="12" customHeight="1">
      <c r="B57" s="25"/>
      <c r="C57" s="22" t="s">
        <v>62</v>
      </c>
      <c r="L57" s="25"/>
    </row>
    <row r="58" spans="2:63" s="1" customFormat="1" ht="16.5" customHeight="1">
      <c r="B58" s="25"/>
      <c r="E58" s="165" t="str">
        <f>E9</f>
        <v>SO 102 - Parkovací stání</v>
      </c>
      <c r="F58" s="179"/>
      <c r="G58" s="179"/>
      <c r="H58" s="179"/>
      <c r="L58" s="25"/>
    </row>
    <row r="59" spans="2:63" s="1" customFormat="1" ht="6.95" customHeight="1">
      <c r="B59" s="25"/>
      <c r="L59" s="25"/>
    </row>
    <row r="60" spans="2:63" s="1" customFormat="1" ht="6.95" customHeight="1">
      <c r="B60" s="25"/>
      <c r="L60" s="25"/>
    </row>
    <row r="61" spans="2:63" s="1" customFormat="1" ht="15.2" customHeight="1">
      <c r="B61" s="25"/>
      <c r="C61" s="22" t="s">
        <v>13</v>
      </c>
      <c r="F61" s="20" t="str">
        <f>E12</f>
        <v>Oborová zdravotní pojišťovna zaměstnanců bank, pojišťoven a stavebnictví</v>
      </c>
      <c r="I61" s="22"/>
      <c r="J61" s="23"/>
      <c r="L61" s="25"/>
    </row>
    <row r="62" spans="2:63" s="1" customFormat="1" ht="10.35" customHeight="1">
      <c r="B62" s="25"/>
      <c r="L62" s="25"/>
    </row>
    <row r="63" spans="2:63" s="7" customFormat="1" ht="29.25" customHeight="1">
      <c r="B63" s="84"/>
      <c r="C63" s="85" t="s">
        <v>71</v>
      </c>
      <c r="D63" s="86" t="s">
        <v>30</v>
      </c>
      <c r="E63" s="86" t="s">
        <v>27</v>
      </c>
      <c r="F63" s="86" t="s">
        <v>28</v>
      </c>
      <c r="G63" s="86" t="s">
        <v>72</v>
      </c>
      <c r="H63" s="86" t="s">
        <v>73</v>
      </c>
      <c r="I63" s="86" t="s">
        <v>74</v>
      </c>
      <c r="J63" s="87" t="s">
        <v>66</v>
      </c>
      <c r="K63" s="88" t="s">
        <v>75</v>
      </c>
      <c r="L63" s="84"/>
      <c r="M63" s="41" t="s">
        <v>1</v>
      </c>
      <c r="N63" s="42" t="s">
        <v>20</v>
      </c>
      <c r="O63" s="42" t="s">
        <v>76</v>
      </c>
      <c r="P63" s="42" t="s">
        <v>77</v>
      </c>
      <c r="Q63" s="42" t="s">
        <v>78</v>
      </c>
      <c r="R63" s="42" t="s">
        <v>79</v>
      </c>
      <c r="S63" s="42" t="s">
        <v>80</v>
      </c>
      <c r="T63" s="43" t="s">
        <v>81</v>
      </c>
    </row>
    <row r="64" spans="2:63" s="1" customFormat="1" ht="22.9" customHeight="1">
      <c r="B64" s="25"/>
      <c r="C64" s="46" t="s">
        <v>82</v>
      </c>
      <c r="J64" s="89">
        <f>BK64</f>
        <v>0</v>
      </c>
      <c r="L64" s="25"/>
      <c r="M64" s="44"/>
      <c r="N64" s="36"/>
      <c r="O64" s="36"/>
      <c r="P64" s="90">
        <f>P65+P231+P237</f>
        <v>0</v>
      </c>
      <c r="Q64" s="36"/>
      <c r="R64" s="90">
        <f>R65+R231+R237</f>
        <v>0</v>
      </c>
      <c r="S64" s="36"/>
      <c r="T64" s="91">
        <f>T65+T231+T237</f>
        <v>0</v>
      </c>
      <c r="AT64" s="13" t="s">
        <v>44</v>
      </c>
      <c r="AU64" s="13" t="s">
        <v>68</v>
      </c>
      <c r="BK64" s="92">
        <f>BK65+BK231+BK237</f>
        <v>0</v>
      </c>
    </row>
    <row r="65" spans="2:65" s="8" customFormat="1" ht="25.9" customHeight="1">
      <c r="B65" s="93"/>
      <c r="D65" s="94" t="s">
        <v>44</v>
      </c>
      <c r="E65" s="95" t="s">
        <v>150</v>
      </c>
      <c r="F65" s="95" t="s">
        <v>151</v>
      </c>
      <c r="I65" s="96"/>
      <c r="J65" s="97">
        <f>BK65</f>
        <v>0</v>
      </c>
      <c r="L65" s="93"/>
      <c r="M65" s="98"/>
      <c r="P65" s="99">
        <f>P66+P115+P130+P175+P189</f>
        <v>0</v>
      </c>
      <c r="R65" s="99">
        <f>R66+R115+R130+R175+R189</f>
        <v>0</v>
      </c>
      <c r="T65" s="100">
        <f>T66+T115+T130+T175+T189</f>
        <v>0</v>
      </c>
      <c r="AR65" s="94" t="s">
        <v>53</v>
      </c>
      <c r="AT65" s="101" t="s">
        <v>44</v>
      </c>
      <c r="AU65" s="101" t="s">
        <v>45</v>
      </c>
      <c r="AY65" s="94" t="s">
        <v>86</v>
      </c>
      <c r="BK65" s="102">
        <f>BK66+BK115+BK130+BK175+BK189</f>
        <v>0</v>
      </c>
    </row>
    <row r="66" spans="2:65" s="8" customFormat="1" ht="22.9" customHeight="1">
      <c r="B66" s="93"/>
      <c r="D66" s="94" t="s">
        <v>44</v>
      </c>
      <c r="E66" s="143" t="s">
        <v>53</v>
      </c>
      <c r="F66" s="143" t="s">
        <v>152</v>
      </c>
      <c r="I66" s="96"/>
      <c r="J66" s="144">
        <f>BK66</f>
        <v>0</v>
      </c>
      <c r="L66" s="93"/>
      <c r="M66" s="98"/>
      <c r="P66" s="99">
        <f>SUM(P67:P114)</f>
        <v>0</v>
      </c>
      <c r="R66" s="99">
        <f>SUM(R67:R114)</f>
        <v>0</v>
      </c>
      <c r="T66" s="100">
        <f>SUM(T67:T114)</f>
        <v>0</v>
      </c>
      <c r="AR66" s="94" t="s">
        <v>53</v>
      </c>
      <c r="AT66" s="101" t="s">
        <v>44</v>
      </c>
      <c r="AU66" s="101" t="s">
        <v>53</v>
      </c>
      <c r="AY66" s="94" t="s">
        <v>86</v>
      </c>
      <c r="BK66" s="102">
        <f>SUM(BK67:BK114)</f>
        <v>0</v>
      </c>
    </row>
    <row r="67" spans="2:65" s="1" customFormat="1" ht="16.5" customHeight="1">
      <c r="B67" s="103"/>
      <c r="C67" s="104" t="s">
        <v>53</v>
      </c>
      <c r="D67" s="104" t="s">
        <v>87</v>
      </c>
      <c r="E67" s="105" t="s">
        <v>153</v>
      </c>
      <c r="F67" s="106" t="s">
        <v>154</v>
      </c>
      <c r="G67" s="107" t="s">
        <v>155</v>
      </c>
      <c r="H67" s="108">
        <v>147</v>
      </c>
      <c r="I67" s="109"/>
      <c r="J67" s="110">
        <f>ROUND(I67*H67,2)</f>
        <v>0</v>
      </c>
      <c r="K67" s="111"/>
      <c r="L67" s="25"/>
      <c r="M67" s="112" t="s">
        <v>1</v>
      </c>
      <c r="N67" s="113" t="s">
        <v>21</v>
      </c>
      <c r="P67" s="114">
        <f>O67*H67</f>
        <v>0</v>
      </c>
      <c r="Q67" s="114">
        <v>0</v>
      </c>
      <c r="R67" s="114">
        <f>Q67*H67</f>
        <v>0</v>
      </c>
      <c r="S67" s="114">
        <v>0</v>
      </c>
      <c r="T67" s="115">
        <f>S67*H67</f>
        <v>0</v>
      </c>
      <c r="AR67" s="116" t="s">
        <v>85</v>
      </c>
      <c r="AT67" s="116" t="s">
        <v>87</v>
      </c>
      <c r="AU67" s="116" t="s">
        <v>55</v>
      </c>
      <c r="AY67" s="13" t="s">
        <v>86</v>
      </c>
      <c r="BE67" s="117">
        <f>IF(N67="základní",J67,0)</f>
        <v>0</v>
      </c>
      <c r="BF67" s="117">
        <f>IF(N67="snížená",J67,0)</f>
        <v>0</v>
      </c>
      <c r="BG67" s="117">
        <f>IF(N67="zákl. přenesená",J67,0)</f>
        <v>0</v>
      </c>
      <c r="BH67" s="117">
        <f>IF(N67="sníž. přenesená",J67,0)</f>
        <v>0</v>
      </c>
      <c r="BI67" s="117">
        <f>IF(N67="nulová",J67,0)</f>
        <v>0</v>
      </c>
      <c r="BJ67" s="13" t="s">
        <v>53</v>
      </c>
      <c r="BK67" s="117">
        <f>ROUND(I67*H67,2)</f>
        <v>0</v>
      </c>
      <c r="BL67" s="13" t="s">
        <v>85</v>
      </c>
      <c r="BM67" s="116" t="s">
        <v>437</v>
      </c>
    </row>
    <row r="68" spans="2:65" s="1" customFormat="1">
      <c r="B68" s="25"/>
      <c r="D68" s="118" t="s">
        <v>92</v>
      </c>
      <c r="F68" s="119" t="s">
        <v>154</v>
      </c>
      <c r="I68" s="120"/>
      <c r="L68" s="25"/>
      <c r="M68" s="121"/>
      <c r="T68" s="38"/>
      <c r="AT68" s="13" t="s">
        <v>92</v>
      </c>
      <c r="AU68" s="13" t="s">
        <v>55</v>
      </c>
    </row>
    <row r="69" spans="2:65" s="1" customFormat="1" ht="39">
      <c r="B69" s="25"/>
      <c r="D69" s="118" t="s">
        <v>93</v>
      </c>
      <c r="F69" s="122" t="s">
        <v>157</v>
      </c>
      <c r="I69" s="120"/>
      <c r="L69" s="25"/>
      <c r="M69" s="121"/>
      <c r="T69" s="38"/>
      <c r="AT69" s="13" t="s">
        <v>93</v>
      </c>
      <c r="AU69" s="13" t="s">
        <v>55</v>
      </c>
    </row>
    <row r="70" spans="2:65" s="9" customFormat="1" ht="22.5">
      <c r="B70" s="123"/>
      <c r="D70" s="118" t="s">
        <v>95</v>
      </c>
      <c r="E70" s="124" t="s">
        <v>1</v>
      </c>
      <c r="F70" s="125" t="s">
        <v>438</v>
      </c>
      <c r="H70" s="126">
        <v>147</v>
      </c>
      <c r="I70" s="127"/>
      <c r="L70" s="123"/>
      <c r="M70" s="128"/>
      <c r="T70" s="129"/>
      <c r="AT70" s="124" t="s">
        <v>95</v>
      </c>
      <c r="AU70" s="124" t="s">
        <v>55</v>
      </c>
      <c r="AV70" s="9" t="s">
        <v>55</v>
      </c>
      <c r="AW70" s="9" t="s">
        <v>18</v>
      </c>
      <c r="AX70" s="9" t="s">
        <v>53</v>
      </c>
      <c r="AY70" s="124" t="s">
        <v>86</v>
      </c>
    </row>
    <row r="71" spans="2:65" s="1" customFormat="1" ht="16.5" customHeight="1">
      <c r="B71" s="103"/>
      <c r="C71" s="104" t="s">
        <v>55</v>
      </c>
      <c r="D71" s="104" t="s">
        <v>87</v>
      </c>
      <c r="E71" s="105" t="s">
        <v>159</v>
      </c>
      <c r="F71" s="106" t="s">
        <v>160</v>
      </c>
      <c r="G71" s="107" t="s">
        <v>155</v>
      </c>
      <c r="H71" s="108">
        <v>253</v>
      </c>
      <c r="I71" s="109"/>
      <c r="J71" s="110">
        <f>ROUND(I71*H71,2)</f>
        <v>0</v>
      </c>
      <c r="K71" s="111"/>
      <c r="L71" s="25"/>
      <c r="M71" s="112" t="s">
        <v>1</v>
      </c>
      <c r="N71" s="113" t="s">
        <v>21</v>
      </c>
      <c r="P71" s="114">
        <f>O71*H71</f>
        <v>0</v>
      </c>
      <c r="Q71" s="114">
        <v>0</v>
      </c>
      <c r="R71" s="114">
        <f>Q71*H71</f>
        <v>0</v>
      </c>
      <c r="S71" s="114">
        <v>0</v>
      </c>
      <c r="T71" s="115">
        <f>S71*H71</f>
        <v>0</v>
      </c>
      <c r="AR71" s="116" t="s">
        <v>85</v>
      </c>
      <c r="AT71" s="116" t="s">
        <v>87</v>
      </c>
      <c r="AU71" s="116" t="s">
        <v>55</v>
      </c>
      <c r="AY71" s="13" t="s">
        <v>86</v>
      </c>
      <c r="BE71" s="117">
        <f>IF(N71="základní",J71,0)</f>
        <v>0</v>
      </c>
      <c r="BF71" s="117">
        <f>IF(N71="snížená",J71,0)</f>
        <v>0</v>
      </c>
      <c r="BG71" s="117">
        <f>IF(N71="zákl. přenesená",J71,0)</f>
        <v>0</v>
      </c>
      <c r="BH71" s="117">
        <f>IF(N71="sníž. přenesená",J71,0)</f>
        <v>0</v>
      </c>
      <c r="BI71" s="117">
        <f>IF(N71="nulová",J71,0)</f>
        <v>0</v>
      </c>
      <c r="BJ71" s="13" t="s">
        <v>53</v>
      </c>
      <c r="BK71" s="117">
        <f>ROUND(I71*H71,2)</f>
        <v>0</v>
      </c>
      <c r="BL71" s="13" t="s">
        <v>85</v>
      </c>
      <c r="BM71" s="116" t="s">
        <v>439</v>
      </c>
    </row>
    <row r="72" spans="2:65" s="1" customFormat="1">
      <c r="B72" s="25"/>
      <c r="D72" s="118" t="s">
        <v>92</v>
      </c>
      <c r="F72" s="119" t="s">
        <v>160</v>
      </c>
      <c r="I72" s="120"/>
      <c r="L72" s="25"/>
      <c r="M72" s="121"/>
      <c r="T72" s="38"/>
      <c r="AT72" s="13" t="s">
        <v>92</v>
      </c>
      <c r="AU72" s="13" t="s">
        <v>55</v>
      </c>
    </row>
    <row r="73" spans="2:65" s="1" customFormat="1" ht="29.25">
      <c r="B73" s="25"/>
      <c r="D73" s="118" t="s">
        <v>93</v>
      </c>
      <c r="F73" s="122" t="s">
        <v>162</v>
      </c>
      <c r="I73" s="120"/>
      <c r="L73" s="25"/>
      <c r="M73" s="121"/>
      <c r="T73" s="38"/>
      <c r="AT73" s="13" t="s">
        <v>93</v>
      </c>
      <c r="AU73" s="13" t="s">
        <v>55</v>
      </c>
    </row>
    <row r="74" spans="2:65" s="9" customFormat="1">
      <c r="B74" s="123"/>
      <c r="D74" s="118" t="s">
        <v>95</v>
      </c>
      <c r="E74" s="124" t="s">
        <v>1</v>
      </c>
      <c r="F74" s="125" t="s">
        <v>440</v>
      </c>
      <c r="H74" s="126">
        <v>253</v>
      </c>
      <c r="I74" s="127"/>
      <c r="L74" s="123"/>
      <c r="M74" s="128"/>
      <c r="T74" s="129"/>
      <c r="AT74" s="124" t="s">
        <v>95</v>
      </c>
      <c r="AU74" s="124" t="s">
        <v>55</v>
      </c>
      <c r="AV74" s="9" t="s">
        <v>55</v>
      </c>
      <c r="AW74" s="9" t="s">
        <v>18</v>
      </c>
      <c r="AX74" s="9" t="s">
        <v>53</v>
      </c>
      <c r="AY74" s="124" t="s">
        <v>86</v>
      </c>
    </row>
    <row r="75" spans="2:65" s="1" customFormat="1" ht="24.2" customHeight="1">
      <c r="B75" s="103"/>
      <c r="C75" s="104" t="s">
        <v>96</v>
      </c>
      <c r="D75" s="104" t="s">
        <v>87</v>
      </c>
      <c r="E75" s="105" t="s">
        <v>170</v>
      </c>
      <c r="F75" s="106" t="s">
        <v>171</v>
      </c>
      <c r="G75" s="107" t="s">
        <v>172</v>
      </c>
      <c r="H75" s="108">
        <v>1.56</v>
      </c>
      <c r="I75" s="109"/>
      <c r="J75" s="110">
        <f>ROUND(I75*H75,2)</f>
        <v>0</v>
      </c>
      <c r="K75" s="111"/>
      <c r="L75" s="25"/>
      <c r="M75" s="112" t="s">
        <v>1</v>
      </c>
      <c r="N75" s="113" t="s">
        <v>21</v>
      </c>
      <c r="P75" s="114">
        <f>O75*H75</f>
        <v>0</v>
      </c>
      <c r="Q75" s="114">
        <v>0</v>
      </c>
      <c r="R75" s="114">
        <f>Q75*H75</f>
        <v>0</v>
      </c>
      <c r="S75" s="114">
        <v>0</v>
      </c>
      <c r="T75" s="115">
        <f>S75*H75</f>
        <v>0</v>
      </c>
      <c r="AR75" s="116" t="s">
        <v>85</v>
      </c>
      <c r="AT75" s="116" t="s">
        <v>87</v>
      </c>
      <c r="AU75" s="116" t="s">
        <v>55</v>
      </c>
      <c r="AY75" s="13" t="s">
        <v>86</v>
      </c>
      <c r="BE75" s="117">
        <f>IF(N75="základní",J75,0)</f>
        <v>0</v>
      </c>
      <c r="BF75" s="117">
        <f>IF(N75="snížená",J75,0)</f>
        <v>0</v>
      </c>
      <c r="BG75" s="117">
        <f>IF(N75="zákl. přenesená",J75,0)</f>
        <v>0</v>
      </c>
      <c r="BH75" s="117">
        <f>IF(N75="sníž. přenesená",J75,0)</f>
        <v>0</v>
      </c>
      <c r="BI75" s="117">
        <f>IF(N75="nulová",J75,0)</f>
        <v>0</v>
      </c>
      <c r="BJ75" s="13" t="s">
        <v>53</v>
      </c>
      <c r="BK75" s="117">
        <f>ROUND(I75*H75,2)</f>
        <v>0</v>
      </c>
      <c r="BL75" s="13" t="s">
        <v>85</v>
      </c>
      <c r="BM75" s="116" t="s">
        <v>441</v>
      </c>
    </row>
    <row r="76" spans="2:65" s="1" customFormat="1" ht="19.5">
      <c r="B76" s="25"/>
      <c r="D76" s="118" t="s">
        <v>92</v>
      </c>
      <c r="F76" s="119" t="s">
        <v>171</v>
      </c>
      <c r="I76" s="120"/>
      <c r="L76" s="25"/>
      <c r="M76" s="121"/>
      <c r="T76" s="38"/>
      <c r="AT76" s="13" t="s">
        <v>92</v>
      </c>
      <c r="AU76" s="13" t="s">
        <v>55</v>
      </c>
    </row>
    <row r="77" spans="2:65" s="1" customFormat="1" ht="78">
      <c r="B77" s="25"/>
      <c r="D77" s="118" t="s">
        <v>93</v>
      </c>
      <c r="F77" s="122" t="s">
        <v>174</v>
      </c>
      <c r="I77" s="120"/>
      <c r="L77" s="25"/>
      <c r="M77" s="121"/>
      <c r="T77" s="38"/>
      <c r="AT77" s="13" t="s">
        <v>93</v>
      </c>
      <c r="AU77" s="13" t="s">
        <v>55</v>
      </c>
    </row>
    <row r="78" spans="2:65" s="9" customFormat="1">
      <c r="B78" s="123"/>
      <c r="D78" s="118" t="s">
        <v>95</v>
      </c>
      <c r="E78" s="124" t="s">
        <v>1</v>
      </c>
      <c r="F78" s="125" t="s">
        <v>442</v>
      </c>
      <c r="H78" s="126">
        <v>1.56</v>
      </c>
      <c r="I78" s="127"/>
      <c r="L78" s="123"/>
      <c r="M78" s="128"/>
      <c r="T78" s="129"/>
      <c r="AT78" s="124" t="s">
        <v>95</v>
      </c>
      <c r="AU78" s="124" t="s">
        <v>55</v>
      </c>
      <c r="AV78" s="9" t="s">
        <v>55</v>
      </c>
      <c r="AW78" s="9" t="s">
        <v>18</v>
      </c>
      <c r="AX78" s="9" t="s">
        <v>53</v>
      </c>
      <c r="AY78" s="124" t="s">
        <v>86</v>
      </c>
    </row>
    <row r="79" spans="2:65" s="1" customFormat="1" ht="24.2" customHeight="1">
      <c r="B79" s="103"/>
      <c r="C79" s="104" t="s">
        <v>85</v>
      </c>
      <c r="D79" s="104" t="s">
        <v>87</v>
      </c>
      <c r="E79" s="105" t="s">
        <v>176</v>
      </c>
      <c r="F79" s="106" t="s">
        <v>177</v>
      </c>
      <c r="G79" s="107" t="s">
        <v>172</v>
      </c>
      <c r="H79" s="108">
        <v>4.68</v>
      </c>
      <c r="I79" s="109"/>
      <c r="J79" s="110">
        <f>ROUND(I79*H79,2)</f>
        <v>0</v>
      </c>
      <c r="K79" s="111"/>
      <c r="L79" s="25"/>
      <c r="M79" s="112" t="s">
        <v>1</v>
      </c>
      <c r="N79" s="113" t="s">
        <v>21</v>
      </c>
      <c r="P79" s="114">
        <f>O79*H79</f>
        <v>0</v>
      </c>
      <c r="Q79" s="114">
        <v>0</v>
      </c>
      <c r="R79" s="114">
        <f>Q79*H79</f>
        <v>0</v>
      </c>
      <c r="S79" s="114">
        <v>0</v>
      </c>
      <c r="T79" s="115">
        <f>S79*H79</f>
        <v>0</v>
      </c>
      <c r="AR79" s="116" t="s">
        <v>85</v>
      </c>
      <c r="AT79" s="116" t="s">
        <v>87</v>
      </c>
      <c r="AU79" s="116" t="s">
        <v>55</v>
      </c>
      <c r="AY79" s="13" t="s">
        <v>86</v>
      </c>
      <c r="BE79" s="117">
        <f>IF(N79="základní",J79,0)</f>
        <v>0</v>
      </c>
      <c r="BF79" s="117">
        <f>IF(N79="snížená",J79,0)</f>
        <v>0</v>
      </c>
      <c r="BG79" s="117">
        <f>IF(N79="zákl. přenesená",J79,0)</f>
        <v>0</v>
      </c>
      <c r="BH79" s="117">
        <f>IF(N79="sníž. přenesená",J79,0)</f>
        <v>0</v>
      </c>
      <c r="BI79" s="117">
        <f>IF(N79="nulová",J79,0)</f>
        <v>0</v>
      </c>
      <c r="BJ79" s="13" t="s">
        <v>53</v>
      </c>
      <c r="BK79" s="117">
        <f>ROUND(I79*H79,2)</f>
        <v>0</v>
      </c>
      <c r="BL79" s="13" t="s">
        <v>85</v>
      </c>
      <c r="BM79" s="116" t="s">
        <v>443</v>
      </c>
    </row>
    <row r="80" spans="2:65" s="1" customFormat="1" ht="19.5">
      <c r="B80" s="25"/>
      <c r="D80" s="118" t="s">
        <v>92</v>
      </c>
      <c r="F80" s="119" t="s">
        <v>179</v>
      </c>
      <c r="I80" s="120"/>
      <c r="L80" s="25"/>
      <c r="M80" s="121"/>
      <c r="T80" s="38"/>
      <c r="AT80" s="13" t="s">
        <v>92</v>
      </c>
      <c r="AU80" s="13" t="s">
        <v>55</v>
      </c>
    </row>
    <row r="81" spans="2:65" s="1" customFormat="1" ht="68.25">
      <c r="B81" s="25"/>
      <c r="D81" s="118" t="s">
        <v>93</v>
      </c>
      <c r="F81" s="122" t="s">
        <v>180</v>
      </c>
      <c r="I81" s="120"/>
      <c r="L81" s="25"/>
      <c r="M81" s="121"/>
      <c r="T81" s="38"/>
      <c r="AT81" s="13" t="s">
        <v>93</v>
      </c>
      <c r="AU81" s="13" t="s">
        <v>55</v>
      </c>
    </row>
    <row r="82" spans="2:65" s="9" customFormat="1" ht="22.5">
      <c r="B82" s="123"/>
      <c r="D82" s="118" t="s">
        <v>95</v>
      </c>
      <c r="E82" s="124" t="s">
        <v>1</v>
      </c>
      <c r="F82" s="125" t="s">
        <v>444</v>
      </c>
      <c r="H82" s="126">
        <v>4.68</v>
      </c>
      <c r="I82" s="127"/>
      <c r="L82" s="123"/>
      <c r="M82" s="128"/>
      <c r="T82" s="129"/>
      <c r="AT82" s="124" t="s">
        <v>95</v>
      </c>
      <c r="AU82" s="124" t="s">
        <v>55</v>
      </c>
      <c r="AV82" s="9" t="s">
        <v>55</v>
      </c>
      <c r="AW82" s="9" t="s">
        <v>18</v>
      </c>
      <c r="AX82" s="9" t="s">
        <v>53</v>
      </c>
      <c r="AY82" s="124" t="s">
        <v>86</v>
      </c>
    </row>
    <row r="83" spans="2:65" s="1" customFormat="1" ht="24.2" customHeight="1">
      <c r="B83" s="103"/>
      <c r="C83" s="104" t="s">
        <v>108</v>
      </c>
      <c r="D83" s="104" t="s">
        <v>87</v>
      </c>
      <c r="E83" s="105" t="s">
        <v>191</v>
      </c>
      <c r="F83" s="106" t="s">
        <v>192</v>
      </c>
      <c r="G83" s="107" t="s">
        <v>193</v>
      </c>
      <c r="H83" s="108">
        <v>40</v>
      </c>
      <c r="I83" s="109"/>
      <c r="J83" s="110">
        <f>ROUND(I83*H83,2)</f>
        <v>0</v>
      </c>
      <c r="K83" s="111"/>
      <c r="L83" s="25"/>
      <c r="M83" s="112" t="s">
        <v>1</v>
      </c>
      <c r="N83" s="113" t="s">
        <v>21</v>
      </c>
      <c r="P83" s="114">
        <f>O83*H83</f>
        <v>0</v>
      </c>
      <c r="Q83" s="114">
        <v>0</v>
      </c>
      <c r="R83" s="114">
        <f>Q83*H83</f>
        <v>0</v>
      </c>
      <c r="S83" s="114">
        <v>0</v>
      </c>
      <c r="T83" s="115">
        <f>S83*H83</f>
        <v>0</v>
      </c>
      <c r="AR83" s="116" t="s">
        <v>85</v>
      </c>
      <c r="AT83" s="116" t="s">
        <v>87</v>
      </c>
      <c r="AU83" s="116" t="s">
        <v>55</v>
      </c>
      <c r="AY83" s="13" t="s">
        <v>86</v>
      </c>
      <c r="BE83" s="117">
        <f>IF(N83="základní",J83,0)</f>
        <v>0</v>
      </c>
      <c r="BF83" s="117">
        <f>IF(N83="snížená",J83,0)</f>
        <v>0</v>
      </c>
      <c r="BG83" s="117">
        <f>IF(N83="zákl. přenesená",J83,0)</f>
        <v>0</v>
      </c>
      <c r="BH83" s="117">
        <f>IF(N83="sníž. přenesená",J83,0)</f>
        <v>0</v>
      </c>
      <c r="BI83" s="117">
        <f>IF(N83="nulová",J83,0)</f>
        <v>0</v>
      </c>
      <c r="BJ83" s="13" t="s">
        <v>53</v>
      </c>
      <c r="BK83" s="117">
        <f>ROUND(I83*H83,2)</f>
        <v>0</v>
      </c>
      <c r="BL83" s="13" t="s">
        <v>85</v>
      </c>
      <c r="BM83" s="116" t="s">
        <v>445</v>
      </c>
    </row>
    <row r="84" spans="2:65" s="1" customFormat="1">
      <c r="B84" s="25"/>
      <c r="D84" s="118" t="s">
        <v>92</v>
      </c>
      <c r="F84" s="119" t="s">
        <v>192</v>
      </c>
      <c r="I84" s="120"/>
      <c r="L84" s="25"/>
      <c r="M84" s="121"/>
      <c r="T84" s="38"/>
      <c r="AT84" s="13" t="s">
        <v>92</v>
      </c>
      <c r="AU84" s="13" t="s">
        <v>55</v>
      </c>
    </row>
    <row r="85" spans="2:65" s="1" customFormat="1" ht="68.25">
      <c r="B85" s="25"/>
      <c r="D85" s="118" t="s">
        <v>93</v>
      </c>
      <c r="F85" s="122" t="s">
        <v>180</v>
      </c>
      <c r="I85" s="120"/>
      <c r="L85" s="25"/>
      <c r="M85" s="121"/>
      <c r="T85" s="38"/>
      <c r="AT85" s="13" t="s">
        <v>93</v>
      </c>
      <c r="AU85" s="13" t="s">
        <v>55</v>
      </c>
    </row>
    <row r="86" spans="2:65" s="9" customFormat="1">
      <c r="B86" s="123"/>
      <c r="D86" s="118" t="s">
        <v>95</v>
      </c>
      <c r="E86" s="124" t="s">
        <v>1</v>
      </c>
      <c r="F86" s="125" t="s">
        <v>446</v>
      </c>
      <c r="H86" s="126">
        <v>40</v>
      </c>
      <c r="I86" s="127"/>
      <c r="L86" s="123"/>
      <c r="M86" s="128"/>
      <c r="T86" s="129"/>
      <c r="AT86" s="124" t="s">
        <v>95</v>
      </c>
      <c r="AU86" s="124" t="s">
        <v>55</v>
      </c>
      <c r="AV86" s="9" t="s">
        <v>55</v>
      </c>
      <c r="AW86" s="9" t="s">
        <v>18</v>
      </c>
      <c r="AX86" s="9" t="s">
        <v>53</v>
      </c>
      <c r="AY86" s="124" t="s">
        <v>86</v>
      </c>
    </row>
    <row r="87" spans="2:65" s="1" customFormat="1" ht="24.2" customHeight="1">
      <c r="B87" s="103"/>
      <c r="C87" s="104" t="s">
        <v>113</v>
      </c>
      <c r="D87" s="104" t="s">
        <v>87</v>
      </c>
      <c r="E87" s="105" t="s">
        <v>196</v>
      </c>
      <c r="F87" s="106" t="s">
        <v>197</v>
      </c>
      <c r="G87" s="107" t="s">
        <v>193</v>
      </c>
      <c r="H87" s="108">
        <v>29</v>
      </c>
      <c r="I87" s="109"/>
      <c r="J87" s="110">
        <f>ROUND(I87*H87,2)</f>
        <v>0</v>
      </c>
      <c r="K87" s="111"/>
      <c r="L87" s="25"/>
      <c r="M87" s="112" t="s">
        <v>1</v>
      </c>
      <c r="N87" s="113" t="s">
        <v>21</v>
      </c>
      <c r="P87" s="114">
        <f>O87*H87</f>
        <v>0</v>
      </c>
      <c r="Q87" s="114">
        <v>0</v>
      </c>
      <c r="R87" s="114">
        <f>Q87*H87</f>
        <v>0</v>
      </c>
      <c r="S87" s="114">
        <v>0</v>
      </c>
      <c r="T87" s="115">
        <f>S87*H87</f>
        <v>0</v>
      </c>
      <c r="AR87" s="116" t="s">
        <v>85</v>
      </c>
      <c r="AT87" s="116" t="s">
        <v>87</v>
      </c>
      <c r="AU87" s="116" t="s">
        <v>55</v>
      </c>
      <c r="AY87" s="13" t="s">
        <v>86</v>
      </c>
      <c r="BE87" s="117">
        <f>IF(N87="základní",J87,0)</f>
        <v>0</v>
      </c>
      <c r="BF87" s="117">
        <f>IF(N87="snížená",J87,0)</f>
        <v>0</v>
      </c>
      <c r="BG87" s="117">
        <f>IF(N87="zákl. přenesená",J87,0)</f>
        <v>0</v>
      </c>
      <c r="BH87" s="117">
        <f>IF(N87="sníž. přenesená",J87,0)</f>
        <v>0</v>
      </c>
      <c r="BI87" s="117">
        <f>IF(N87="nulová",J87,0)</f>
        <v>0</v>
      </c>
      <c r="BJ87" s="13" t="s">
        <v>53</v>
      </c>
      <c r="BK87" s="117">
        <f>ROUND(I87*H87,2)</f>
        <v>0</v>
      </c>
      <c r="BL87" s="13" t="s">
        <v>85</v>
      </c>
      <c r="BM87" s="116" t="s">
        <v>447</v>
      </c>
    </row>
    <row r="88" spans="2:65" s="1" customFormat="1" ht="19.5">
      <c r="B88" s="25"/>
      <c r="D88" s="118" t="s">
        <v>92</v>
      </c>
      <c r="F88" s="119" t="s">
        <v>197</v>
      </c>
      <c r="I88" s="120"/>
      <c r="L88" s="25"/>
      <c r="M88" s="121"/>
      <c r="T88" s="38"/>
      <c r="AT88" s="13" t="s">
        <v>92</v>
      </c>
      <c r="AU88" s="13" t="s">
        <v>55</v>
      </c>
    </row>
    <row r="89" spans="2:65" s="1" customFormat="1" ht="68.25">
      <c r="B89" s="25"/>
      <c r="D89" s="118" t="s">
        <v>93</v>
      </c>
      <c r="F89" s="122" t="s">
        <v>180</v>
      </c>
      <c r="I89" s="120"/>
      <c r="L89" s="25"/>
      <c r="M89" s="121"/>
      <c r="T89" s="38"/>
      <c r="AT89" s="13" t="s">
        <v>93</v>
      </c>
      <c r="AU89" s="13" t="s">
        <v>55</v>
      </c>
    </row>
    <row r="90" spans="2:65" s="9" customFormat="1">
      <c r="B90" s="123"/>
      <c r="D90" s="118" t="s">
        <v>95</v>
      </c>
      <c r="E90" s="124" t="s">
        <v>1</v>
      </c>
      <c r="F90" s="125" t="s">
        <v>448</v>
      </c>
      <c r="H90" s="126">
        <v>29</v>
      </c>
      <c r="I90" s="127"/>
      <c r="L90" s="123"/>
      <c r="M90" s="128"/>
      <c r="T90" s="129"/>
      <c r="AT90" s="124" t="s">
        <v>95</v>
      </c>
      <c r="AU90" s="124" t="s">
        <v>55</v>
      </c>
      <c r="AV90" s="9" t="s">
        <v>55</v>
      </c>
      <c r="AW90" s="9" t="s">
        <v>18</v>
      </c>
      <c r="AX90" s="9" t="s">
        <v>53</v>
      </c>
      <c r="AY90" s="124" t="s">
        <v>86</v>
      </c>
    </row>
    <row r="91" spans="2:65" s="1" customFormat="1" ht="24.2" customHeight="1">
      <c r="B91" s="103"/>
      <c r="C91" s="104" t="s">
        <v>119</v>
      </c>
      <c r="D91" s="104" t="s">
        <v>87</v>
      </c>
      <c r="E91" s="105" t="s">
        <v>449</v>
      </c>
      <c r="F91" s="106" t="s">
        <v>450</v>
      </c>
      <c r="G91" s="107" t="s">
        <v>193</v>
      </c>
      <c r="H91" s="108">
        <v>7</v>
      </c>
      <c r="I91" s="109"/>
      <c r="J91" s="110">
        <f>ROUND(I91*H91,2)</f>
        <v>0</v>
      </c>
      <c r="K91" s="111"/>
      <c r="L91" s="25"/>
      <c r="M91" s="112" t="s">
        <v>1</v>
      </c>
      <c r="N91" s="113" t="s">
        <v>21</v>
      </c>
      <c r="P91" s="114">
        <f>O91*H91</f>
        <v>0</v>
      </c>
      <c r="Q91" s="114">
        <v>0</v>
      </c>
      <c r="R91" s="114">
        <f>Q91*H91</f>
        <v>0</v>
      </c>
      <c r="S91" s="114">
        <v>0</v>
      </c>
      <c r="T91" s="115">
        <f>S91*H91</f>
        <v>0</v>
      </c>
      <c r="AR91" s="116" t="s">
        <v>85</v>
      </c>
      <c r="AT91" s="116" t="s">
        <v>87</v>
      </c>
      <c r="AU91" s="116" t="s">
        <v>55</v>
      </c>
      <c r="AY91" s="13" t="s">
        <v>86</v>
      </c>
      <c r="BE91" s="117">
        <f>IF(N91="základní",J91,0)</f>
        <v>0</v>
      </c>
      <c r="BF91" s="117">
        <f>IF(N91="snížená",J91,0)</f>
        <v>0</v>
      </c>
      <c r="BG91" s="117">
        <f>IF(N91="zákl. přenesená",J91,0)</f>
        <v>0</v>
      </c>
      <c r="BH91" s="117">
        <f>IF(N91="sníž. přenesená",J91,0)</f>
        <v>0</v>
      </c>
      <c r="BI91" s="117">
        <f>IF(N91="nulová",J91,0)</f>
        <v>0</v>
      </c>
      <c r="BJ91" s="13" t="s">
        <v>53</v>
      </c>
      <c r="BK91" s="117">
        <f>ROUND(I91*H91,2)</f>
        <v>0</v>
      </c>
      <c r="BL91" s="13" t="s">
        <v>85</v>
      </c>
      <c r="BM91" s="116" t="s">
        <v>451</v>
      </c>
    </row>
    <row r="92" spans="2:65" s="1" customFormat="1">
      <c r="B92" s="25"/>
      <c r="D92" s="118" t="s">
        <v>92</v>
      </c>
      <c r="F92" s="119" t="s">
        <v>450</v>
      </c>
      <c r="I92" s="120"/>
      <c r="L92" s="25"/>
      <c r="M92" s="121"/>
      <c r="T92" s="38"/>
      <c r="AT92" s="13" t="s">
        <v>92</v>
      </c>
      <c r="AU92" s="13" t="s">
        <v>55</v>
      </c>
    </row>
    <row r="93" spans="2:65" s="1" customFormat="1" ht="68.25">
      <c r="B93" s="25"/>
      <c r="D93" s="118" t="s">
        <v>93</v>
      </c>
      <c r="F93" s="122" t="s">
        <v>180</v>
      </c>
      <c r="I93" s="120"/>
      <c r="L93" s="25"/>
      <c r="M93" s="121"/>
      <c r="T93" s="38"/>
      <c r="AT93" s="13" t="s">
        <v>93</v>
      </c>
      <c r="AU93" s="13" t="s">
        <v>55</v>
      </c>
    </row>
    <row r="94" spans="2:65" s="1" customFormat="1" ht="19.5">
      <c r="B94" s="25"/>
      <c r="D94" s="118" t="s">
        <v>130</v>
      </c>
      <c r="F94" s="122" t="s">
        <v>452</v>
      </c>
      <c r="I94" s="120"/>
      <c r="L94" s="25"/>
      <c r="M94" s="121"/>
      <c r="T94" s="38"/>
      <c r="AT94" s="13" t="s">
        <v>130</v>
      </c>
      <c r="AU94" s="13" t="s">
        <v>55</v>
      </c>
    </row>
    <row r="95" spans="2:65" s="9" customFormat="1">
      <c r="B95" s="123"/>
      <c r="D95" s="118" t="s">
        <v>95</v>
      </c>
      <c r="E95" s="124" t="s">
        <v>1</v>
      </c>
      <c r="F95" s="125" t="s">
        <v>453</v>
      </c>
      <c r="H95" s="126">
        <v>7</v>
      </c>
      <c r="I95" s="127"/>
      <c r="L95" s="123"/>
      <c r="M95" s="128"/>
      <c r="T95" s="129"/>
      <c r="AT95" s="124" t="s">
        <v>95</v>
      </c>
      <c r="AU95" s="124" t="s">
        <v>55</v>
      </c>
      <c r="AV95" s="9" t="s">
        <v>55</v>
      </c>
      <c r="AW95" s="9" t="s">
        <v>18</v>
      </c>
      <c r="AX95" s="9" t="s">
        <v>53</v>
      </c>
      <c r="AY95" s="124" t="s">
        <v>86</v>
      </c>
    </row>
    <row r="96" spans="2:65" s="1" customFormat="1" ht="24.2" customHeight="1">
      <c r="B96" s="103"/>
      <c r="C96" s="104" t="s">
        <v>125</v>
      </c>
      <c r="D96" s="104" t="s">
        <v>87</v>
      </c>
      <c r="E96" s="105" t="s">
        <v>205</v>
      </c>
      <c r="F96" s="106" t="s">
        <v>206</v>
      </c>
      <c r="G96" s="107" t="s">
        <v>172</v>
      </c>
      <c r="H96" s="108">
        <v>76.459999999999994</v>
      </c>
      <c r="I96" s="109"/>
      <c r="J96" s="110">
        <f>ROUND(I96*H96,2)</f>
        <v>0</v>
      </c>
      <c r="K96" s="111"/>
      <c r="L96" s="25"/>
      <c r="M96" s="112" t="s">
        <v>1</v>
      </c>
      <c r="N96" s="113" t="s">
        <v>21</v>
      </c>
      <c r="P96" s="114">
        <f>O96*H96</f>
        <v>0</v>
      </c>
      <c r="Q96" s="114">
        <v>0</v>
      </c>
      <c r="R96" s="114">
        <f>Q96*H96</f>
        <v>0</v>
      </c>
      <c r="S96" s="114">
        <v>0</v>
      </c>
      <c r="T96" s="115">
        <f>S96*H96</f>
        <v>0</v>
      </c>
      <c r="AR96" s="116" t="s">
        <v>85</v>
      </c>
      <c r="AT96" s="116" t="s">
        <v>87</v>
      </c>
      <c r="AU96" s="116" t="s">
        <v>55</v>
      </c>
      <c r="AY96" s="13" t="s">
        <v>86</v>
      </c>
      <c r="BE96" s="117">
        <f>IF(N96="základní",J96,0)</f>
        <v>0</v>
      </c>
      <c r="BF96" s="117">
        <f>IF(N96="snížená",J96,0)</f>
        <v>0</v>
      </c>
      <c r="BG96" s="117">
        <f>IF(N96="zákl. přenesená",J96,0)</f>
        <v>0</v>
      </c>
      <c r="BH96" s="117">
        <f>IF(N96="sníž. přenesená",J96,0)</f>
        <v>0</v>
      </c>
      <c r="BI96" s="117">
        <f>IF(N96="nulová",J96,0)</f>
        <v>0</v>
      </c>
      <c r="BJ96" s="13" t="s">
        <v>53</v>
      </c>
      <c r="BK96" s="117">
        <f>ROUND(I96*H96,2)</f>
        <v>0</v>
      </c>
      <c r="BL96" s="13" t="s">
        <v>85</v>
      </c>
      <c r="BM96" s="116" t="s">
        <v>454</v>
      </c>
    </row>
    <row r="97" spans="2:65" s="1" customFormat="1" ht="19.5">
      <c r="B97" s="25"/>
      <c r="D97" s="118" t="s">
        <v>92</v>
      </c>
      <c r="F97" s="119" t="s">
        <v>208</v>
      </c>
      <c r="I97" s="120"/>
      <c r="L97" s="25"/>
      <c r="M97" s="121"/>
      <c r="T97" s="38"/>
      <c r="AT97" s="13" t="s">
        <v>92</v>
      </c>
      <c r="AU97" s="13" t="s">
        <v>55</v>
      </c>
    </row>
    <row r="98" spans="2:65" s="1" customFormat="1" ht="253.5">
      <c r="B98" s="25"/>
      <c r="D98" s="118" t="s">
        <v>93</v>
      </c>
      <c r="F98" s="122" t="s">
        <v>209</v>
      </c>
      <c r="I98" s="120"/>
      <c r="L98" s="25"/>
      <c r="M98" s="121"/>
      <c r="T98" s="38"/>
      <c r="AT98" s="13" t="s">
        <v>93</v>
      </c>
      <c r="AU98" s="13" t="s">
        <v>55</v>
      </c>
    </row>
    <row r="99" spans="2:65" s="9" customFormat="1" ht="22.5">
      <c r="B99" s="123"/>
      <c r="D99" s="118" t="s">
        <v>95</v>
      </c>
      <c r="E99" s="124" t="s">
        <v>1</v>
      </c>
      <c r="F99" s="125" t="s">
        <v>455</v>
      </c>
      <c r="H99" s="126">
        <v>56.96</v>
      </c>
      <c r="I99" s="127"/>
      <c r="L99" s="123"/>
      <c r="M99" s="128"/>
      <c r="T99" s="129"/>
      <c r="AT99" s="124" t="s">
        <v>95</v>
      </c>
      <c r="AU99" s="124" t="s">
        <v>55</v>
      </c>
      <c r="AV99" s="9" t="s">
        <v>55</v>
      </c>
      <c r="AW99" s="9" t="s">
        <v>18</v>
      </c>
      <c r="AX99" s="9" t="s">
        <v>45</v>
      </c>
      <c r="AY99" s="124" t="s">
        <v>86</v>
      </c>
    </row>
    <row r="100" spans="2:65" s="9" customFormat="1" ht="22.5">
      <c r="B100" s="123"/>
      <c r="D100" s="118" t="s">
        <v>95</v>
      </c>
      <c r="E100" s="124" t="s">
        <v>1</v>
      </c>
      <c r="F100" s="125" t="s">
        <v>456</v>
      </c>
      <c r="H100" s="126">
        <v>19.5</v>
      </c>
      <c r="I100" s="127"/>
      <c r="L100" s="123"/>
      <c r="M100" s="128"/>
      <c r="T100" s="129"/>
      <c r="AT100" s="124" t="s">
        <v>95</v>
      </c>
      <c r="AU100" s="124" t="s">
        <v>55</v>
      </c>
      <c r="AV100" s="9" t="s">
        <v>55</v>
      </c>
      <c r="AW100" s="9" t="s">
        <v>18</v>
      </c>
      <c r="AX100" s="9" t="s">
        <v>45</v>
      </c>
      <c r="AY100" s="124" t="s">
        <v>86</v>
      </c>
    </row>
    <row r="101" spans="2:65" s="1" customFormat="1" ht="24.2" customHeight="1">
      <c r="B101" s="103"/>
      <c r="C101" s="104" t="s">
        <v>133</v>
      </c>
      <c r="D101" s="104" t="s">
        <v>87</v>
      </c>
      <c r="E101" s="105" t="s">
        <v>212</v>
      </c>
      <c r="F101" s="106" t="s">
        <v>206</v>
      </c>
      <c r="G101" s="107" t="s">
        <v>172</v>
      </c>
      <c r="H101" s="108">
        <v>91.2</v>
      </c>
      <c r="I101" s="109"/>
      <c r="J101" s="110">
        <f>ROUND(I101*H101,2)</f>
        <v>0</v>
      </c>
      <c r="K101" s="111"/>
      <c r="L101" s="25"/>
      <c r="M101" s="112" t="s">
        <v>1</v>
      </c>
      <c r="N101" s="113" t="s">
        <v>21</v>
      </c>
      <c r="P101" s="114">
        <f>O101*H101</f>
        <v>0</v>
      </c>
      <c r="Q101" s="114">
        <v>0</v>
      </c>
      <c r="R101" s="114">
        <f>Q101*H101</f>
        <v>0</v>
      </c>
      <c r="S101" s="114">
        <v>0</v>
      </c>
      <c r="T101" s="115">
        <f>S101*H101</f>
        <v>0</v>
      </c>
      <c r="AR101" s="116" t="s">
        <v>85</v>
      </c>
      <c r="AT101" s="116" t="s">
        <v>87</v>
      </c>
      <c r="AU101" s="116" t="s">
        <v>55</v>
      </c>
      <c r="AY101" s="13" t="s">
        <v>86</v>
      </c>
      <c r="BE101" s="117">
        <f>IF(N101="základní",J101,0)</f>
        <v>0</v>
      </c>
      <c r="BF101" s="117">
        <f>IF(N101="snížená",J101,0)</f>
        <v>0</v>
      </c>
      <c r="BG101" s="117">
        <f>IF(N101="zákl. přenesená",J101,0)</f>
        <v>0</v>
      </c>
      <c r="BH101" s="117">
        <f>IF(N101="sníž. přenesená",J101,0)</f>
        <v>0</v>
      </c>
      <c r="BI101" s="117">
        <f>IF(N101="nulová",J101,0)</f>
        <v>0</v>
      </c>
      <c r="BJ101" s="13" t="s">
        <v>53</v>
      </c>
      <c r="BK101" s="117">
        <f>ROUND(I101*H101,2)</f>
        <v>0</v>
      </c>
      <c r="BL101" s="13" t="s">
        <v>85</v>
      </c>
      <c r="BM101" s="116" t="s">
        <v>457</v>
      </c>
    </row>
    <row r="102" spans="2:65" s="1" customFormat="1">
      <c r="B102" s="25"/>
      <c r="D102" s="118" t="s">
        <v>92</v>
      </c>
      <c r="F102" s="119" t="s">
        <v>206</v>
      </c>
      <c r="I102" s="120"/>
      <c r="L102" s="25"/>
      <c r="M102" s="121"/>
      <c r="T102" s="38"/>
      <c r="AT102" s="13" t="s">
        <v>92</v>
      </c>
      <c r="AU102" s="13" t="s">
        <v>55</v>
      </c>
    </row>
    <row r="103" spans="2:65" s="1" customFormat="1" ht="253.5">
      <c r="B103" s="25"/>
      <c r="D103" s="118" t="s">
        <v>93</v>
      </c>
      <c r="F103" s="122" t="s">
        <v>209</v>
      </c>
      <c r="I103" s="120"/>
      <c r="L103" s="25"/>
      <c r="M103" s="121"/>
      <c r="T103" s="38"/>
      <c r="AT103" s="13" t="s">
        <v>93</v>
      </c>
      <c r="AU103" s="13" t="s">
        <v>55</v>
      </c>
    </row>
    <row r="104" spans="2:65" s="1" customFormat="1" ht="19.5">
      <c r="B104" s="25"/>
      <c r="D104" s="118" t="s">
        <v>130</v>
      </c>
      <c r="F104" s="122" t="s">
        <v>458</v>
      </c>
      <c r="I104" s="120"/>
      <c r="L104" s="25"/>
      <c r="M104" s="121"/>
      <c r="T104" s="38"/>
      <c r="AT104" s="13" t="s">
        <v>130</v>
      </c>
      <c r="AU104" s="13" t="s">
        <v>55</v>
      </c>
    </row>
    <row r="105" spans="2:65" s="9" customFormat="1" ht="22.5">
      <c r="B105" s="123"/>
      <c r="D105" s="118" t="s">
        <v>95</v>
      </c>
      <c r="E105" s="124" t="s">
        <v>1</v>
      </c>
      <c r="F105" s="125" t="s">
        <v>459</v>
      </c>
      <c r="H105" s="126">
        <v>71.2</v>
      </c>
      <c r="I105" s="127"/>
      <c r="L105" s="123"/>
      <c r="M105" s="128"/>
      <c r="T105" s="129"/>
      <c r="AT105" s="124" t="s">
        <v>95</v>
      </c>
      <c r="AU105" s="124" t="s">
        <v>55</v>
      </c>
      <c r="AV105" s="9" t="s">
        <v>55</v>
      </c>
      <c r="AW105" s="9" t="s">
        <v>18</v>
      </c>
      <c r="AX105" s="9" t="s">
        <v>45</v>
      </c>
      <c r="AY105" s="124" t="s">
        <v>86</v>
      </c>
    </row>
    <row r="106" spans="2:65" s="9" customFormat="1" ht="22.5">
      <c r="B106" s="123"/>
      <c r="D106" s="118" t="s">
        <v>95</v>
      </c>
      <c r="E106" s="124" t="s">
        <v>1</v>
      </c>
      <c r="F106" s="125" t="s">
        <v>460</v>
      </c>
      <c r="H106" s="126">
        <v>20</v>
      </c>
      <c r="I106" s="127"/>
      <c r="L106" s="123"/>
      <c r="M106" s="128"/>
      <c r="T106" s="129"/>
      <c r="AT106" s="124" t="s">
        <v>95</v>
      </c>
      <c r="AU106" s="124" t="s">
        <v>55</v>
      </c>
      <c r="AV106" s="9" t="s">
        <v>55</v>
      </c>
      <c r="AW106" s="9" t="s">
        <v>18</v>
      </c>
      <c r="AX106" s="9" t="s">
        <v>45</v>
      </c>
      <c r="AY106" s="124" t="s">
        <v>86</v>
      </c>
    </row>
    <row r="107" spans="2:65" s="1" customFormat="1" ht="16.5" customHeight="1">
      <c r="B107" s="103"/>
      <c r="C107" s="104" t="s">
        <v>204</v>
      </c>
      <c r="D107" s="104" t="s">
        <v>87</v>
      </c>
      <c r="E107" s="105" t="s">
        <v>217</v>
      </c>
      <c r="F107" s="106" t="s">
        <v>218</v>
      </c>
      <c r="G107" s="107" t="s">
        <v>155</v>
      </c>
      <c r="H107" s="108">
        <v>72</v>
      </c>
      <c r="I107" s="109"/>
      <c r="J107" s="110">
        <f>ROUND(I107*H107,2)</f>
        <v>0</v>
      </c>
      <c r="K107" s="111"/>
      <c r="L107" s="25"/>
      <c r="M107" s="112" t="s">
        <v>1</v>
      </c>
      <c r="N107" s="113" t="s">
        <v>21</v>
      </c>
      <c r="P107" s="114">
        <f>O107*H107</f>
        <v>0</v>
      </c>
      <c r="Q107" s="114">
        <v>0</v>
      </c>
      <c r="R107" s="114">
        <f>Q107*H107</f>
        <v>0</v>
      </c>
      <c r="S107" s="114">
        <v>0</v>
      </c>
      <c r="T107" s="115">
        <f>S107*H107</f>
        <v>0</v>
      </c>
      <c r="AR107" s="116" t="s">
        <v>85</v>
      </c>
      <c r="AT107" s="116" t="s">
        <v>87</v>
      </c>
      <c r="AU107" s="116" t="s">
        <v>55</v>
      </c>
      <c r="AY107" s="13" t="s">
        <v>86</v>
      </c>
      <c r="BE107" s="117">
        <f>IF(N107="základní",J107,0)</f>
        <v>0</v>
      </c>
      <c r="BF107" s="117">
        <f>IF(N107="snížená",J107,0)</f>
        <v>0</v>
      </c>
      <c r="BG107" s="117">
        <f>IF(N107="zákl. přenesená",J107,0)</f>
        <v>0</v>
      </c>
      <c r="BH107" s="117">
        <f>IF(N107="sníž. přenesená",J107,0)</f>
        <v>0</v>
      </c>
      <c r="BI107" s="117">
        <f>IF(N107="nulová",J107,0)</f>
        <v>0</v>
      </c>
      <c r="BJ107" s="13" t="s">
        <v>53</v>
      </c>
      <c r="BK107" s="117">
        <f>ROUND(I107*H107,2)</f>
        <v>0</v>
      </c>
      <c r="BL107" s="13" t="s">
        <v>85</v>
      </c>
      <c r="BM107" s="116" t="s">
        <v>461</v>
      </c>
    </row>
    <row r="108" spans="2:65" s="1" customFormat="1">
      <c r="B108" s="25"/>
      <c r="D108" s="118" t="s">
        <v>92</v>
      </c>
      <c r="F108" s="119" t="s">
        <v>218</v>
      </c>
      <c r="I108" s="120"/>
      <c r="L108" s="25"/>
      <c r="M108" s="121"/>
      <c r="T108" s="38"/>
      <c r="AT108" s="13" t="s">
        <v>92</v>
      </c>
      <c r="AU108" s="13" t="s">
        <v>55</v>
      </c>
    </row>
    <row r="109" spans="2:65" s="1" customFormat="1" ht="39">
      <c r="B109" s="25"/>
      <c r="D109" s="118" t="s">
        <v>93</v>
      </c>
      <c r="F109" s="122" t="s">
        <v>220</v>
      </c>
      <c r="I109" s="120"/>
      <c r="L109" s="25"/>
      <c r="M109" s="121"/>
      <c r="T109" s="38"/>
      <c r="AT109" s="13" t="s">
        <v>93</v>
      </c>
      <c r="AU109" s="13" t="s">
        <v>55</v>
      </c>
    </row>
    <row r="110" spans="2:65" s="9" customFormat="1">
      <c r="B110" s="123"/>
      <c r="D110" s="118" t="s">
        <v>95</v>
      </c>
      <c r="E110" s="124" t="s">
        <v>1</v>
      </c>
      <c r="F110" s="125" t="s">
        <v>462</v>
      </c>
      <c r="H110" s="126">
        <v>72</v>
      </c>
      <c r="I110" s="127"/>
      <c r="L110" s="123"/>
      <c r="M110" s="128"/>
      <c r="T110" s="129"/>
      <c r="AT110" s="124" t="s">
        <v>95</v>
      </c>
      <c r="AU110" s="124" t="s">
        <v>55</v>
      </c>
      <c r="AV110" s="9" t="s">
        <v>55</v>
      </c>
      <c r="AW110" s="9" t="s">
        <v>18</v>
      </c>
      <c r="AX110" s="9" t="s">
        <v>53</v>
      </c>
      <c r="AY110" s="124" t="s">
        <v>86</v>
      </c>
    </row>
    <row r="111" spans="2:65" s="1" customFormat="1" ht="16.5" customHeight="1">
      <c r="B111" s="103"/>
      <c r="C111" s="104" t="s">
        <v>211</v>
      </c>
      <c r="D111" s="104" t="s">
        <v>87</v>
      </c>
      <c r="E111" s="105" t="s">
        <v>223</v>
      </c>
      <c r="F111" s="106" t="s">
        <v>224</v>
      </c>
      <c r="G111" s="107" t="s">
        <v>155</v>
      </c>
      <c r="H111" s="108">
        <v>144</v>
      </c>
      <c r="I111" s="109"/>
      <c r="J111" s="110">
        <f>ROUND(I111*H111,2)</f>
        <v>0</v>
      </c>
      <c r="K111" s="111"/>
      <c r="L111" s="25"/>
      <c r="M111" s="112" t="s">
        <v>1</v>
      </c>
      <c r="N111" s="113" t="s">
        <v>21</v>
      </c>
      <c r="P111" s="114">
        <f>O111*H111</f>
        <v>0</v>
      </c>
      <c r="Q111" s="114">
        <v>0</v>
      </c>
      <c r="R111" s="114">
        <f>Q111*H111</f>
        <v>0</v>
      </c>
      <c r="S111" s="114">
        <v>0</v>
      </c>
      <c r="T111" s="115">
        <f>S111*H111</f>
        <v>0</v>
      </c>
      <c r="AR111" s="116" t="s">
        <v>85</v>
      </c>
      <c r="AT111" s="116" t="s">
        <v>87</v>
      </c>
      <c r="AU111" s="116" t="s">
        <v>55</v>
      </c>
      <c r="AY111" s="13" t="s">
        <v>86</v>
      </c>
      <c r="BE111" s="117">
        <f>IF(N111="základní",J111,0)</f>
        <v>0</v>
      </c>
      <c r="BF111" s="117">
        <f>IF(N111="snížená",J111,0)</f>
        <v>0</v>
      </c>
      <c r="BG111" s="117">
        <f>IF(N111="zákl. přenesená",J111,0)</f>
        <v>0</v>
      </c>
      <c r="BH111" s="117">
        <f>IF(N111="sníž. přenesená",J111,0)</f>
        <v>0</v>
      </c>
      <c r="BI111" s="117">
        <f>IF(N111="nulová",J111,0)</f>
        <v>0</v>
      </c>
      <c r="BJ111" s="13" t="s">
        <v>53</v>
      </c>
      <c r="BK111" s="117">
        <f>ROUND(I111*H111,2)</f>
        <v>0</v>
      </c>
      <c r="BL111" s="13" t="s">
        <v>85</v>
      </c>
      <c r="BM111" s="116" t="s">
        <v>463</v>
      </c>
    </row>
    <row r="112" spans="2:65" s="1" customFormat="1">
      <c r="B112" s="25"/>
      <c r="D112" s="118" t="s">
        <v>92</v>
      </c>
      <c r="F112" s="119" t="s">
        <v>224</v>
      </c>
      <c r="I112" s="120"/>
      <c r="L112" s="25"/>
      <c r="M112" s="121"/>
      <c r="T112" s="38"/>
      <c r="AT112" s="13" t="s">
        <v>92</v>
      </c>
      <c r="AU112" s="13" t="s">
        <v>55</v>
      </c>
    </row>
    <row r="113" spans="2:65" s="1" customFormat="1" ht="39">
      <c r="B113" s="25"/>
      <c r="D113" s="118" t="s">
        <v>93</v>
      </c>
      <c r="F113" s="122" t="s">
        <v>226</v>
      </c>
      <c r="I113" s="120"/>
      <c r="L113" s="25"/>
      <c r="M113" s="121"/>
      <c r="T113" s="38"/>
      <c r="AT113" s="13" t="s">
        <v>93</v>
      </c>
      <c r="AU113" s="13" t="s">
        <v>55</v>
      </c>
    </row>
    <row r="114" spans="2:65" s="9" customFormat="1">
      <c r="B114" s="123"/>
      <c r="D114" s="118" t="s">
        <v>95</v>
      </c>
      <c r="E114" s="124" t="s">
        <v>1</v>
      </c>
      <c r="F114" s="125" t="s">
        <v>464</v>
      </c>
      <c r="H114" s="126">
        <v>144</v>
      </c>
      <c r="I114" s="127"/>
      <c r="L114" s="123"/>
      <c r="M114" s="128"/>
      <c r="T114" s="129"/>
      <c r="AT114" s="124" t="s">
        <v>95</v>
      </c>
      <c r="AU114" s="124" t="s">
        <v>55</v>
      </c>
      <c r="AV114" s="9" t="s">
        <v>55</v>
      </c>
      <c r="AW114" s="9" t="s">
        <v>18</v>
      </c>
      <c r="AX114" s="9" t="s">
        <v>53</v>
      </c>
      <c r="AY114" s="124" t="s">
        <v>86</v>
      </c>
    </row>
    <row r="115" spans="2:65" s="8" customFormat="1" ht="22.9" customHeight="1">
      <c r="B115" s="93"/>
      <c r="D115" s="94" t="s">
        <v>44</v>
      </c>
      <c r="E115" s="143" t="s">
        <v>55</v>
      </c>
      <c r="F115" s="143" t="s">
        <v>248</v>
      </c>
      <c r="I115" s="96"/>
      <c r="J115" s="144">
        <f>BK115</f>
        <v>0</v>
      </c>
      <c r="L115" s="93"/>
      <c r="M115" s="98"/>
      <c r="P115" s="99">
        <f>SUM(P116:P129)</f>
        <v>0</v>
      </c>
      <c r="R115" s="99">
        <f>SUM(R116:R129)</f>
        <v>0</v>
      </c>
      <c r="T115" s="100">
        <f>SUM(T116:T129)</f>
        <v>0</v>
      </c>
      <c r="AR115" s="94" t="s">
        <v>53</v>
      </c>
      <c r="AT115" s="101" t="s">
        <v>44</v>
      </c>
      <c r="AU115" s="101" t="s">
        <v>53</v>
      </c>
      <c r="AY115" s="94" t="s">
        <v>86</v>
      </c>
      <c r="BK115" s="102">
        <f>SUM(BK116:BK129)</f>
        <v>0</v>
      </c>
    </row>
    <row r="116" spans="2:65" s="1" customFormat="1" ht="16.5" customHeight="1">
      <c r="B116" s="103"/>
      <c r="C116" s="104" t="s">
        <v>216</v>
      </c>
      <c r="D116" s="104" t="s">
        <v>87</v>
      </c>
      <c r="E116" s="105" t="s">
        <v>250</v>
      </c>
      <c r="F116" s="106" t="s">
        <v>251</v>
      </c>
      <c r="G116" s="107" t="s">
        <v>172</v>
      </c>
      <c r="H116" s="108">
        <v>84.8</v>
      </c>
      <c r="I116" s="109"/>
      <c r="J116" s="110">
        <f>ROUND(I116*H116,2)</f>
        <v>0</v>
      </c>
      <c r="K116" s="111"/>
      <c r="L116" s="25"/>
      <c r="M116" s="112" t="s">
        <v>1</v>
      </c>
      <c r="N116" s="113" t="s">
        <v>21</v>
      </c>
      <c r="P116" s="114">
        <f>O116*H116</f>
        <v>0</v>
      </c>
      <c r="Q116" s="114">
        <v>0</v>
      </c>
      <c r="R116" s="114">
        <f>Q116*H116</f>
        <v>0</v>
      </c>
      <c r="S116" s="114">
        <v>0</v>
      </c>
      <c r="T116" s="115">
        <f>S116*H116</f>
        <v>0</v>
      </c>
      <c r="AR116" s="116" t="s">
        <v>85</v>
      </c>
      <c r="AT116" s="116" t="s">
        <v>87</v>
      </c>
      <c r="AU116" s="116" t="s">
        <v>55</v>
      </c>
      <c r="AY116" s="13" t="s">
        <v>86</v>
      </c>
      <c r="BE116" s="117">
        <f>IF(N116="základní",J116,0)</f>
        <v>0</v>
      </c>
      <c r="BF116" s="117">
        <f>IF(N116="snížená",J116,0)</f>
        <v>0</v>
      </c>
      <c r="BG116" s="117">
        <f>IF(N116="zákl. přenesená",J116,0)</f>
        <v>0</v>
      </c>
      <c r="BH116" s="117">
        <f>IF(N116="sníž. přenesená",J116,0)</f>
        <v>0</v>
      </c>
      <c r="BI116" s="117">
        <f>IF(N116="nulová",J116,0)</f>
        <v>0</v>
      </c>
      <c r="BJ116" s="13" t="s">
        <v>53</v>
      </c>
      <c r="BK116" s="117">
        <f>ROUND(I116*H116,2)</f>
        <v>0</v>
      </c>
      <c r="BL116" s="13" t="s">
        <v>85</v>
      </c>
      <c r="BM116" s="116" t="s">
        <v>465</v>
      </c>
    </row>
    <row r="117" spans="2:65" s="1" customFormat="1" ht="19.5">
      <c r="B117" s="25"/>
      <c r="D117" s="118" t="s">
        <v>92</v>
      </c>
      <c r="F117" s="119" t="s">
        <v>466</v>
      </c>
      <c r="I117" s="120"/>
      <c r="L117" s="25"/>
      <c r="M117" s="121"/>
      <c r="T117" s="38"/>
      <c r="AT117" s="13" t="s">
        <v>92</v>
      </c>
      <c r="AU117" s="13" t="s">
        <v>55</v>
      </c>
    </row>
    <row r="118" spans="2:65" s="1" customFormat="1" ht="48.75">
      <c r="B118" s="25"/>
      <c r="D118" s="118" t="s">
        <v>93</v>
      </c>
      <c r="F118" s="122" t="s">
        <v>254</v>
      </c>
      <c r="I118" s="120"/>
      <c r="L118" s="25"/>
      <c r="M118" s="121"/>
      <c r="T118" s="38"/>
      <c r="AT118" s="13" t="s">
        <v>93</v>
      </c>
      <c r="AU118" s="13" t="s">
        <v>55</v>
      </c>
    </row>
    <row r="119" spans="2:65" s="1" customFormat="1" ht="19.5">
      <c r="B119" s="25"/>
      <c r="D119" s="118" t="s">
        <v>130</v>
      </c>
      <c r="F119" s="122" t="s">
        <v>458</v>
      </c>
      <c r="I119" s="120"/>
      <c r="L119" s="25"/>
      <c r="M119" s="121"/>
      <c r="T119" s="38"/>
      <c r="AT119" s="13" t="s">
        <v>130</v>
      </c>
      <c r="AU119" s="13" t="s">
        <v>55</v>
      </c>
    </row>
    <row r="120" spans="2:65" s="10" customFormat="1">
      <c r="B120" s="130"/>
      <c r="D120" s="118" t="s">
        <v>95</v>
      </c>
      <c r="E120" s="131" t="s">
        <v>1</v>
      </c>
      <c r="F120" s="132" t="s">
        <v>188</v>
      </c>
      <c r="H120" s="131" t="s">
        <v>1</v>
      </c>
      <c r="I120" s="133"/>
      <c r="L120" s="130"/>
      <c r="M120" s="134"/>
      <c r="T120" s="135"/>
      <c r="AT120" s="131" t="s">
        <v>95</v>
      </c>
      <c r="AU120" s="131" t="s">
        <v>55</v>
      </c>
      <c r="AV120" s="10" t="s">
        <v>53</v>
      </c>
      <c r="AW120" s="10" t="s">
        <v>18</v>
      </c>
      <c r="AX120" s="10" t="s">
        <v>45</v>
      </c>
      <c r="AY120" s="131" t="s">
        <v>86</v>
      </c>
    </row>
    <row r="121" spans="2:65" s="9" customFormat="1">
      <c r="B121" s="123"/>
      <c r="D121" s="118" t="s">
        <v>95</v>
      </c>
      <c r="E121" s="124" t="s">
        <v>1</v>
      </c>
      <c r="F121" s="125" t="s">
        <v>467</v>
      </c>
      <c r="H121" s="126">
        <v>20</v>
      </c>
      <c r="I121" s="127"/>
      <c r="L121" s="123"/>
      <c r="M121" s="128"/>
      <c r="T121" s="129"/>
      <c r="AT121" s="124" t="s">
        <v>95</v>
      </c>
      <c r="AU121" s="124" t="s">
        <v>55</v>
      </c>
      <c r="AV121" s="9" t="s">
        <v>55</v>
      </c>
      <c r="AW121" s="9" t="s">
        <v>18</v>
      </c>
      <c r="AX121" s="9" t="s">
        <v>45</v>
      </c>
      <c r="AY121" s="124" t="s">
        <v>86</v>
      </c>
    </row>
    <row r="122" spans="2:65" s="9" customFormat="1">
      <c r="B122" s="123"/>
      <c r="D122" s="118" t="s">
        <v>95</v>
      </c>
      <c r="E122" s="124" t="s">
        <v>1</v>
      </c>
      <c r="F122" s="125" t="s">
        <v>468</v>
      </c>
      <c r="H122" s="126">
        <v>64.8</v>
      </c>
      <c r="I122" s="127"/>
      <c r="L122" s="123"/>
      <c r="M122" s="128"/>
      <c r="T122" s="129"/>
      <c r="AT122" s="124" t="s">
        <v>95</v>
      </c>
      <c r="AU122" s="124" t="s">
        <v>55</v>
      </c>
      <c r="AV122" s="9" t="s">
        <v>55</v>
      </c>
      <c r="AW122" s="9" t="s">
        <v>18</v>
      </c>
      <c r="AX122" s="9" t="s">
        <v>45</v>
      </c>
      <c r="AY122" s="124" t="s">
        <v>86</v>
      </c>
    </row>
    <row r="123" spans="2:65" s="1" customFormat="1" ht="24.2" customHeight="1">
      <c r="B123" s="103"/>
      <c r="C123" s="104" t="s">
        <v>222</v>
      </c>
      <c r="D123" s="104" t="s">
        <v>87</v>
      </c>
      <c r="E123" s="105" t="s">
        <v>258</v>
      </c>
      <c r="F123" s="106" t="s">
        <v>259</v>
      </c>
      <c r="G123" s="107" t="s">
        <v>155</v>
      </c>
      <c r="H123" s="108">
        <v>238.4</v>
      </c>
      <c r="I123" s="109"/>
      <c r="J123" s="110">
        <f>ROUND(I123*H123,2)</f>
        <v>0</v>
      </c>
      <c r="K123" s="111"/>
      <c r="L123" s="25"/>
      <c r="M123" s="112" t="s">
        <v>1</v>
      </c>
      <c r="N123" s="113" t="s">
        <v>21</v>
      </c>
      <c r="P123" s="114">
        <f>O123*H123</f>
        <v>0</v>
      </c>
      <c r="Q123" s="114">
        <v>0</v>
      </c>
      <c r="R123" s="114">
        <f>Q123*H123</f>
        <v>0</v>
      </c>
      <c r="S123" s="114">
        <v>0</v>
      </c>
      <c r="T123" s="115">
        <f>S123*H123</f>
        <v>0</v>
      </c>
      <c r="AR123" s="116" t="s">
        <v>85</v>
      </c>
      <c r="AT123" s="116" t="s">
        <v>87</v>
      </c>
      <c r="AU123" s="116" t="s">
        <v>55</v>
      </c>
      <c r="AY123" s="13" t="s">
        <v>86</v>
      </c>
      <c r="BE123" s="117">
        <f>IF(N123="základní",J123,0)</f>
        <v>0</v>
      </c>
      <c r="BF123" s="117">
        <f>IF(N123="snížená",J123,0)</f>
        <v>0</v>
      </c>
      <c r="BG123" s="117">
        <f>IF(N123="zákl. přenesená",J123,0)</f>
        <v>0</v>
      </c>
      <c r="BH123" s="117">
        <f>IF(N123="sníž. přenesená",J123,0)</f>
        <v>0</v>
      </c>
      <c r="BI123" s="117">
        <f>IF(N123="nulová",J123,0)</f>
        <v>0</v>
      </c>
      <c r="BJ123" s="13" t="s">
        <v>53</v>
      </c>
      <c r="BK123" s="117">
        <f>ROUND(I123*H123,2)</f>
        <v>0</v>
      </c>
      <c r="BL123" s="13" t="s">
        <v>85</v>
      </c>
      <c r="BM123" s="116" t="s">
        <v>469</v>
      </c>
    </row>
    <row r="124" spans="2:65" s="1" customFormat="1" ht="19.5">
      <c r="B124" s="25"/>
      <c r="D124" s="118" t="s">
        <v>92</v>
      </c>
      <c r="F124" s="119" t="s">
        <v>259</v>
      </c>
      <c r="I124" s="120"/>
      <c r="L124" s="25"/>
      <c r="M124" s="121"/>
      <c r="T124" s="38"/>
      <c r="AT124" s="13" t="s">
        <v>92</v>
      </c>
      <c r="AU124" s="13" t="s">
        <v>55</v>
      </c>
    </row>
    <row r="125" spans="2:65" s="1" customFormat="1" ht="58.5">
      <c r="B125" s="25"/>
      <c r="D125" s="118" t="s">
        <v>93</v>
      </c>
      <c r="F125" s="122" t="s">
        <v>261</v>
      </c>
      <c r="I125" s="120"/>
      <c r="L125" s="25"/>
      <c r="M125" s="121"/>
      <c r="T125" s="38"/>
      <c r="AT125" s="13" t="s">
        <v>93</v>
      </c>
      <c r="AU125" s="13" t="s">
        <v>55</v>
      </c>
    </row>
    <row r="126" spans="2:65" s="1" customFormat="1" ht="19.5">
      <c r="B126" s="25"/>
      <c r="D126" s="118" t="s">
        <v>130</v>
      </c>
      <c r="F126" s="122" t="s">
        <v>458</v>
      </c>
      <c r="I126" s="120"/>
      <c r="L126" s="25"/>
      <c r="M126" s="121"/>
      <c r="T126" s="38"/>
      <c r="AT126" s="13" t="s">
        <v>130</v>
      </c>
      <c r="AU126" s="13" t="s">
        <v>55</v>
      </c>
    </row>
    <row r="127" spans="2:65" s="9" customFormat="1" ht="22.5">
      <c r="B127" s="123"/>
      <c r="D127" s="118" t="s">
        <v>95</v>
      </c>
      <c r="E127" s="124" t="s">
        <v>1</v>
      </c>
      <c r="F127" s="125" t="s">
        <v>470</v>
      </c>
      <c r="H127" s="126">
        <v>50</v>
      </c>
      <c r="I127" s="127"/>
      <c r="L127" s="123"/>
      <c r="M127" s="128"/>
      <c r="T127" s="129"/>
      <c r="AT127" s="124" t="s">
        <v>95</v>
      </c>
      <c r="AU127" s="124" t="s">
        <v>55</v>
      </c>
      <c r="AV127" s="9" t="s">
        <v>55</v>
      </c>
      <c r="AW127" s="9" t="s">
        <v>18</v>
      </c>
      <c r="AX127" s="9" t="s">
        <v>45</v>
      </c>
      <c r="AY127" s="124" t="s">
        <v>86</v>
      </c>
    </row>
    <row r="128" spans="2:65" s="9" customFormat="1" ht="22.5">
      <c r="B128" s="123"/>
      <c r="D128" s="118" t="s">
        <v>95</v>
      </c>
      <c r="E128" s="124" t="s">
        <v>1</v>
      </c>
      <c r="F128" s="125" t="s">
        <v>471</v>
      </c>
      <c r="H128" s="126">
        <v>162</v>
      </c>
      <c r="I128" s="127"/>
      <c r="L128" s="123"/>
      <c r="M128" s="128"/>
      <c r="T128" s="129"/>
      <c r="AT128" s="124" t="s">
        <v>95</v>
      </c>
      <c r="AU128" s="124" t="s">
        <v>55</v>
      </c>
      <c r="AV128" s="9" t="s">
        <v>55</v>
      </c>
      <c r="AW128" s="9" t="s">
        <v>18</v>
      </c>
      <c r="AX128" s="9" t="s">
        <v>45</v>
      </c>
      <c r="AY128" s="124" t="s">
        <v>86</v>
      </c>
    </row>
    <row r="129" spans="2:65" s="9" customFormat="1">
      <c r="B129" s="123"/>
      <c r="D129" s="118" t="s">
        <v>95</v>
      </c>
      <c r="E129" s="124" t="s">
        <v>1</v>
      </c>
      <c r="F129" s="125" t="s">
        <v>472</v>
      </c>
      <c r="H129" s="126">
        <v>26.4</v>
      </c>
      <c r="I129" s="127"/>
      <c r="L129" s="123"/>
      <c r="M129" s="128"/>
      <c r="T129" s="129"/>
      <c r="AT129" s="124" t="s">
        <v>95</v>
      </c>
      <c r="AU129" s="124" t="s">
        <v>55</v>
      </c>
      <c r="AV129" s="9" t="s">
        <v>55</v>
      </c>
      <c r="AW129" s="9" t="s">
        <v>18</v>
      </c>
      <c r="AX129" s="9" t="s">
        <v>45</v>
      </c>
      <c r="AY129" s="124" t="s">
        <v>86</v>
      </c>
    </row>
    <row r="130" spans="2:65" s="8" customFormat="1" ht="22.9" customHeight="1">
      <c r="B130" s="93"/>
      <c r="D130" s="94" t="s">
        <v>44</v>
      </c>
      <c r="E130" s="143" t="s">
        <v>108</v>
      </c>
      <c r="F130" s="143" t="s">
        <v>265</v>
      </c>
      <c r="I130" s="96"/>
      <c r="J130" s="144">
        <f>BK130</f>
        <v>0</v>
      </c>
      <c r="L130" s="93"/>
      <c r="M130" s="98"/>
      <c r="P130" s="99">
        <f>SUM(P131:P174)</f>
        <v>0</v>
      </c>
      <c r="R130" s="99">
        <f>SUM(R131:R174)</f>
        <v>0</v>
      </c>
      <c r="T130" s="100">
        <f>SUM(T131:T174)</f>
        <v>0</v>
      </c>
      <c r="AR130" s="94" t="s">
        <v>53</v>
      </c>
      <c r="AT130" s="101" t="s">
        <v>44</v>
      </c>
      <c r="AU130" s="101" t="s">
        <v>53</v>
      </c>
      <c r="AY130" s="94" t="s">
        <v>86</v>
      </c>
      <c r="BK130" s="102">
        <f>SUM(BK131:BK174)</f>
        <v>0</v>
      </c>
    </row>
    <row r="131" spans="2:65" s="1" customFormat="1" ht="21.75" customHeight="1">
      <c r="B131" s="103"/>
      <c r="C131" s="104" t="s">
        <v>228</v>
      </c>
      <c r="D131" s="104" t="s">
        <v>87</v>
      </c>
      <c r="E131" s="105" t="s">
        <v>267</v>
      </c>
      <c r="F131" s="106" t="s">
        <v>268</v>
      </c>
      <c r="G131" s="107" t="s">
        <v>172</v>
      </c>
      <c r="H131" s="108">
        <v>5</v>
      </c>
      <c r="I131" s="109"/>
      <c r="J131" s="110">
        <f>ROUND(I131*H131,2)</f>
        <v>0</v>
      </c>
      <c r="K131" s="111"/>
      <c r="L131" s="25"/>
      <c r="M131" s="112" t="s">
        <v>1</v>
      </c>
      <c r="N131" s="113" t="s">
        <v>21</v>
      </c>
      <c r="P131" s="114">
        <f>O131*H131</f>
        <v>0</v>
      </c>
      <c r="Q131" s="114">
        <v>0</v>
      </c>
      <c r="R131" s="114">
        <f>Q131*H131</f>
        <v>0</v>
      </c>
      <c r="S131" s="114">
        <v>0</v>
      </c>
      <c r="T131" s="115">
        <f>S131*H131</f>
        <v>0</v>
      </c>
      <c r="AR131" s="116" t="s">
        <v>85</v>
      </c>
      <c r="AT131" s="116" t="s">
        <v>87</v>
      </c>
      <c r="AU131" s="116" t="s">
        <v>55</v>
      </c>
      <c r="AY131" s="13" t="s">
        <v>86</v>
      </c>
      <c r="BE131" s="117">
        <f>IF(N131="základní",J131,0)</f>
        <v>0</v>
      </c>
      <c r="BF131" s="117">
        <f>IF(N131="snížená",J131,0)</f>
        <v>0</v>
      </c>
      <c r="BG131" s="117">
        <f>IF(N131="zákl. přenesená",J131,0)</f>
        <v>0</v>
      </c>
      <c r="BH131" s="117">
        <f>IF(N131="sníž. přenesená",J131,0)</f>
        <v>0</v>
      </c>
      <c r="BI131" s="117">
        <f>IF(N131="nulová",J131,0)</f>
        <v>0</v>
      </c>
      <c r="BJ131" s="13" t="s">
        <v>53</v>
      </c>
      <c r="BK131" s="117">
        <f>ROUND(I131*H131,2)</f>
        <v>0</v>
      </c>
      <c r="BL131" s="13" t="s">
        <v>85</v>
      </c>
      <c r="BM131" s="116" t="s">
        <v>473</v>
      </c>
    </row>
    <row r="132" spans="2:65" s="1" customFormat="1">
      <c r="B132" s="25"/>
      <c r="D132" s="118" t="s">
        <v>92</v>
      </c>
      <c r="F132" s="119" t="s">
        <v>268</v>
      </c>
      <c r="I132" s="120"/>
      <c r="L132" s="25"/>
      <c r="M132" s="121"/>
      <c r="T132" s="38"/>
      <c r="AT132" s="13" t="s">
        <v>92</v>
      </c>
      <c r="AU132" s="13" t="s">
        <v>55</v>
      </c>
    </row>
    <row r="133" spans="2:65" s="1" customFormat="1" ht="68.25">
      <c r="B133" s="25"/>
      <c r="D133" s="118" t="s">
        <v>93</v>
      </c>
      <c r="F133" s="122" t="s">
        <v>270</v>
      </c>
      <c r="I133" s="120"/>
      <c r="L133" s="25"/>
      <c r="M133" s="121"/>
      <c r="T133" s="38"/>
      <c r="AT133" s="13" t="s">
        <v>93</v>
      </c>
      <c r="AU133" s="13" t="s">
        <v>55</v>
      </c>
    </row>
    <row r="134" spans="2:65" s="9" customFormat="1">
      <c r="B134" s="123"/>
      <c r="D134" s="118" t="s">
        <v>95</v>
      </c>
      <c r="E134" s="124" t="s">
        <v>1</v>
      </c>
      <c r="F134" s="125" t="s">
        <v>474</v>
      </c>
      <c r="H134" s="126">
        <v>5</v>
      </c>
      <c r="I134" s="127"/>
      <c r="L134" s="123"/>
      <c r="M134" s="128"/>
      <c r="T134" s="129"/>
      <c r="AT134" s="124" t="s">
        <v>95</v>
      </c>
      <c r="AU134" s="124" t="s">
        <v>55</v>
      </c>
      <c r="AV134" s="9" t="s">
        <v>55</v>
      </c>
      <c r="AW134" s="9" t="s">
        <v>18</v>
      </c>
      <c r="AX134" s="9" t="s">
        <v>53</v>
      </c>
      <c r="AY134" s="124" t="s">
        <v>86</v>
      </c>
    </row>
    <row r="135" spans="2:65" s="1" customFormat="1" ht="16.5" customHeight="1">
      <c r="B135" s="103"/>
      <c r="C135" s="104" t="s">
        <v>8</v>
      </c>
      <c r="D135" s="104" t="s">
        <v>87</v>
      </c>
      <c r="E135" s="105" t="s">
        <v>273</v>
      </c>
      <c r="F135" s="106" t="s">
        <v>274</v>
      </c>
      <c r="G135" s="107" t="s">
        <v>172</v>
      </c>
      <c r="H135" s="108">
        <v>46.3</v>
      </c>
      <c r="I135" s="109"/>
      <c r="J135" s="110">
        <f>ROUND(I135*H135,2)</f>
        <v>0</v>
      </c>
      <c r="K135" s="111"/>
      <c r="L135" s="25"/>
      <c r="M135" s="112" t="s">
        <v>1</v>
      </c>
      <c r="N135" s="113" t="s">
        <v>21</v>
      </c>
      <c r="P135" s="114">
        <f>O135*H135</f>
        <v>0</v>
      </c>
      <c r="Q135" s="114">
        <v>0</v>
      </c>
      <c r="R135" s="114">
        <f>Q135*H135</f>
        <v>0</v>
      </c>
      <c r="S135" s="114">
        <v>0</v>
      </c>
      <c r="T135" s="115">
        <f>S135*H135</f>
        <v>0</v>
      </c>
      <c r="AR135" s="116" t="s">
        <v>85</v>
      </c>
      <c r="AT135" s="116" t="s">
        <v>87</v>
      </c>
      <c r="AU135" s="116" t="s">
        <v>55</v>
      </c>
      <c r="AY135" s="13" t="s">
        <v>86</v>
      </c>
      <c r="BE135" s="117">
        <f>IF(N135="základní",J135,0)</f>
        <v>0</v>
      </c>
      <c r="BF135" s="117">
        <f>IF(N135="snížená",J135,0)</f>
        <v>0</v>
      </c>
      <c r="BG135" s="117">
        <f>IF(N135="zákl. přenesená",J135,0)</f>
        <v>0</v>
      </c>
      <c r="BH135" s="117">
        <f>IF(N135="sníž. přenesená",J135,0)</f>
        <v>0</v>
      </c>
      <c r="BI135" s="117">
        <f>IF(N135="nulová",J135,0)</f>
        <v>0</v>
      </c>
      <c r="BJ135" s="13" t="s">
        <v>53</v>
      </c>
      <c r="BK135" s="117">
        <f>ROUND(I135*H135,2)</f>
        <v>0</v>
      </c>
      <c r="BL135" s="13" t="s">
        <v>85</v>
      </c>
      <c r="BM135" s="116" t="s">
        <v>475</v>
      </c>
    </row>
    <row r="136" spans="2:65" s="1" customFormat="1">
      <c r="B136" s="25"/>
      <c r="D136" s="118" t="s">
        <v>92</v>
      </c>
      <c r="F136" s="119" t="s">
        <v>274</v>
      </c>
      <c r="I136" s="120"/>
      <c r="L136" s="25"/>
      <c r="M136" s="121"/>
      <c r="T136" s="38"/>
      <c r="AT136" s="13" t="s">
        <v>92</v>
      </c>
      <c r="AU136" s="13" t="s">
        <v>55</v>
      </c>
    </row>
    <row r="137" spans="2:65" s="1" customFormat="1" ht="48.75">
      <c r="B137" s="25"/>
      <c r="D137" s="118" t="s">
        <v>93</v>
      </c>
      <c r="F137" s="122" t="s">
        <v>276</v>
      </c>
      <c r="I137" s="120"/>
      <c r="L137" s="25"/>
      <c r="M137" s="121"/>
      <c r="T137" s="38"/>
      <c r="AT137" s="13" t="s">
        <v>93</v>
      </c>
      <c r="AU137" s="13" t="s">
        <v>55</v>
      </c>
    </row>
    <row r="138" spans="2:65" s="9" customFormat="1">
      <c r="B138" s="123"/>
      <c r="D138" s="118" t="s">
        <v>95</v>
      </c>
      <c r="E138" s="124" t="s">
        <v>1</v>
      </c>
      <c r="F138" s="125" t="s">
        <v>476</v>
      </c>
      <c r="H138" s="126">
        <v>10</v>
      </c>
      <c r="I138" s="127"/>
      <c r="L138" s="123"/>
      <c r="M138" s="128"/>
      <c r="T138" s="129"/>
      <c r="AT138" s="124" t="s">
        <v>95</v>
      </c>
      <c r="AU138" s="124" t="s">
        <v>55</v>
      </c>
      <c r="AV138" s="9" t="s">
        <v>55</v>
      </c>
      <c r="AW138" s="9" t="s">
        <v>18</v>
      </c>
      <c r="AX138" s="9" t="s">
        <v>45</v>
      </c>
      <c r="AY138" s="124" t="s">
        <v>86</v>
      </c>
    </row>
    <row r="139" spans="2:65" s="9" customFormat="1">
      <c r="B139" s="123"/>
      <c r="D139" s="118" t="s">
        <v>95</v>
      </c>
      <c r="E139" s="124" t="s">
        <v>1</v>
      </c>
      <c r="F139" s="125" t="s">
        <v>477</v>
      </c>
      <c r="H139" s="126">
        <v>32.4</v>
      </c>
      <c r="I139" s="127"/>
      <c r="L139" s="123"/>
      <c r="M139" s="128"/>
      <c r="T139" s="129"/>
      <c r="AT139" s="124" t="s">
        <v>95</v>
      </c>
      <c r="AU139" s="124" t="s">
        <v>55</v>
      </c>
      <c r="AV139" s="9" t="s">
        <v>55</v>
      </c>
      <c r="AW139" s="9" t="s">
        <v>18</v>
      </c>
      <c r="AX139" s="9" t="s">
        <v>45</v>
      </c>
      <c r="AY139" s="124" t="s">
        <v>86</v>
      </c>
    </row>
    <row r="140" spans="2:65" s="9" customFormat="1">
      <c r="B140" s="123"/>
      <c r="D140" s="118" t="s">
        <v>95</v>
      </c>
      <c r="E140" s="124" t="s">
        <v>1</v>
      </c>
      <c r="F140" s="125" t="s">
        <v>478</v>
      </c>
      <c r="H140" s="126">
        <v>3.9</v>
      </c>
      <c r="I140" s="127"/>
      <c r="L140" s="123"/>
      <c r="M140" s="128"/>
      <c r="T140" s="129"/>
      <c r="AT140" s="124" t="s">
        <v>95</v>
      </c>
      <c r="AU140" s="124" t="s">
        <v>55</v>
      </c>
      <c r="AV140" s="9" t="s">
        <v>55</v>
      </c>
      <c r="AW140" s="9" t="s">
        <v>18</v>
      </c>
      <c r="AX140" s="9" t="s">
        <v>45</v>
      </c>
      <c r="AY140" s="124" t="s">
        <v>86</v>
      </c>
    </row>
    <row r="141" spans="2:65" s="1" customFormat="1" ht="16.5" customHeight="1">
      <c r="B141" s="103"/>
      <c r="C141" s="104" t="s">
        <v>241</v>
      </c>
      <c r="D141" s="104" t="s">
        <v>87</v>
      </c>
      <c r="E141" s="105" t="s">
        <v>280</v>
      </c>
      <c r="F141" s="106" t="s">
        <v>281</v>
      </c>
      <c r="G141" s="107" t="s">
        <v>155</v>
      </c>
      <c r="H141" s="108">
        <v>100</v>
      </c>
      <c r="I141" s="109"/>
      <c r="J141" s="110">
        <f>ROUND(I141*H141,2)</f>
        <v>0</v>
      </c>
      <c r="K141" s="111"/>
      <c r="L141" s="25"/>
      <c r="M141" s="112" t="s">
        <v>1</v>
      </c>
      <c r="N141" s="113" t="s">
        <v>21</v>
      </c>
      <c r="P141" s="114">
        <f>O141*H141</f>
        <v>0</v>
      </c>
      <c r="Q141" s="114">
        <v>0</v>
      </c>
      <c r="R141" s="114">
        <f>Q141*H141</f>
        <v>0</v>
      </c>
      <c r="S141" s="114">
        <v>0</v>
      </c>
      <c r="T141" s="115">
        <f>S141*H141</f>
        <v>0</v>
      </c>
      <c r="AR141" s="116" t="s">
        <v>85</v>
      </c>
      <c r="AT141" s="116" t="s">
        <v>87</v>
      </c>
      <c r="AU141" s="116" t="s">
        <v>55</v>
      </c>
      <c r="AY141" s="13" t="s">
        <v>86</v>
      </c>
      <c r="BE141" s="117">
        <f>IF(N141="základní",J141,0)</f>
        <v>0</v>
      </c>
      <c r="BF141" s="117">
        <f>IF(N141="snížená",J141,0)</f>
        <v>0</v>
      </c>
      <c r="BG141" s="117">
        <f>IF(N141="zákl. přenesená",J141,0)</f>
        <v>0</v>
      </c>
      <c r="BH141" s="117">
        <f>IF(N141="sníž. přenesená",J141,0)</f>
        <v>0</v>
      </c>
      <c r="BI141" s="117">
        <f>IF(N141="nulová",J141,0)</f>
        <v>0</v>
      </c>
      <c r="BJ141" s="13" t="s">
        <v>53</v>
      </c>
      <c r="BK141" s="117">
        <f>ROUND(I141*H141,2)</f>
        <v>0</v>
      </c>
      <c r="BL141" s="13" t="s">
        <v>85</v>
      </c>
      <c r="BM141" s="116" t="s">
        <v>479</v>
      </c>
    </row>
    <row r="142" spans="2:65" s="1" customFormat="1">
      <c r="B142" s="25"/>
      <c r="D142" s="118" t="s">
        <v>92</v>
      </c>
      <c r="F142" s="119" t="s">
        <v>281</v>
      </c>
      <c r="I142" s="120"/>
      <c r="L142" s="25"/>
      <c r="M142" s="121"/>
      <c r="T142" s="38"/>
      <c r="AT142" s="13" t="s">
        <v>92</v>
      </c>
      <c r="AU142" s="13" t="s">
        <v>55</v>
      </c>
    </row>
    <row r="143" spans="2:65" s="1" customFormat="1" ht="58.5">
      <c r="B143" s="25"/>
      <c r="D143" s="118" t="s">
        <v>93</v>
      </c>
      <c r="F143" s="122" t="s">
        <v>283</v>
      </c>
      <c r="I143" s="120"/>
      <c r="L143" s="25"/>
      <c r="M143" s="121"/>
      <c r="T143" s="38"/>
      <c r="AT143" s="13" t="s">
        <v>93</v>
      </c>
      <c r="AU143" s="13" t="s">
        <v>55</v>
      </c>
    </row>
    <row r="144" spans="2:65" s="9" customFormat="1">
      <c r="B144" s="123"/>
      <c r="D144" s="118" t="s">
        <v>95</v>
      </c>
      <c r="E144" s="124" t="s">
        <v>1</v>
      </c>
      <c r="F144" s="125" t="s">
        <v>480</v>
      </c>
      <c r="H144" s="126">
        <v>50</v>
      </c>
      <c r="I144" s="127"/>
      <c r="L144" s="123"/>
      <c r="M144" s="128"/>
      <c r="T144" s="129"/>
      <c r="AT144" s="124" t="s">
        <v>95</v>
      </c>
      <c r="AU144" s="124" t="s">
        <v>55</v>
      </c>
      <c r="AV144" s="9" t="s">
        <v>55</v>
      </c>
      <c r="AW144" s="9" t="s">
        <v>18</v>
      </c>
      <c r="AX144" s="9" t="s">
        <v>45</v>
      </c>
      <c r="AY144" s="124" t="s">
        <v>86</v>
      </c>
    </row>
    <row r="145" spans="2:65" s="9" customFormat="1">
      <c r="B145" s="123"/>
      <c r="D145" s="118" t="s">
        <v>95</v>
      </c>
      <c r="E145" s="124" t="s">
        <v>1</v>
      </c>
      <c r="F145" s="125" t="s">
        <v>554</v>
      </c>
      <c r="H145" s="126">
        <v>50</v>
      </c>
      <c r="I145" s="127"/>
      <c r="L145" s="123"/>
      <c r="M145" s="128"/>
      <c r="T145" s="129"/>
      <c r="AT145" s="124" t="s">
        <v>95</v>
      </c>
      <c r="AU145" s="124" t="s">
        <v>55</v>
      </c>
      <c r="AV145" s="9" t="s">
        <v>55</v>
      </c>
      <c r="AW145" s="9" t="s">
        <v>18</v>
      </c>
      <c r="AX145" s="9" t="s">
        <v>45</v>
      </c>
      <c r="AY145" s="124" t="s">
        <v>86</v>
      </c>
    </row>
    <row r="146" spans="2:65" s="1" customFormat="1" ht="24.2" customHeight="1">
      <c r="B146" s="103"/>
      <c r="C146" s="104" t="s">
        <v>249</v>
      </c>
      <c r="D146" s="104" t="s">
        <v>87</v>
      </c>
      <c r="E146" s="105" t="s">
        <v>286</v>
      </c>
      <c r="F146" s="106" t="s">
        <v>287</v>
      </c>
      <c r="G146" s="107" t="s">
        <v>155</v>
      </c>
      <c r="H146" s="108">
        <v>50</v>
      </c>
      <c r="I146" s="109"/>
      <c r="J146" s="110">
        <f>ROUND(I146*H146,2)</f>
        <v>0</v>
      </c>
      <c r="K146" s="111"/>
      <c r="L146" s="25"/>
      <c r="M146" s="112" t="s">
        <v>1</v>
      </c>
      <c r="N146" s="113" t="s">
        <v>21</v>
      </c>
      <c r="P146" s="114">
        <f>O146*H146</f>
        <v>0</v>
      </c>
      <c r="Q146" s="114">
        <v>0</v>
      </c>
      <c r="R146" s="114">
        <f>Q146*H146</f>
        <v>0</v>
      </c>
      <c r="S146" s="114">
        <v>0</v>
      </c>
      <c r="T146" s="115">
        <f>S146*H146</f>
        <v>0</v>
      </c>
      <c r="AR146" s="116" t="s">
        <v>85</v>
      </c>
      <c r="AT146" s="116" t="s">
        <v>87</v>
      </c>
      <c r="AU146" s="116" t="s">
        <v>55</v>
      </c>
      <c r="AY146" s="13" t="s">
        <v>86</v>
      </c>
      <c r="BE146" s="117">
        <f>IF(N146="základní",J146,0)</f>
        <v>0</v>
      </c>
      <c r="BF146" s="117">
        <f>IF(N146="snížená",J146,0)</f>
        <v>0</v>
      </c>
      <c r="BG146" s="117">
        <f>IF(N146="zákl. přenesená",J146,0)</f>
        <v>0</v>
      </c>
      <c r="BH146" s="117">
        <f>IF(N146="sníž. přenesená",J146,0)</f>
        <v>0</v>
      </c>
      <c r="BI146" s="117">
        <f>IF(N146="nulová",J146,0)</f>
        <v>0</v>
      </c>
      <c r="BJ146" s="13" t="s">
        <v>53</v>
      </c>
      <c r="BK146" s="117">
        <f>ROUND(I146*H146,2)</f>
        <v>0</v>
      </c>
      <c r="BL146" s="13" t="s">
        <v>85</v>
      </c>
      <c r="BM146" s="116" t="s">
        <v>481</v>
      </c>
    </row>
    <row r="147" spans="2:65" s="1" customFormat="1">
      <c r="B147" s="25"/>
      <c r="D147" s="118" t="s">
        <v>92</v>
      </c>
      <c r="F147" s="119" t="s">
        <v>287</v>
      </c>
      <c r="I147" s="120"/>
      <c r="L147" s="25"/>
      <c r="M147" s="121"/>
      <c r="T147" s="38"/>
      <c r="AT147" s="13" t="s">
        <v>92</v>
      </c>
      <c r="AU147" s="13" t="s">
        <v>55</v>
      </c>
    </row>
    <row r="148" spans="2:65" s="1" customFormat="1" ht="97.5">
      <c r="B148" s="25"/>
      <c r="D148" s="118" t="s">
        <v>93</v>
      </c>
      <c r="F148" s="122" t="s">
        <v>289</v>
      </c>
      <c r="I148" s="120"/>
      <c r="L148" s="25"/>
      <c r="M148" s="121"/>
      <c r="T148" s="38"/>
      <c r="AT148" s="13" t="s">
        <v>93</v>
      </c>
      <c r="AU148" s="13" t="s">
        <v>55</v>
      </c>
    </row>
    <row r="149" spans="2:65" s="9" customFormat="1">
      <c r="B149" s="123"/>
      <c r="D149" s="118" t="s">
        <v>95</v>
      </c>
      <c r="E149" s="124" t="s">
        <v>1</v>
      </c>
      <c r="F149" s="125" t="s">
        <v>482</v>
      </c>
      <c r="H149" s="126">
        <v>50</v>
      </c>
      <c r="I149" s="127"/>
      <c r="L149" s="123"/>
      <c r="M149" s="128"/>
      <c r="T149" s="129"/>
      <c r="AT149" s="124" t="s">
        <v>95</v>
      </c>
      <c r="AU149" s="124" t="s">
        <v>55</v>
      </c>
      <c r="AV149" s="9" t="s">
        <v>55</v>
      </c>
      <c r="AW149" s="9" t="s">
        <v>18</v>
      </c>
      <c r="AX149" s="9" t="s">
        <v>53</v>
      </c>
      <c r="AY149" s="124" t="s">
        <v>86</v>
      </c>
    </row>
    <row r="150" spans="2:65" s="1" customFormat="1" ht="24.2" customHeight="1">
      <c r="B150" s="103"/>
      <c r="C150" s="104" t="s">
        <v>257</v>
      </c>
      <c r="D150" s="104" t="s">
        <v>87</v>
      </c>
      <c r="E150" s="105" t="s">
        <v>293</v>
      </c>
      <c r="F150" s="106" t="s">
        <v>294</v>
      </c>
      <c r="G150" s="107" t="s">
        <v>155</v>
      </c>
      <c r="H150" s="108">
        <v>50</v>
      </c>
      <c r="I150" s="109"/>
      <c r="J150" s="110">
        <f>ROUND(I150*H150,2)</f>
        <v>0</v>
      </c>
      <c r="K150" s="111"/>
      <c r="L150" s="25"/>
      <c r="M150" s="112" t="s">
        <v>1</v>
      </c>
      <c r="N150" s="113" t="s">
        <v>21</v>
      </c>
      <c r="P150" s="114">
        <f>O150*H150</f>
        <v>0</v>
      </c>
      <c r="Q150" s="114">
        <v>0</v>
      </c>
      <c r="R150" s="114">
        <f>Q150*H150</f>
        <v>0</v>
      </c>
      <c r="S150" s="114">
        <v>0</v>
      </c>
      <c r="T150" s="115">
        <f>S150*H150</f>
        <v>0</v>
      </c>
      <c r="AR150" s="116" t="s">
        <v>85</v>
      </c>
      <c r="AT150" s="116" t="s">
        <v>87</v>
      </c>
      <c r="AU150" s="116" t="s">
        <v>55</v>
      </c>
      <c r="AY150" s="13" t="s">
        <v>86</v>
      </c>
      <c r="BE150" s="117">
        <f>IF(N150="základní",J150,0)</f>
        <v>0</v>
      </c>
      <c r="BF150" s="117">
        <f>IF(N150="snížená",J150,0)</f>
        <v>0</v>
      </c>
      <c r="BG150" s="117">
        <f>IF(N150="zákl. přenesená",J150,0)</f>
        <v>0</v>
      </c>
      <c r="BH150" s="117">
        <f>IF(N150="sníž. přenesená",J150,0)</f>
        <v>0</v>
      </c>
      <c r="BI150" s="117">
        <f>IF(N150="nulová",J150,0)</f>
        <v>0</v>
      </c>
      <c r="BJ150" s="13" t="s">
        <v>53</v>
      </c>
      <c r="BK150" s="117">
        <f>ROUND(I150*H150,2)</f>
        <v>0</v>
      </c>
      <c r="BL150" s="13" t="s">
        <v>85</v>
      </c>
      <c r="BM150" s="116" t="s">
        <v>483</v>
      </c>
    </row>
    <row r="151" spans="2:65" s="1" customFormat="1" ht="19.5">
      <c r="B151" s="25"/>
      <c r="D151" s="118" t="s">
        <v>92</v>
      </c>
      <c r="F151" s="119" t="s">
        <v>294</v>
      </c>
      <c r="I151" s="120"/>
      <c r="L151" s="25"/>
      <c r="M151" s="121"/>
      <c r="T151" s="38"/>
      <c r="AT151" s="13" t="s">
        <v>92</v>
      </c>
      <c r="AU151" s="13" t="s">
        <v>55</v>
      </c>
    </row>
    <row r="152" spans="2:65" s="1" customFormat="1" ht="97.5">
      <c r="B152" s="25"/>
      <c r="D152" s="118" t="s">
        <v>93</v>
      </c>
      <c r="F152" s="122" t="s">
        <v>289</v>
      </c>
      <c r="I152" s="120"/>
      <c r="L152" s="25"/>
      <c r="M152" s="121"/>
      <c r="T152" s="38"/>
      <c r="AT152" s="13" t="s">
        <v>93</v>
      </c>
      <c r="AU152" s="13" t="s">
        <v>55</v>
      </c>
    </row>
    <row r="153" spans="2:65" s="9" customFormat="1">
      <c r="B153" s="123"/>
      <c r="D153" s="118" t="s">
        <v>95</v>
      </c>
      <c r="E153" s="124" t="s">
        <v>1</v>
      </c>
      <c r="F153" s="125" t="s">
        <v>484</v>
      </c>
      <c r="H153" s="126">
        <v>50</v>
      </c>
      <c r="I153" s="127"/>
      <c r="L153" s="123"/>
      <c r="M153" s="128"/>
      <c r="T153" s="129"/>
      <c r="AT153" s="124" t="s">
        <v>95</v>
      </c>
      <c r="AU153" s="124" t="s">
        <v>55</v>
      </c>
      <c r="AV153" s="9" t="s">
        <v>55</v>
      </c>
      <c r="AW153" s="9" t="s">
        <v>18</v>
      </c>
      <c r="AX153" s="9" t="s">
        <v>53</v>
      </c>
      <c r="AY153" s="124" t="s">
        <v>86</v>
      </c>
    </row>
    <row r="154" spans="2:65" s="1" customFormat="1" ht="24.2" customHeight="1">
      <c r="B154" s="103"/>
      <c r="C154" s="104" t="s">
        <v>266</v>
      </c>
      <c r="D154" s="104" t="s">
        <v>87</v>
      </c>
      <c r="E154" s="105" t="s">
        <v>298</v>
      </c>
      <c r="F154" s="106" t="s">
        <v>299</v>
      </c>
      <c r="G154" s="107" t="s">
        <v>155</v>
      </c>
      <c r="H154" s="108">
        <v>25.4</v>
      </c>
      <c r="I154" s="109"/>
      <c r="J154" s="110">
        <f>ROUND(I154*H154,2)</f>
        <v>0</v>
      </c>
      <c r="K154" s="111"/>
      <c r="L154" s="25"/>
      <c r="M154" s="112" t="s">
        <v>1</v>
      </c>
      <c r="N154" s="113" t="s">
        <v>21</v>
      </c>
      <c r="P154" s="114">
        <f>O154*H154</f>
        <v>0</v>
      </c>
      <c r="Q154" s="114">
        <v>0</v>
      </c>
      <c r="R154" s="114">
        <f>Q154*H154</f>
        <v>0</v>
      </c>
      <c r="S154" s="114">
        <v>0</v>
      </c>
      <c r="T154" s="115">
        <f>S154*H154</f>
        <v>0</v>
      </c>
      <c r="AR154" s="116" t="s">
        <v>85</v>
      </c>
      <c r="AT154" s="116" t="s">
        <v>87</v>
      </c>
      <c r="AU154" s="116" t="s">
        <v>55</v>
      </c>
      <c r="AY154" s="13" t="s">
        <v>86</v>
      </c>
      <c r="BE154" s="117">
        <f>IF(N154="základní",J154,0)</f>
        <v>0</v>
      </c>
      <c r="BF154" s="117">
        <f>IF(N154="snížená",J154,0)</f>
        <v>0</v>
      </c>
      <c r="BG154" s="117">
        <f>IF(N154="zákl. přenesená",J154,0)</f>
        <v>0</v>
      </c>
      <c r="BH154" s="117">
        <f>IF(N154="sníž. přenesená",J154,0)</f>
        <v>0</v>
      </c>
      <c r="BI154" s="117">
        <f>IF(N154="nulová",J154,0)</f>
        <v>0</v>
      </c>
      <c r="BJ154" s="13" t="s">
        <v>53</v>
      </c>
      <c r="BK154" s="117">
        <f>ROUND(I154*H154,2)</f>
        <v>0</v>
      </c>
      <c r="BL154" s="13" t="s">
        <v>85</v>
      </c>
      <c r="BM154" s="116" t="s">
        <v>485</v>
      </c>
    </row>
    <row r="155" spans="2:65" s="1" customFormat="1" ht="19.5">
      <c r="B155" s="25"/>
      <c r="D155" s="118" t="s">
        <v>92</v>
      </c>
      <c r="F155" s="119" t="s">
        <v>299</v>
      </c>
      <c r="I155" s="120"/>
      <c r="L155" s="25"/>
      <c r="M155" s="121"/>
      <c r="T155" s="38"/>
      <c r="AT155" s="13" t="s">
        <v>92</v>
      </c>
      <c r="AU155" s="13" t="s">
        <v>55</v>
      </c>
    </row>
    <row r="156" spans="2:65" s="1" customFormat="1" ht="117">
      <c r="B156" s="25"/>
      <c r="D156" s="118" t="s">
        <v>93</v>
      </c>
      <c r="F156" s="122" t="s">
        <v>301</v>
      </c>
      <c r="I156" s="120"/>
      <c r="L156" s="25"/>
      <c r="M156" s="121"/>
      <c r="T156" s="38"/>
      <c r="AT156" s="13" t="s">
        <v>93</v>
      </c>
      <c r="AU156" s="13" t="s">
        <v>55</v>
      </c>
    </row>
    <row r="157" spans="2:65" s="9" customFormat="1">
      <c r="B157" s="123"/>
      <c r="D157" s="118" t="s">
        <v>95</v>
      </c>
      <c r="E157" s="124" t="s">
        <v>1</v>
      </c>
      <c r="F157" s="125" t="s">
        <v>486</v>
      </c>
      <c r="H157" s="126">
        <v>25</v>
      </c>
      <c r="I157" s="127"/>
      <c r="L157" s="123"/>
      <c r="M157" s="128"/>
      <c r="T157" s="129"/>
      <c r="AT157" s="124" t="s">
        <v>95</v>
      </c>
      <c r="AU157" s="124" t="s">
        <v>55</v>
      </c>
      <c r="AV157" s="9" t="s">
        <v>55</v>
      </c>
      <c r="AW157" s="9" t="s">
        <v>18</v>
      </c>
      <c r="AX157" s="9" t="s">
        <v>45</v>
      </c>
      <c r="AY157" s="124" t="s">
        <v>86</v>
      </c>
    </row>
    <row r="158" spans="2:65" s="9" customFormat="1">
      <c r="B158" s="123"/>
      <c r="D158" s="118" t="s">
        <v>95</v>
      </c>
      <c r="E158" s="124" t="s">
        <v>1</v>
      </c>
      <c r="F158" s="125" t="s">
        <v>487</v>
      </c>
      <c r="H158" s="126">
        <v>0.4</v>
      </c>
      <c r="I158" s="127"/>
      <c r="L158" s="123"/>
      <c r="M158" s="128"/>
      <c r="T158" s="129"/>
      <c r="AT158" s="124" t="s">
        <v>95</v>
      </c>
      <c r="AU158" s="124" t="s">
        <v>55</v>
      </c>
      <c r="AV158" s="9" t="s">
        <v>55</v>
      </c>
      <c r="AW158" s="9" t="s">
        <v>18</v>
      </c>
      <c r="AX158" s="9" t="s">
        <v>45</v>
      </c>
      <c r="AY158" s="124" t="s">
        <v>86</v>
      </c>
    </row>
    <row r="159" spans="2:65" s="1" customFormat="1" ht="24.2" customHeight="1">
      <c r="B159" s="103"/>
      <c r="C159" s="104" t="s">
        <v>272</v>
      </c>
      <c r="D159" s="104" t="s">
        <v>87</v>
      </c>
      <c r="E159" s="105" t="s">
        <v>305</v>
      </c>
      <c r="F159" s="106" t="s">
        <v>306</v>
      </c>
      <c r="G159" s="107" t="s">
        <v>155</v>
      </c>
      <c r="H159" s="108">
        <v>159.05000000000001</v>
      </c>
      <c r="I159" s="109"/>
      <c r="J159" s="110">
        <f>ROUND(I159*H159,2)</f>
        <v>0</v>
      </c>
      <c r="K159" s="111"/>
      <c r="L159" s="25"/>
      <c r="M159" s="112" t="s">
        <v>1</v>
      </c>
      <c r="N159" s="113" t="s">
        <v>21</v>
      </c>
      <c r="P159" s="114">
        <f>O159*H159</f>
        <v>0</v>
      </c>
      <c r="Q159" s="114">
        <v>0</v>
      </c>
      <c r="R159" s="114">
        <f>Q159*H159</f>
        <v>0</v>
      </c>
      <c r="S159" s="114">
        <v>0</v>
      </c>
      <c r="T159" s="115">
        <f>S159*H159</f>
        <v>0</v>
      </c>
      <c r="AR159" s="116" t="s">
        <v>85</v>
      </c>
      <c r="AT159" s="116" t="s">
        <v>87</v>
      </c>
      <c r="AU159" s="116" t="s">
        <v>55</v>
      </c>
      <c r="AY159" s="13" t="s">
        <v>86</v>
      </c>
      <c r="BE159" s="117">
        <f>IF(N159="základní",J159,0)</f>
        <v>0</v>
      </c>
      <c r="BF159" s="117">
        <f>IF(N159="snížená",J159,0)</f>
        <v>0</v>
      </c>
      <c r="BG159" s="117">
        <f>IF(N159="zákl. přenesená",J159,0)</f>
        <v>0</v>
      </c>
      <c r="BH159" s="117">
        <f>IF(N159="sníž. přenesená",J159,0)</f>
        <v>0</v>
      </c>
      <c r="BI159" s="117">
        <f>IF(N159="nulová",J159,0)</f>
        <v>0</v>
      </c>
      <c r="BJ159" s="13" t="s">
        <v>53</v>
      </c>
      <c r="BK159" s="117">
        <f>ROUND(I159*H159,2)</f>
        <v>0</v>
      </c>
      <c r="BL159" s="13" t="s">
        <v>85</v>
      </c>
      <c r="BM159" s="116" t="s">
        <v>488</v>
      </c>
    </row>
    <row r="160" spans="2:65" s="1" customFormat="1" ht="19.5">
      <c r="B160" s="25"/>
      <c r="D160" s="118" t="s">
        <v>92</v>
      </c>
      <c r="F160" s="119" t="s">
        <v>306</v>
      </c>
      <c r="I160" s="120"/>
      <c r="L160" s="25"/>
      <c r="M160" s="121"/>
      <c r="T160" s="38"/>
      <c r="AT160" s="13" t="s">
        <v>92</v>
      </c>
      <c r="AU160" s="13" t="s">
        <v>55</v>
      </c>
    </row>
    <row r="161" spans="2:65" s="1" customFormat="1" ht="117">
      <c r="B161" s="25"/>
      <c r="D161" s="118" t="s">
        <v>93</v>
      </c>
      <c r="F161" s="122" t="s">
        <v>301</v>
      </c>
      <c r="I161" s="120"/>
      <c r="L161" s="25"/>
      <c r="M161" s="121"/>
      <c r="T161" s="38"/>
      <c r="AT161" s="13" t="s">
        <v>93</v>
      </c>
      <c r="AU161" s="13" t="s">
        <v>55</v>
      </c>
    </row>
    <row r="162" spans="2:65" s="9" customFormat="1">
      <c r="B162" s="123"/>
      <c r="D162" s="118" t="s">
        <v>95</v>
      </c>
      <c r="E162" s="124" t="s">
        <v>1</v>
      </c>
      <c r="F162" s="125" t="s">
        <v>489</v>
      </c>
      <c r="H162" s="126">
        <v>159.05000000000001</v>
      </c>
      <c r="I162" s="127"/>
      <c r="L162" s="123"/>
      <c r="M162" s="128"/>
      <c r="T162" s="129"/>
      <c r="AT162" s="124" t="s">
        <v>95</v>
      </c>
      <c r="AU162" s="124" t="s">
        <v>55</v>
      </c>
      <c r="AV162" s="9" t="s">
        <v>55</v>
      </c>
      <c r="AW162" s="9" t="s">
        <v>18</v>
      </c>
      <c r="AX162" s="9" t="s">
        <v>53</v>
      </c>
      <c r="AY162" s="124" t="s">
        <v>86</v>
      </c>
    </row>
    <row r="163" spans="2:65" s="1" customFormat="1" ht="24.2" customHeight="1">
      <c r="B163" s="103"/>
      <c r="C163" s="104" t="s">
        <v>7</v>
      </c>
      <c r="D163" s="104" t="s">
        <v>87</v>
      </c>
      <c r="E163" s="105" t="s">
        <v>310</v>
      </c>
      <c r="F163" s="106" t="s">
        <v>311</v>
      </c>
      <c r="G163" s="107" t="s">
        <v>155</v>
      </c>
      <c r="H163" s="108">
        <v>2.95</v>
      </c>
      <c r="I163" s="109"/>
      <c r="J163" s="110">
        <f>ROUND(I163*H163,2)</f>
        <v>0</v>
      </c>
      <c r="K163" s="111"/>
      <c r="L163" s="25"/>
      <c r="M163" s="112" t="s">
        <v>1</v>
      </c>
      <c r="N163" s="113" t="s">
        <v>21</v>
      </c>
      <c r="P163" s="114">
        <f>O163*H163</f>
        <v>0</v>
      </c>
      <c r="Q163" s="114">
        <v>0</v>
      </c>
      <c r="R163" s="114">
        <f>Q163*H163</f>
        <v>0</v>
      </c>
      <c r="S163" s="114">
        <v>0</v>
      </c>
      <c r="T163" s="115">
        <f>S163*H163</f>
        <v>0</v>
      </c>
      <c r="AR163" s="116" t="s">
        <v>85</v>
      </c>
      <c r="AT163" s="116" t="s">
        <v>87</v>
      </c>
      <c r="AU163" s="116" t="s">
        <v>55</v>
      </c>
      <c r="AY163" s="13" t="s">
        <v>86</v>
      </c>
      <c r="BE163" s="117">
        <f>IF(N163="základní",J163,0)</f>
        <v>0</v>
      </c>
      <c r="BF163" s="117">
        <f>IF(N163="snížená",J163,0)</f>
        <v>0</v>
      </c>
      <c r="BG163" s="117">
        <f>IF(N163="zákl. přenesená",J163,0)</f>
        <v>0</v>
      </c>
      <c r="BH163" s="117">
        <f>IF(N163="sníž. přenesená",J163,0)</f>
        <v>0</v>
      </c>
      <c r="BI163" s="117">
        <f>IF(N163="nulová",J163,0)</f>
        <v>0</v>
      </c>
      <c r="BJ163" s="13" t="s">
        <v>53</v>
      </c>
      <c r="BK163" s="117">
        <f>ROUND(I163*H163,2)</f>
        <v>0</v>
      </c>
      <c r="BL163" s="13" t="s">
        <v>85</v>
      </c>
      <c r="BM163" s="116" t="s">
        <v>490</v>
      </c>
    </row>
    <row r="164" spans="2:65" s="1" customFormat="1" ht="19.5">
      <c r="B164" s="25"/>
      <c r="D164" s="118" t="s">
        <v>92</v>
      </c>
      <c r="F164" s="119" t="s">
        <v>311</v>
      </c>
      <c r="I164" s="120"/>
      <c r="L164" s="25"/>
      <c r="M164" s="121"/>
      <c r="T164" s="38"/>
      <c r="AT164" s="13" t="s">
        <v>92</v>
      </c>
      <c r="AU164" s="13" t="s">
        <v>55</v>
      </c>
    </row>
    <row r="165" spans="2:65" s="1" customFormat="1" ht="117">
      <c r="B165" s="25"/>
      <c r="D165" s="118" t="s">
        <v>93</v>
      </c>
      <c r="F165" s="122" t="s">
        <v>301</v>
      </c>
      <c r="I165" s="120"/>
      <c r="L165" s="25"/>
      <c r="M165" s="121"/>
      <c r="T165" s="38"/>
      <c r="AT165" s="13" t="s">
        <v>93</v>
      </c>
      <c r="AU165" s="13" t="s">
        <v>55</v>
      </c>
    </row>
    <row r="166" spans="2:65" s="9" customFormat="1" ht="22.5">
      <c r="B166" s="123"/>
      <c r="D166" s="118" t="s">
        <v>95</v>
      </c>
      <c r="E166" s="124" t="s">
        <v>1</v>
      </c>
      <c r="F166" s="125" t="s">
        <v>533</v>
      </c>
      <c r="H166" s="126">
        <v>2.95</v>
      </c>
      <c r="I166" s="127"/>
      <c r="L166" s="123"/>
      <c r="M166" s="128"/>
      <c r="T166" s="129"/>
      <c r="AT166" s="124" t="s">
        <v>95</v>
      </c>
      <c r="AU166" s="124" t="s">
        <v>55</v>
      </c>
      <c r="AV166" s="9" t="s">
        <v>55</v>
      </c>
      <c r="AW166" s="9" t="s">
        <v>18</v>
      </c>
      <c r="AX166" s="9" t="s">
        <v>53</v>
      </c>
      <c r="AY166" s="124" t="s">
        <v>86</v>
      </c>
    </row>
    <row r="167" spans="2:65" s="1" customFormat="1" ht="24.2" customHeight="1">
      <c r="B167" s="103"/>
      <c r="C167" s="104" t="s">
        <v>285</v>
      </c>
      <c r="D167" s="104" t="s">
        <v>87</v>
      </c>
      <c r="E167" s="105" t="s">
        <v>314</v>
      </c>
      <c r="F167" s="106" t="s">
        <v>315</v>
      </c>
      <c r="G167" s="107" t="s">
        <v>155</v>
      </c>
      <c r="H167" s="108">
        <v>1</v>
      </c>
      <c r="I167" s="109"/>
      <c r="J167" s="110">
        <f>ROUND(I167*H167,2)</f>
        <v>0</v>
      </c>
      <c r="K167" s="111"/>
      <c r="L167" s="25"/>
      <c r="M167" s="112" t="s">
        <v>1</v>
      </c>
      <c r="N167" s="113" t="s">
        <v>21</v>
      </c>
      <c r="P167" s="114">
        <f>O167*H167</f>
        <v>0</v>
      </c>
      <c r="Q167" s="114">
        <v>0</v>
      </c>
      <c r="R167" s="114">
        <f>Q167*H167</f>
        <v>0</v>
      </c>
      <c r="S167" s="114">
        <v>0</v>
      </c>
      <c r="T167" s="115">
        <f>S167*H167</f>
        <v>0</v>
      </c>
      <c r="AR167" s="116" t="s">
        <v>85</v>
      </c>
      <c r="AT167" s="116" t="s">
        <v>87</v>
      </c>
      <c r="AU167" s="116" t="s">
        <v>55</v>
      </c>
      <c r="AY167" s="13" t="s">
        <v>86</v>
      </c>
      <c r="BE167" s="117">
        <f>IF(N167="základní",J167,0)</f>
        <v>0</v>
      </c>
      <c r="BF167" s="117">
        <f>IF(N167="snížená",J167,0)</f>
        <v>0</v>
      </c>
      <c r="BG167" s="117">
        <f>IF(N167="zákl. přenesená",J167,0)</f>
        <v>0</v>
      </c>
      <c r="BH167" s="117">
        <f>IF(N167="sníž. přenesená",J167,0)</f>
        <v>0</v>
      </c>
      <c r="BI167" s="117">
        <f>IF(N167="nulová",J167,0)</f>
        <v>0</v>
      </c>
      <c r="BJ167" s="13" t="s">
        <v>53</v>
      </c>
      <c r="BK167" s="117">
        <f>ROUND(I167*H167,2)</f>
        <v>0</v>
      </c>
      <c r="BL167" s="13" t="s">
        <v>85</v>
      </c>
      <c r="BM167" s="116" t="s">
        <v>491</v>
      </c>
    </row>
    <row r="168" spans="2:65" s="1" customFormat="1" ht="19.5">
      <c r="B168" s="25"/>
      <c r="D168" s="118" t="s">
        <v>92</v>
      </c>
      <c r="F168" s="119" t="s">
        <v>315</v>
      </c>
      <c r="I168" s="120"/>
      <c r="L168" s="25"/>
      <c r="M168" s="121"/>
      <c r="T168" s="38"/>
      <c r="AT168" s="13" t="s">
        <v>92</v>
      </c>
      <c r="AU168" s="13" t="s">
        <v>55</v>
      </c>
    </row>
    <row r="169" spans="2:65" s="1" customFormat="1" ht="117">
      <c r="B169" s="25"/>
      <c r="D169" s="118" t="s">
        <v>93</v>
      </c>
      <c r="F169" s="122" t="s">
        <v>301</v>
      </c>
      <c r="I169" s="120"/>
      <c r="L169" s="25"/>
      <c r="M169" s="121"/>
      <c r="T169" s="38"/>
      <c r="AT169" s="13" t="s">
        <v>93</v>
      </c>
      <c r="AU169" s="13" t="s">
        <v>55</v>
      </c>
    </row>
    <row r="170" spans="2:65" s="9" customFormat="1">
      <c r="B170" s="123"/>
      <c r="D170" s="118" t="s">
        <v>95</v>
      </c>
      <c r="E170" s="124" t="s">
        <v>1</v>
      </c>
      <c r="F170" s="125" t="s">
        <v>492</v>
      </c>
      <c r="H170" s="126">
        <v>1</v>
      </c>
      <c r="I170" s="127"/>
      <c r="L170" s="123"/>
      <c r="M170" s="128"/>
      <c r="T170" s="129"/>
      <c r="AT170" s="124" t="s">
        <v>95</v>
      </c>
      <c r="AU170" s="124" t="s">
        <v>55</v>
      </c>
      <c r="AV170" s="9" t="s">
        <v>55</v>
      </c>
      <c r="AW170" s="9" t="s">
        <v>18</v>
      </c>
      <c r="AX170" s="9" t="s">
        <v>53</v>
      </c>
      <c r="AY170" s="124" t="s">
        <v>86</v>
      </c>
    </row>
    <row r="171" spans="2:65" s="1" customFormat="1" ht="16.5" customHeight="1">
      <c r="B171" s="103"/>
      <c r="C171" s="104" t="s">
        <v>292</v>
      </c>
      <c r="D171" s="104" t="s">
        <v>87</v>
      </c>
      <c r="E171" s="105" t="s">
        <v>319</v>
      </c>
      <c r="F171" s="106" t="s">
        <v>320</v>
      </c>
      <c r="G171" s="107" t="s">
        <v>193</v>
      </c>
      <c r="H171" s="108">
        <v>56</v>
      </c>
      <c r="I171" s="109"/>
      <c r="J171" s="110">
        <f>ROUND(I171*H171,2)</f>
        <v>0</v>
      </c>
      <c r="K171" s="111"/>
      <c r="L171" s="25"/>
      <c r="M171" s="112" t="s">
        <v>1</v>
      </c>
      <c r="N171" s="113" t="s">
        <v>21</v>
      </c>
      <c r="P171" s="114">
        <f>O171*H171</f>
        <v>0</v>
      </c>
      <c r="Q171" s="114">
        <v>0</v>
      </c>
      <c r="R171" s="114">
        <f>Q171*H171</f>
        <v>0</v>
      </c>
      <c r="S171" s="114">
        <v>0</v>
      </c>
      <c r="T171" s="115">
        <f>S171*H171</f>
        <v>0</v>
      </c>
      <c r="AR171" s="116" t="s">
        <v>85</v>
      </c>
      <c r="AT171" s="116" t="s">
        <v>87</v>
      </c>
      <c r="AU171" s="116" t="s">
        <v>55</v>
      </c>
      <c r="AY171" s="13" t="s">
        <v>86</v>
      </c>
      <c r="BE171" s="117">
        <f>IF(N171="základní",J171,0)</f>
        <v>0</v>
      </c>
      <c r="BF171" s="117">
        <f>IF(N171="snížená",J171,0)</f>
        <v>0</v>
      </c>
      <c r="BG171" s="117">
        <f>IF(N171="zákl. přenesená",J171,0)</f>
        <v>0</v>
      </c>
      <c r="BH171" s="117">
        <f>IF(N171="sníž. přenesená",J171,0)</f>
        <v>0</v>
      </c>
      <c r="BI171" s="117">
        <f>IF(N171="nulová",J171,0)</f>
        <v>0</v>
      </c>
      <c r="BJ171" s="13" t="s">
        <v>53</v>
      </c>
      <c r="BK171" s="117">
        <f>ROUND(I171*H171,2)</f>
        <v>0</v>
      </c>
      <c r="BL171" s="13" t="s">
        <v>85</v>
      </c>
      <c r="BM171" s="116" t="s">
        <v>493</v>
      </c>
    </row>
    <row r="172" spans="2:65" s="1" customFormat="1">
      <c r="B172" s="25"/>
      <c r="D172" s="118" t="s">
        <v>92</v>
      </c>
      <c r="F172" s="119" t="s">
        <v>320</v>
      </c>
      <c r="I172" s="120"/>
      <c r="L172" s="25"/>
      <c r="M172" s="121"/>
      <c r="T172" s="38"/>
      <c r="AT172" s="13" t="s">
        <v>92</v>
      </c>
      <c r="AU172" s="13" t="s">
        <v>55</v>
      </c>
    </row>
    <row r="173" spans="2:65" s="1" customFormat="1" ht="29.25">
      <c r="B173" s="25"/>
      <c r="D173" s="118" t="s">
        <v>93</v>
      </c>
      <c r="F173" s="122" t="s">
        <v>322</v>
      </c>
      <c r="I173" s="120"/>
      <c r="L173" s="25"/>
      <c r="M173" s="121"/>
      <c r="T173" s="38"/>
      <c r="AT173" s="13" t="s">
        <v>93</v>
      </c>
      <c r="AU173" s="13" t="s">
        <v>55</v>
      </c>
    </row>
    <row r="174" spans="2:65" s="9" customFormat="1">
      <c r="B174" s="123"/>
      <c r="D174" s="118" t="s">
        <v>95</v>
      </c>
      <c r="E174" s="124" t="s">
        <v>1</v>
      </c>
      <c r="F174" s="125" t="s">
        <v>494</v>
      </c>
      <c r="H174" s="126">
        <v>56</v>
      </c>
      <c r="I174" s="127"/>
      <c r="L174" s="123"/>
      <c r="M174" s="128"/>
      <c r="T174" s="129"/>
      <c r="AT174" s="124" t="s">
        <v>95</v>
      </c>
      <c r="AU174" s="124" t="s">
        <v>55</v>
      </c>
      <c r="AV174" s="9" t="s">
        <v>55</v>
      </c>
      <c r="AW174" s="9" t="s">
        <v>18</v>
      </c>
      <c r="AX174" s="9" t="s">
        <v>53</v>
      </c>
      <c r="AY174" s="124" t="s">
        <v>86</v>
      </c>
    </row>
    <row r="175" spans="2:65" s="8" customFormat="1" ht="22.9" customHeight="1">
      <c r="B175" s="93"/>
      <c r="D175" s="94" t="s">
        <v>44</v>
      </c>
      <c r="E175" s="143" t="s">
        <v>125</v>
      </c>
      <c r="F175" s="143" t="s">
        <v>324</v>
      </c>
      <c r="I175" s="96"/>
      <c r="J175" s="144">
        <f>BK175</f>
        <v>0</v>
      </c>
      <c r="L175" s="93"/>
      <c r="M175" s="98"/>
      <c r="P175" s="99">
        <f>SUM(P176:P188)</f>
        <v>0</v>
      </c>
      <c r="R175" s="99">
        <f>SUM(R176:R188)</f>
        <v>0</v>
      </c>
      <c r="T175" s="100">
        <f>SUM(T176:T188)</f>
        <v>0</v>
      </c>
      <c r="AR175" s="94" t="s">
        <v>53</v>
      </c>
      <c r="AT175" s="101" t="s">
        <v>44</v>
      </c>
      <c r="AU175" s="101" t="s">
        <v>53</v>
      </c>
      <c r="AY175" s="94" t="s">
        <v>86</v>
      </c>
      <c r="BK175" s="102">
        <f>SUM(BK176:BK188)</f>
        <v>0</v>
      </c>
    </row>
    <row r="176" spans="2:65" s="1" customFormat="1" ht="24.2" customHeight="1">
      <c r="B176" s="103"/>
      <c r="C176" s="104" t="s">
        <v>297</v>
      </c>
      <c r="D176" s="104" t="s">
        <v>87</v>
      </c>
      <c r="E176" s="105" t="s">
        <v>333</v>
      </c>
      <c r="F176" s="106" t="s">
        <v>334</v>
      </c>
      <c r="G176" s="107" t="s">
        <v>193</v>
      </c>
      <c r="H176" s="108">
        <v>37</v>
      </c>
      <c r="I176" s="109"/>
      <c r="J176" s="110">
        <f>ROUND(I176*H176,2)</f>
        <v>0</v>
      </c>
      <c r="K176" s="111"/>
      <c r="L176" s="25"/>
      <c r="M176" s="112" t="s">
        <v>1</v>
      </c>
      <c r="N176" s="113" t="s">
        <v>21</v>
      </c>
      <c r="P176" s="114">
        <f>O176*H176</f>
        <v>0</v>
      </c>
      <c r="Q176" s="114">
        <v>0</v>
      </c>
      <c r="R176" s="114">
        <f>Q176*H176</f>
        <v>0</v>
      </c>
      <c r="S176" s="114">
        <v>0</v>
      </c>
      <c r="T176" s="115">
        <f>S176*H176</f>
        <v>0</v>
      </c>
      <c r="AR176" s="116" t="s">
        <v>85</v>
      </c>
      <c r="AT176" s="116" t="s">
        <v>87</v>
      </c>
      <c r="AU176" s="116" t="s">
        <v>55</v>
      </c>
      <c r="AY176" s="13" t="s">
        <v>86</v>
      </c>
      <c r="BE176" s="117">
        <f>IF(N176="základní",J176,0)</f>
        <v>0</v>
      </c>
      <c r="BF176" s="117">
        <f>IF(N176="snížená",J176,0)</f>
        <v>0</v>
      </c>
      <c r="BG176" s="117">
        <f>IF(N176="zákl. přenesená",J176,0)</f>
        <v>0</v>
      </c>
      <c r="BH176" s="117">
        <f>IF(N176="sníž. přenesená",J176,0)</f>
        <v>0</v>
      </c>
      <c r="BI176" s="117">
        <f>IF(N176="nulová",J176,0)</f>
        <v>0</v>
      </c>
      <c r="BJ176" s="13" t="s">
        <v>53</v>
      </c>
      <c r="BK176" s="117">
        <f>ROUND(I176*H176,2)</f>
        <v>0</v>
      </c>
      <c r="BL176" s="13" t="s">
        <v>85</v>
      </c>
      <c r="BM176" s="116" t="s">
        <v>495</v>
      </c>
    </row>
    <row r="177" spans="2:65" s="1" customFormat="1">
      <c r="B177" s="25"/>
      <c r="D177" s="118" t="s">
        <v>92</v>
      </c>
      <c r="F177" s="119" t="s">
        <v>334</v>
      </c>
      <c r="I177" s="120"/>
      <c r="L177" s="25"/>
      <c r="M177" s="121"/>
      <c r="T177" s="38"/>
      <c r="AT177" s="13" t="s">
        <v>92</v>
      </c>
      <c r="AU177" s="13" t="s">
        <v>55</v>
      </c>
    </row>
    <row r="178" spans="2:65" s="1" customFormat="1" ht="39">
      <c r="B178" s="25"/>
      <c r="D178" s="118" t="s">
        <v>93</v>
      </c>
      <c r="F178" s="122" t="s">
        <v>336</v>
      </c>
      <c r="I178" s="120"/>
      <c r="L178" s="25"/>
      <c r="M178" s="121"/>
      <c r="T178" s="38"/>
      <c r="AT178" s="13" t="s">
        <v>93</v>
      </c>
      <c r="AU178" s="13" t="s">
        <v>55</v>
      </c>
    </row>
    <row r="179" spans="2:65" s="9" customFormat="1">
      <c r="B179" s="123"/>
      <c r="D179" s="118" t="s">
        <v>95</v>
      </c>
      <c r="E179" s="124" t="s">
        <v>1</v>
      </c>
      <c r="F179" s="125" t="s">
        <v>496</v>
      </c>
      <c r="H179" s="126">
        <v>37</v>
      </c>
      <c r="I179" s="127"/>
      <c r="L179" s="123"/>
      <c r="M179" s="128"/>
      <c r="T179" s="129"/>
      <c r="AT179" s="124" t="s">
        <v>95</v>
      </c>
      <c r="AU179" s="124" t="s">
        <v>55</v>
      </c>
      <c r="AV179" s="9" t="s">
        <v>55</v>
      </c>
      <c r="AW179" s="9" t="s">
        <v>18</v>
      </c>
      <c r="AX179" s="9" t="s">
        <v>53</v>
      </c>
      <c r="AY179" s="124" t="s">
        <v>86</v>
      </c>
    </row>
    <row r="180" spans="2:65" s="1" customFormat="1" ht="24.2" customHeight="1">
      <c r="B180" s="103"/>
      <c r="C180" s="104" t="s">
        <v>304</v>
      </c>
      <c r="D180" s="104" t="s">
        <v>87</v>
      </c>
      <c r="E180" s="105" t="s">
        <v>344</v>
      </c>
      <c r="F180" s="106" t="s">
        <v>345</v>
      </c>
      <c r="G180" s="107" t="s">
        <v>193</v>
      </c>
      <c r="H180" s="108">
        <v>119</v>
      </c>
      <c r="I180" s="109"/>
      <c r="J180" s="110">
        <f>ROUND(I180*H180,2)</f>
        <v>0</v>
      </c>
      <c r="K180" s="111"/>
      <c r="L180" s="25"/>
      <c r="M180" s="112" t="s">
        <v>1</v>
      </c>
      <c r="N180" s="113" t="s">
        <v>21</v>
      </c>
      <c r="P180" s="114">
        <f>O180*H180</f>
        <v>0</v>
      </c>
      <c r="Q180" s="114">
        <v>0</v>
      </c>
      <c r="R180" s="114">
        <f>Q180*H180</f>
        <v>0</v>
      </c>
      <c r="S180" s="114">
        <v>0</v>
      </c>
      <c r="T180" s="115">
        <f>S180*H180</f>
        <v>0</v>
      </c>
      <c r="AR180" s="116" t="s">
        <v>85</v>
      </c>
      <c r="AT180" s="116" t="s">
        <v>87</v>
      </c>
      <c r="AU180" s="116" t="s">
        <v>55</v>
      </c>
      <c r="AY180" s="13" t="s">
        <v>86</v>
      </c>
      <c r="BE180" s="117">
        <f>IF(N180="základní",J180,0)</f>
        <v>0</v>
      </c>
      <c r="BF180" s="117">
        <f>IF(N180="snížená",J180,0)</f>
        <v>0</v>
      </c>
      <c r="BG180" s="117">
        <f>IF(N180="zákl. přenesená",J180,0)</f>
        <v>0</v>
      </c>
      <c r="BH180" s="117">
        <f>IF(N180="sníž. přenesená",J180,0)</f>
        <v>0</v>
      </c>
      <c r="BI180" s="117">
        <f>IF(N180="nulová",J180,0)</f>
        <v>0</v>
      </c>
      <c r="BJ180" s="13" t="s">
        <v>53</v>
      </c>
      <c r="BK180" s="117">
        <f>ROUND(I180*H180,2)</f>
        <v>0</v>
      </c>
      <c r="BL180" s="13" t="s">
        <v>85</v>
      </c>
      <c r="BM180" s="116" t="s">
        <v>497</v>
      </c>
    </row>
    <row r="181" spans="2:65" s="1" customFormat="1" ht="19.5">
      <c r="B181" s="25"/>
      <c r="D181" s="118" t="s">
        <v>92</v>
      </c>
      <c r="F181" s="119" t="s">
        <v>345</v>
      </c>
      <c r="I181" s="120"/>
      <c r="L181" s="25"/>
      <c r="M181" s="121"/>
      <c r="T181" s="38"/>
      <c r="AT181" s="13" t="s">
        <v>92</v>
      </c>
      <c r="AU181" s="13" t="s">
        <v>55</v>
      </c>
    </row>
    <row r="182" spans="2:65" s="1" customFormat="1" ht="39">
      <c r="B182" s="25"/>
      <c r="D182" s="118" t="s">
        <v>93</v>
      </c>
      <c r="F182" s="122" t="s">
        <v>336</v>
      </c>
      <c r="I182" s="120"/>
      <c r="L182" s="25"/>
      <c r="M182" s="121"/>
      <c r="T182" s="38"/>
      <c r="AT182" s="13" t="s">
        <v>93</v>
      </c>
      <c r="AU182" s="13" t="s">
        <v>55</v>
      </c>
    </row>
    <row r="183" spans="2:65" s="9" customFormat="1">
      <c r="B183" s="123"/>
      <c r="D183" s="118" t="s">
        <v>95</v>
      </c>
      <c r="E183" s="124" t="s">
        <v>1</v>
      </c>
      <c r="F183" s="125" t="s">
        <v>498</v>
      </c>
      <c r="H183" s="126">
        <v>81</v>
      </c>
      <c r="I183" s="127"/>
      <c r="L183" s="123"/>
      <c r="M183" s="128"/>
      <c r="T183" s="129"/>
      <c r="AT183" s="124" t="s">
        <v>95</v>
      </c>
      <c r="AU183" s="124" t="s">
        <v>55</v>
      </c>
      <c r="AV183" s="9" t="s">
        <v>55</v>
      </c>
      <c r="AW183" s="9" t="s">
        <v>18</v>
      </c>
      <c r="AX183" s="9" t="s">
        <v>45</v>
      </c>
      <c r="AY183" s="124" t="s">
        <v>86</v>
      </c>
    </row>
    <row r="184" spans="2:65" s="9" customFormat="1">
      <c r="B184" s="123"/>
      <c r="D184" s="118" t="s">
        <v>95</v>
      </c>
      <c r="E184" s="124" t="s">
        <v>1</v>
      </c>
      <c r="F184" s="125" t="s">
        <v>499</v>
      </c>
      <c r="H184" s="126">
        <v>38</v>
      </c>
      <c r="I184" s="127"/>
      <c r="L184" s="123"/>
      <c r="M184" s="128"/>
      <c r="T184" s="129"/>
      <c r="AT184" s="124" t="s">
        <v>95</v>
      </c>
      <c r="AU184" s="124" t="s">
        <v>55</v>
      </c>
      <c r="AV184" s="9" t="s">
        <v>55</v>
      </c>
      <c r="AW184" s="9" t="s">
        <v>18</v>
      </c>
      <c r="AX184" s="9" t="s">
        <v>45</v>
      </c>
      <c r="AY184" s="124" t="s">
        <v>86</v>
      </c>
    </row>
    <row r="185" spans="2:65" s="1" customFormat="1" ht="24.2" customHeight="1">
      <c r="B185" s="103"/>
      <c r="C185" s="104" t="s">
        <v>309</v>
      </c>
      <c r="D185" s="104" t="s">
        <v>87</v>
      </c>
      <c r="E185" s="105" t="s">
        <v>349</v>
      </c>
      <c r="F185" s="106" t="s">
        <v>350</v>
      </c>
      <c r="G185" s="107" t="s">
        <v>193</v>
      </c>
      <c r="H185" s="108">
        <v>56</v>
      </c>
      <c r="I185" s="109"/>
      <c r="J185" s="110">
        <f>ROUND(I185*H185,2)</f>
        <v>0</v>
      </c>
      <c r="K185" s="111"/>
      <c r="L185" s="25"/>
      <c r="M185" s="112" t="s">
        <v>1</v>
      </c>
      <c r="N185" s="113" t="s">
        <v>21</v>
      </c>
      <c r="P185" s="114">
        <f>O185*H185</f>
        <v>0</v>
      </c>
      <c r="Q185" s="114">
        <v>0</v>
      </c>
      <c r="R185" s="114">
        <f>Q185*H185</f>
        <v>0</v>
      </c>
      <c r="S185" s="114">
        <v>0</v>
      </c>
      <c r="T185" s="115">
        <f>S185*H185</f>
        <v>0</v>
      </c>
      <c r="AR185" s="116" t="s">
        <v>85</v>
      </c>
      <c r="AT185" s="116" t="s">
        <v>87</v>
      </c>
      <c r="AU185" s="116" t="s">
        <v>55</v>
      </c>
      <c r="AY185" s="13" t="s">
        <v>86</v>
      </c>
      <c r="BE185" s="117">
        <f>IF(N185="základní",J185,0)</f>
        <v>0</v>
      </c>
      <c r="BF185" s="117">
        <f>IF(N185="snížená",J185,0)</f>
        <v>0</v>
      </c>
      <c r="BG185" s="117">
        <f>IF(N185="zákl. přenesená",J185,0)</f>
        <v>0</v>
      </c>
      <c r="BH185" s="117">
        <f>IF(N185="sníž. přenesená",J185,0)</f>
        <v>0</v>
      </c>
      <c r="BI185" s="117">
        <f>IF(N185="nulová",J185,0)</f>
        <v>0</v>
      </c>
      <c r="BJ185" s="13" t="s">
        <v>53</v>
      </c>
      <c r="BK185" s="117">
        <f>ROUND(I185*H185,2)</f>
        <v>0</v>
      </c>
      <c r="BL185" s="13" t="s">
        <v>85</v>
      </c>
      <c r="BM185" s="116" t="s">
        <v>500</v>
      </c>
    </row>
    <row r="186" spans="2:65" s="1" customFormat="1">
      <c r="B186" s="25"/>
      <c r="D186" s="118" t="s">
        <v>92</v>
      </c>
      <c r="F186" s="119" t="s">
        <v>350</v>
      </c>
      <c r="I186" s="120"/>
      <c r="L186" s="25"/>
      <c r="M186" s="121"/>
      <c r="T186" s="38"/>
      <c r="AT186" s="13" t="s">
        <v>92</v>
      </c>
      <c r="AU186" s="13" t="s">
        <v>55</v>
      </c>
    </row>
    <row r="187" spans="2:65" s="1" customFormat="1" ht="29.25">
      <c r="B187" s="25"/>
      <c r="D187" s="118" t="s">
        <v>93</v>
      </c>
      <c r="F187" s="122" t="s">
        <v>352</v>
      </c>
      <c r="I187" s="120"/>
      <c r="L187" s="25"/>
      <c r="M187" s="121"/>
      <c r="T187" s="38"/>
      <c r="AT187" s="13" t="s">
        <v>93</v>
      </c>
      <c r="AU187" s="13" t="s">
        <v>55</v>
      </c>
    </row>
    <row r="188" spans="2:65" s="9" customFormat="1">
      <c r="B188" s="123"/>
      <c r="D188" s="118" t="s">
        <v>95</v>
      </c>
      <c r="E188" s="124" t="s">
        <v>1</v>
      </c>
      <c r="F188" s="125" t="s">
        <v>494</v>
      </c>
      <c r="H188" s="126">
        <v>56</v>
      </c>
      <c r="I188" s="127"/>
      <c r="L188" s="123"/>
      <c r="M188" s="128"/>
      <c r="T188" s="129"/>
      <c r="AT188" s="124" t="s">
        <v>95</v>
      </c>
      <c r="AU188" s="124" t="s">
        <v>55</v>
      </c>
      <c r="AV188" s="9" t="s">
        <v>55</v>
      </c>
      <c r="AW188" s="9" t="s">
        <v>18</v>
      </c>
      <c r="AX188" s="9" t="s">
        <v>53</v>
      </c>
      <c r="AY188" s="124" t="s">
        <v>86</v>
      </c>
    </row>
    <row r="189" spans="2:65" s="8" customFormat="1" ht="22.9" customHeight="1">
      <c r="B189" s="93"/>
      <c r="D189" s="94" t="s">
        <v>44</v>
      </c>
      <c r="E189" s="143" t="s">
        <v>133</v>
      </c>
      <c r="F189" s="143" t="s">
        <v>353</v>
      </c>
      <c r="I189" s="96"/>
      <c r="J189" s="144">
        <f>BK189</f>
        <v>0</v>
      </c>
      <c r="L189" s="93"/>
      <c r="M189" s="98"/>
      <c r="P189" s="99">
        <f>SUM(P190:P230)</f>
        <v>0</v>
      </c>
      <c r="R189" s="99">
        <f>SUM(R190:R230)</f>
        <v>0</v>
      </c>
      <c r="T189" s="100">
        <f>SUM(T190:T230)</f>
        <v>0</v>
      </c>
      <c r="AR189" s="94" t="s">
        <v>53</v>
      </c>
      <c r="AT189" s="101" t="s">
        <v>44</v>
      </c>
      <c r="AU189" s="101" t="s">
        <v>53</v>
      </c>
      <c r="AY189" s="94" t="s">
        <v>86</v>
      </c>
      <c r="BK189" s="102">
        <f>SUM(BK190:BK230)</f>
        <v>0</v>
      </c>
    </row>
    <row r="190" spans="2:65" s="1" customFormat="1" ht="24.2" customHeight="1">
      <c r="B190" s="103"/>
      <c r="C190" s="104" t="s">
        <v>313</v>
      </c>
      <c r="D190" s="104" t="s">
        <v>87</v>
      </c>
      <c r="E190" s="105" t="s">
        <v>355</v>
      </c>
      <c r="F190" s="106" t="s">
        <v>356</v>
      </c>
      <c r="G190" s="107" t="s">
        <v>166</v>
      </c>
      <c r="H190" s="108">
        <v>7</v>
      </c>
      <c r="I190" s="109"/>
      <c r="J190" s="110">
        <f>ROUND(I190*H190,2)</f>
        <v>0</v>
      </c>
      <c r="K190" s="111"/>
      <c r="L190" s="25"/>
      <c r="M190" s="112" t="s">
        <v>1</v>
      </c>
      <c r="N190" s="113" t="s">
        <v>21</v>
      </c>
      <c r="P190" s="114">
        <f>O190*H190</f>
        <v>0</v>
      </c>
      <c r="Q190" s="114">
        <v>0</v>
      </c>
      <c r="R190" s="114">
        <f>Q190*H190</f>
        <v>0</v>
      </c>
      <c r="S190" s="114">
        <v>0</v>
      </c>
      <c r="T190" s="115">
        <f>S190*H190</f>
        <v>0</v>
      </c>
      <c r="AR190" s="116" t="s">
        <v>85</v>
      </c>
      <c r="AT190" s="116" t="s">
        <v>87</v>
      </c>
      <c r="AU190" s="116" t="s">
        <v>55</v>
      </c>
      <c r="AY190" s="13" t="s">
        <v>86</v>
      </c>
      <c r="BE190" s="117">
        <f>IF(N190="základní",J190,0)</f>
        <v>0</v>
      </c>
      <c r="BF190" s="117">
        <f>IF(N190="snížená",J190,0)</f>
        <v>0</v>
      </c>
      <c r="BG190" s="117">
        <f>IF(N190="zákl. přenesená",J190,0)</f>
        <v>0</v>
      </c>
      <c r="BH190" s="117">
        <f>IF(N190="sníž. přenesená",J190,0)</f>
        <v>0</v>
      </c>
      <c r="BI190" s="117">
        <f>IF(N190="nulová",J190,0)</f>
        <v>0</v>
      </c>
      <c r="BJ190" s="13" t="s">
        <v>53</v>
      </c>
      <c r="BK190" s="117">
        <f>ROUND(I190*H190,2)</f>
        <v>0</v>
      </c>
      <c r="BL190" s="13" t="s">
        <v>85</v>
      </c>
      <c r="BM190" s="116" t="s">
        <v>501</v>
      </c>
    </row>
    <row r="191" spans="2:65" s="1" customFormat="1" ht="19.5">
      <c r="B191" s="25"/>
      <c r="D191" s="118" t="s">
        <v>92</v>
      </c>
      <c r="F191" s="119" t="s">
        <v>358</v>
      </c>
      <c r="I191" s="120"/>
      <c r="L191" s="25"/>
      <c r="M191" s="121"/>
      <c r="T191" s="38"/>
      <c r="AT191" s="13" t="s">
        <v>92</v>
      </c>
      <c r="AU191" s="13" t="s">
        <v>55</v>
      </c>
    </row>
    <row r="192" spans="2:65" s="1" customFormat="1" ht="29.25">
      <c r="B192" s="25"/>
      <c r="D192" s="118" t="s">
        <v>93</v>
      </c>
      <c r="F192" s="122" t="s">
        <v>359</v>
      </c>
      <c r="I192" s="120"/>
      <c r="L192" s="25"/>
      <c r="M192" s="121"/>
      <c r="T192" s="38"/>
      <c r="AT192" s="13" t="s">
        <v>93</v>
      </c>
      <c r="AU192" s="13" t="s">
        <v>55</v>
      </c>
    </row>
    <row r="193" spans="2:65" s="9" customFormat="1">
      <c r="B193" s="123"/>
      <c r="D193" s="118" t="s">
        <v>95</v>
      </c>
      <c r="E193" s="124" t="s">
        <v>1</v>
      </c>
      <c r="F193" s="125" t="s">
        <v>530</v>
      </c>
      <c r="H193" s="126">
        <v>1</v>
      </c>
      <c r="I193" s="127"/>
      <c r="L193" s="123"/>
      <c r="M193" s="128"/>
      <c r="T193" s="129"/>
      <c r="AT193" s="124" t="s">
        <v>95</v>
      </c>
      <c r="AU193" s="124" t="s">
        <v>55</v>
      </c>
      <c r="AV193" s="9" t="s">
        <v>55</v>
      </c>
      <c r="AW193" s="9" t="s">
        <v>18</v>
      </c>
      <c r="AX193" s="9" t="s">
        <v>45</v>
      </c>
      <c r="AY193" s="124" t="s">
        <v>86</v>
      </c>
    </row>
    <row r="194" spans="2:65" s="9" customFormat="1">
      <c r="B194" s="123"/>
      <c r="D194" s="118" t="s">
        <v>95</v>
      </c>
      <c r="E194" s="124" t="s">
        <v>1</v>
      </c>
      <c r="F194" s="125" t="s">
        <v>502</v>
      </c>
      <c r="H194" s="126">
        <v>2</v>
      </c>
      <c r="I194" s="127"/>
      <c r="L194" s="123"/>
      <c r="M194" s="128"/>
      <c r="T194" s="129"/>
      <c r="AT194" s="124" t="s">
        <v>95</v>
      </c>
      <c r="AU194" s="124" t="s">
        <v>55</v>
      </c>
      <c r="AV194" s="9" t="s">
        <v>55</v>
      </c>
      <c r="AW194" s="9" t="s">
        <v>18</v>
      </c>
      <c r="AX194" s="9" t="s">
        <v>45</v>
      </c>
      <c r="AY194" s="124" t="s">
        <v>86</v>
      </c>
    </row>
    <row r="195" spans="2:65" s="9" customFormat="1">
      <c r="B195" s="123"/>
      <c r="D195" s="118" t="s">
        <v>95</v>
      </c>
      <c r="E195" s="124" t="s">
        <v>1</v>
      </c>
      <c r="F195" s="125" t="s">
        <v>532</v>
      </c>
      <c r="H195" s="126">
        <v>2</v>
      </c>
      <c r="I195" s="127"/>
      <c r="L195" s="123"/>
      <c r="M195" s="128"/>
      <c r="T195" s="129"/>
      <c r="AT195" s="124" t="s">
        <v>95</v>
      </c>
      <c r="AU195" s="124" t="s">
        <v>55</v>
      </c>
      <c r="AV195" s="9" t="s">
        <v>55</v>
      </c>
      <c r="AW195" s="9" t="s">
        <v>18</v>
      </c>
      <c r="AX195" s="9" t="s">
        <v>45</v>
      </c>
      <c r="AY195" s="124" t="s">
        <v>86</v>
      </c>
    </row>
    <row r="196" spans="2:65" s="9" customFormat="1">
      <c r="B196" s="123"/>
      <c r="D196" s="118" t="s">
        <v>95</v>
      </c>
      <c r="E196" s="124" t="s">
        <v>1</v>
      </c>
      <c r="F196" s="125" t="s">
        <v>503</v>
      </c>
      <c r="H196" s="126">
        <v>1</v>
      </c>
      <c r="I196" s="127"/>
      <c r="L196" s="123"/>
      <c r="M196" s="128"/>
      <c r="T196" s="129"/>
      <c r="AT196" s="124" t="s">
        <v>95</v>
      </c>
      <c r="AU196" s="124" t="s">
        <v>55</v>
      </c>
      <c r="AV196" s="9" t="s">
        <v>55</v>
      </c>
      <c r="AW196" s="9" t="s">
        <v>18</v>
      </c>
      <c r="AX196" s="9" t="s">
        <v>45</v>
      </c>
      <c r="AY196" s="124" t="s">
        <v>86</v>
      </c>
    </row>
    <row r="197" spans="2:65" s="9" customFormat="1">
      <c r="B197" s="123"/>
      <c r="D197" s="118" t="s">
        <v>95</v>
      </c>
      <c r="E197" s="124" t="s">
        <v>1</v>
      </c>
      <c r="F197" s="125" t="s">
        <v>504</v>
      </c>
      <c r="H197" s="126">
        <v>1</v>
      </c>
      <c r="I197" s="127"/>
      <c r="L197" s="123"/>
      <c r="M197" s="128"/>
      <c r="T197" s="129"/>
      <c r="AT197" s="124" t="s">
        <v>95</v>
      </c>
      <c r="AU197" s="124" t="s">
        <v>55</v>
      </c>
      <c r="AV197" s="9" t="s">
        <v>55</v>
      </c>
      <c r="AW197" s="9" t="s">
        <v>18</v>
      </c>
      <c r="AX197" s="9" t="s">
        <v>45</v>
      </c>
      <c r="AY197" s="124" t="s">
        <v>86</v>
      </c>
    </row>
    <row r="198" spans="2:65" s="1" customFormat="1" ht="24.2" customHeight="1">
      <c r="B198" s="103"/>
      <c r="C198" s="104" t="s">
        <v>318</v>
      </c>
      <c r="D198" s="104" t="s">
        <v>87</v>
      </c>
      <c r="E198" s="105" t="s">
        <v>362</v>
      </c>
      <c r="F198" s="106" t="s">
        <v>363</v>
      </c>
      <c r="G198" s="107" t="s">
        <v>166</v>
      </c>
      <c r="H198" s="108">
        <v>6</v>
      </c>
      <c r="I198" s="109"/>
      <c r="J198" s="110">
        <f>ROUND(I198*H198,2)</f>
        <v>0</v>
      </c>
      <c r="K198" s="111"/>
      <c r="L198" s="25"/>
      <c r="M198" s="112" t="s">
        <v>1</v>
      </c>
      <c r="N198" s="113" t="s">
        <v>21</v>
      </c>
      <c r="P198" s="114">
        <f>O198*H198</f>
        <v>0</v>
      </c>
      <c r="Q198" s="114">
        <v>0</v>
      </c>
      <c r="R198" s="114">
        <f>Q198*H198</f>
        <v>0</v>
      </c>
      <c r="S198" s="114">
        <v>0</v>
      </c>
      <c r="T198" s="115">
        <f>S198*H198</f>
        <v>0</v>
      </c>
      <c r="AR198" s="116" t="s">
        <v>85</v>
      </c>
      <c r="AT198" s="116" t="s">
        <v>87</v>
      </c>
      <c r="AU198" s="116" t="s">
        <v>55</v>
      </c>
      <c r="AY198" s="13" t="s">
        <v>86</v>
      </c>
      <c r="BE198" s="117">
        <f>IF(N198="základní",J198,0)</f>
        <v>0</v>
      </c>
      <c r="BF198" s="117">
        <f>IF(N198="snížená",J198,0)</f>
        <v>0</v>
      </c>
      <c r="BG198" s="117">
        <f>IF(N198="zákl. přenesená",J198,0)</f>
        <v>0</v>
      </c>
      <c r="BH198" s="117">
        <f>IF(N198="sníž. přenesená",J198,0)</f>
        <v>0</v>
      </c>
      <c r="BI198" s="117">
        <f>IF(N198="nulová",J198,0)</f>
        <v>0</v>
      </c>
      <c r="BJ198" s="13" t="s">
        <v>53</v>
      </c>
      <c r="BK198" s="117">
        <f>ROUND(I198*H198,2)</f>
        <v>0</v>
      </c>
      <c r="BL198" s="13" t="s">
        <v>85</v>
      </c>
      <c r="BM198" s="116" t="s">
        <v>505</v>
      </c>
    </row>
    <row r="199" spans="2:65" s="1" customFormat="1" ht="19.5">
      <c r="B199" s="25"/>
      <c r="D199" s="118" t="s">
        <v>92</v>
      </c>
      <c r="F199" s="119" t="s">
        <v>365</v>
      </c>
      <c r="I199" s="120"/>
      <c r="L199" s="25"/>
      <c r="M199" s="121"/>
      <c r="T199" s="38"/>
      <c r="AT199" s="13" t="s">
        <v>92</v>
      </c>
      <c r="AU199" s="13" t="s">
        <v>55</v>
      </c>
    </row>
    <row r="200" spans="2:65" s="1" customFormat="1" ht="29.25">
      <c r="B200" s="25"/>
      <c r="D200" s="118" t="s">
        <v>93</v>
      </c>
      <c r="F200" s="122" t="s">
        <v>366</v>
      </c>
      <c r="I200" s="120"/>
      <c r="L200" s="25"/>
      <c r="M200" s="121"/>
      <c r="T200" s="38"/>
      <c r="AT200" s="13" t="s">
        <v>93</v>
      </c>
      <c r="AU200" s="13" t="s">
        <v>55</v>
      </c>
    </row>
    <row r="201" spans="2:65" s="1" customFormat="1">
      <c r="B201" s="25"/>
      <c r="D201" s="118" t="s">
        <v>95</v>
      </c>
      <c r="F201" s="125" t="s">
        <v>531</v>
      </c>
      <c r="H201" s="126">
        <v>1</v>
      </c>
      <c r="I201" s="120"/>
      <c r="L201" s="25"/>
      <c r="M201" s="121"/>
      <c r="T201" s="38"/>
      <c r="AT201" s="13"/>
      <c r="AU201" s="13"/>
    </row>
    <row r="202" spans="2:65" s="9" customFormat="1">
      <c r="B202" s="123"/>
      <c r="D202" s="118" t="s">
        <v>95</v>
      </c>
      <c r="E202" s="124" t="s">
        <v>1</v>
      </c>
      <c r="F202" s="125" t="s">
        <v>504</v>
      </c>
      <c r="H202" s="126">
        <v>1</v>
      </c>
      <c r="I202" s="127"/>
      <c r="L202" s="123"/>
      <c r="M202" s="128"/>
      <c r="T202" s="129"/>
      <c r="AT202" s="124" t="s">
        <v>95</v>
      </c>
      <c r="AU202" s="124" t="s">
        <v>55</v>
      </c>
      <c r="AV202" s="9" t="s">
        <v>55</v>
      </c>
      <c r="AW202" s="9" t="s">
        <v>18</v>
      </c>
      <c r="AX202" s="9" t="s">
        <v>45</v>
      </c>
      <c r="AY202" s="124" t="s">
        <v>86</v>
      </c>
    </row>
    <row r="203" spans="2:65" s="9" customFormat="1">
      <c r="B203" s="123"/>
      <c r="D203" s="118" t="s">
        <v>95</v>
      </c>
      <c r="E203" s="124"/>
      <c r="F203" s="125" t="s">
        <v>528</v>
      </c>
      <c r="H203" s="126">
        <v>1</v>
      </c>
      <c r="I203" s="127"/>
      <c r="L203" s="123"/>
      <c r="M203" s="128"/>
      <c r="T203" s="129"/>
      <c r="AT203" s="124"/>
      <c r="AU203" s="124"/>
      <c r="AY203" s="124"/>
    </row>
    <row r="204" spans="2:65" s="9" customFormat="1">
      <c r="B204" s="123"/>
      <c r="D204" s="118" t="s">
        <v>95</v>
      </c>
      <c r="E204" s="124" t="s">
        <v>1</v>
      </c>
      <c r="F204" s="125" t="s">
        <v>503</v>
      </c>
      <c r="H204" s="126">
        <v>1</v>
      </c>
      <c r="I204" s="127"/>
      <c r="L204" s="123"/>
      <c r="M204" s="128"/>
      <c r="T204" s="129"/>
      <c r="AT204" s="124" t="s">
        <v>95</v>
      </c>
      <c r="AU204" s="124" t="s">
        <v>55</v>
      </c>
      <c r="AV204" s="9" t="s">
        <v>55</v>
      </c>
      <c r="AW204" s="9" t="s">
        <v>18</v>
      </c>
      <c r="AX204" s="9" t="s">
        <v>45</v>
      </c>
      <c r="AY204" s="124" t="s">
        <v>86</v>
      </c>
    </row>
    <row r="205" spans="2:65" s="9" customFormat="1">
      <c r="B205" s="123"/>
      <c r="D205" s="118" t="s">
        <v>95</v>
      </c>
      <c r="E205" s="124" t="s">
        <v>1</v>
      </c>
      <c r="F205" s="125" t="s">
        <v>529</v>
      </c>
      <c r="H205" s="126">
        <v>1</v>
      </c>
      <c r="I205" s="127"/>
      <c r="L205" s="123"/>
      <c r="M205" s="128"/>
      <c r="T205" s="129"/>
      <c r="AT205" s="124" t="s">
        <v>95</v>
      </c>
      <c r="AU205" s="124" t="s">
        <v>55</v>
      </c>
      <c r="AV205" s="9" t="s">
        <v>55</v>
      </c>
      <c r="AW205" s="9" t="s">
        <v>18</v>
      </c>
      <c r="AX205" s="9" t="s">
        <v>45</v>
      </c>
      <c r="AY205" s="124" t="s">
        <v>86</v>
      </c>
    </row>
    <row r="206" spans="2:65" s="9" customFormat="1">
      <c r="B206" s="123"/>
      <c r="D206" s="118" t="s">
        <v>95</v>
      </c>
      <c r="E206" s="124" t="s">
        <v>1</v>
      </c>
      <c r="F206" s="125" t="s">
        <v>506</v>
      </c>
      <c r="H206" s="126">
        <v>1</v>
      </c>
      <c r="I206" s="127"/>
      <c r="L206" s="123"/>
      <c r="M206" s="128"/>
      <c r="T206" s="129"/>
      <c r="AT206" s="124" t="s">
        <v>95</v>
      </c>
      <c r="AU206" s="124" t="s">
        <v>55</v>
      </c>
      <c r="AV206" s="9" t="s">
        <v>55</v>
      </c>
      <c r="AW206" s="9" t="s">
        <v>18</v>
      </c>
      <c r="AX206" s="9" t="s">
        <v>45</v>
      </c>
      <c r="AY206" s="124" t="s">
        <v>86</v>
      </c>
    </row>
    <row r="207" spans="2:65" s="1" customFormat="1" ht="37.9" customHeight="1">
      <c r="B207" s="103"/>
      <c r="C207" s="104" t="s">
        <v>325</v>
      </c>
      <c r="D207" s="104" t="s">
        <v>87</v>
      </c>
      <c r="E207" s="105" t="s">
        <v>368</v>
      </c>
      <c r="F207" s="106" t="s">
        <v>369</v>
      </c>
      <c r="G207" s="107" t="s">
        <v>166</v>
      </c>
      <c r="H207" s="108">
        <v>6</v>
      </c>
      <c r="I207" s="109"/>
      <c r="J207" s="110">
        <f>ROUND(I207*H207,2)</f>
        <v>0</v>
      </c>
      <c r="K207" s="111"/>
      <c r="L207" s="25"/>
      <c r="M207" s="112" t="s">
        <v>1</v>
      </c>
      <c r="N207" s="113" t="s">
        <v>21</v>
      </c>
      <c r="P207" s="114">
        <f>O207*H207</f>
        <v>0</v>
      </c>
      <c r="Q207" s="114">
        <v>0</v>
      </c>
      <c r="R207" s="114">
        <f>Q207*H207</f>
        <v>0</v>
      </c>
      <c r="S207" s="114">
        <v>0</v>
      </c>
      <c r="T207" s="115">
        <f>S207*H207</f>
        <v>0</v>
      </c>
      <c r="AR207" s="116" t="s">
        <v>85</v>
      </c>
      <c r="AT207" s="116" t="s">
        <v>87</v>
      </c>
      <c r="AU207" s="116" t="s">
        <v>55</v>
      </c>
      <c r="AY207" s="13" t="s">
        <v>86</v>
      </c>
      <c r="BE207" s="117">
        <f>IF(N207="základní",J207,0)</f>
        <v>0</v>
      </c>
      <c r="BF207" s="117">
        <f>IF(N207="snížená",J207,0)</f>
        <v>0</v>
      </c>
      <c r="BG207" s="117">
        <f>IF(N207="zákl. přenesená",J207,0)</f>
        <v>0</v>
      </c>
      <c r="BH207" s="117">
        <f>IF(N207="sníž. přenesená",J207,0)</f>
        <v>0</v>
      </c>
      <c r="BI207" s="117">
        <f>IF(N207="nulová",J207,0)</f>
        <v>0</v>
      </c>
      <c r="BJ207" s="13" t="s">
        <v>53</v>
      </c>
      <c r="BK207" s="117">
        <f>ROUND(I207*H207,2)</f>
        <v>0</v>
      </c>
      <c r="BL207" s="13" t="s">
        <v>85</v>
      </c>
      <c r="BM207" s="116" t="s">
        <v>507</v>
      </c>
    </row>
    <row r="208" spans="2:65" s="1" customFormat="1" ht="19.5">
      <c r="B208" s="25"/>
      <c r="D208" s="118" t="s">
        <v>92</v>
      </c>
      <c r="F208" s="119" t="s">
        <v>369</v>
      </c>
      <c r="I208" s="120"/>
      <c r="L208" s="25"/>
      <c r="M208" s="121"/>
      <c r="T208" s="38"/>
      <c r="AT208" s="13" t="s">
        <v>92</v>
      </c>
      <c r="AU208" s="13" t="s">
        <v>55</v>
      </c>
    </row>
    <row r="209" spans="2:65" s="1" customFormat="1" ht="29.25">
      <c r="B209" s="25"/>
      <c r="D209" s="118" t="s">
        <v>93</v>
      </c>
      <c r="F209" s="122" t="s">
        <v>371</v>
      </c>
      <c r="I209" s="120"/>
      <c r="L209" s="25"/>
      <c r="M209" s="121"/>
      <c r="T209" s="38"/>
      <c r="AT209" s="13" t="s">
        <v>93</v>
      </c>
      <c r="AU209" s="13" t="s">
        <v>55</v>
      </c>
    </row>
    <row r="210" spans="2:65" s="9" customFormat="1">
      <c r="B210" s="123"/>
      <c r="D210" s="118" t="s">
        <v>95</v>
      </c>
      <c r="E210" s="124" t="s">
        <v>1</v>
      </c>
      <c r="F210" s="125" t="s">
        <v>508</v>
      </c>
      <c r="H210" s="126">
        <v>6</v>
      </c>
      <c r="I210" s="127"/>
      <c r="L210" s="123"/>
      <c r="M210" s="128"/>
      <c r="T210" s="129"/>
      <c r="AT210" s="124" t="s">
        <v>95</v>
      </c>
      <c r="AU210" s="124" t="s">
        <v>55</v>
      </c>
      <c r="AV210" s="9" t="s">
        <v>55</v>
      </c>
      <c r="AW210" s="9" t="s">
        <v>18</v>
      </c>
      <c r="AX210" s="9" t="s">
        <v>53</v>
      </c>
      <c r="AY210" s="124" t="s">
        <v>86</v>
      </c>
    </row>
    <row r="211" spans="2:65" s="1" customFormat="1" ht="24.2" customHeight="1">
      <c r="B211" s="103"/>
      <c r="C211" s="104" t="s">
        <v>332</v>
      </c>
      <c r="D211" s="104" t="s">
        <v>87</v>
      </c>
      <c r="E211" s="105" t="s">
        <v>374</v>
      </c>
      <c r="F211" s="106" t="s">
        <v>375</v>
      </c>
      <c r="G211" s="107" t="s">
        <v>166</v>
      </c>
      <c r="H211" s="108">
        <v>4</v>
      </c>
      <c r="I211" s="109"/>
      <c r="J211" s="110">
        <f>ROUND(I211*H211,2)</f>
        <v>0</v>
      </c>
      <c r="K211" s="111"/>
      <c r="L211" s="25"/>
      <c r="M211" s="112" t="s">
        <v>1</v>
      </c>
      <c r="N211" s="113" t="s">
        <v>21</v>
      </c>
      <c r="P211" s="114">
        <f>O211*H211</f>
        <v>0</v>
      </c>
      <c r="Q211" s="114">
        <v>0</v>
      </c>
      <c r="R211" s="114">
        <f>Q211*H211</f>
        <v>0</v>
      </c>
      <c r="S211" s="114">
        <v>0</v>
      </c>
      <c r="T211" s="115">
        <f>S211*H211</f>
        <v>0</v>
      </c>
      <c r="AR211" s="116" t="s">
        <v>85</v>
      </c>
      <c r="AT211" s="116" t="s">
        <v>87</v>
      </c>
      <c r="AU211" s="116" t="s">
        <v>55</v>
      </c>
      <c r="AY211" s="13" t="s">
        <v>86</v>
      </c>
      <c r="BE211" s="117">
        <f>IF(N211="základní",J211,0)</f>
        <v>0</v>
      </c>
      <c r="BF211" s="117">
        <f>IF(N211="snížená",J211,0)</f>
        <v>0</v>
      </c>
      <c r="BG211" s="117">
        <f>IF(N211="zákl. přenesená",J211,0)</f>
        <v>0</v>
      </c>
      <c r="BH211" s="117">
        <f>IF(N211="sníž. přenesená",J211,0)</f>
        <v>0</v>
      </c>
      <c r="BI211" s="117">
        <f>IF(N211="nulová",J211,0)</f>
        <v>0</v>
      </c>
      <c r="BJ211" s="13" t="s">
        <v>53</v>
      </c>
      <c r="BK211" s="117">
        <f>ROUND(I211*H211,2)</f>
        <v>0</v>
      </c>
      <c r="BL211" s="13" t="s">
        <v>85</v>
      </c>
      <c r="BM211" s="116" t="s">
        <v>509</v>
      </c>
    </row>
    <row r="212" spans="2:65" s="1" customFormat="1">
      <c r="B212" s="25"/>
      <c r="D212" s="118" t="s">
        <v>92</v>
      </c>
      <c r="F212" s="119" t="s">
        <v>375</v>
      </c>
      <c r="I212" s="120"/>
      <c r="L212" s="25"/>
      <c r="M212" s="121"/>
      <c r="T212" s="38"/>
      <c r="AT212" s="13" t="s">
        <v>92</v>
      </c>
      <c r="AU212" s="13" t="s">
        <v>55</v>
      </c>
    </row>
    <row r="213" spans="2:65" s="1" customFormat="1" ht="29.25">
      <c r="B213" s="25"/>
      <c r="D213" s="118" t="s">
        <v>93</v>
      </c>
      <c r="F213" s="122" t="s">
        <v>366</v>
      </c>
      <c r="I213" s="120"/>
      <c r="L213" s="25"/>
      <c r="M213" s="121"/>
      <c r="T213" s="38"/>
      <c r="AT213" s="13" t="s">
        <v>93</v>
      </c>
      <c r="AU213" s="13" t="s">
        <v>55</v>
      </c>
    </row>
    <row r="214" spans="2:65" s="9" customFormat="1">
      <c r="B214" s="123"/>
      <c r="D214" s="118" t="s">
        <v>95</v>
      </c>
      <c r="E214" s="124" t="s">
        <v>1</v>
      </c>
      <c r="F214" s="125" t="s">
        <v>510</v>
      </c>
      <c r="H214" s="126">
        <v>4</v>
      </c>
      <c r="I214" s="127"/>
      <c r="L214" s="123"/>
      <c r="M214" s="128"/>
      <c r="T214" s="129"/>
      <c r="AT214" s="124" t="s">
        <v>95</v>
      </c>
      <c r="AU214" s="124" t="s">
        <v>55</v>
      </c>
      <c r="AV214" s="9" t="s">
        <v>55</v>
      </c>
      <c r="AW214" s="9" t="s">
        <v>18</v>
      </c>
      <c r="AX214" s="9" t="s">
        <v>53</v>
      </c>
      <c r="AY214" s="124" t="s">
        <v>86</v>
      </c>
    </row>
    <row r="215" spans="2:65" s="9" customFormat="1" ht="24">
      <c r="B215" s="123"/>
      <c r="C215" s="104" t="s">
        <v>338</v>
      </c>
      <c r="D215" s="104" t="s">
        <v>87</v>
      </c>
      <c r="E215" s="105" t="s">
        <v>380</v>
      </c>
      <c r="F215" s="106" t="s">
        <v>381</v>
      </c>
      <c r="G215" s="107" t="s">
        <v>166</v>
      </c>
      <c r="H215" s="108">
        <v>9</v>
      </c>
      <c r="I215" s="109"/>
      <c r="J215" s="110">
        <f>ROUND(I215*H215,2)</f>
        <v>0</v>
      </c>
      <c r="L215" s="123"/>
      <c r="M215" s="128"/>
      <c r="T215" s="129"/>
      <c r="AT215" s="124"/>
      <c r="AU215" s="124"/>
      <c r="AY215" s="124"/>
      <c r="BK215" s="146">
        <f>ROUND(I215*H215,2)</f>
        <v>0</v>
      </c>
      <c r="BL215" s="13">
        <v>4</v>
      </c>
    </row>
    <row r="216" spans="2:65" s="9" customFormat="1" ht="19.5">
      <c r="B216" s="123"/>
      <c r="C216" s="1"/>
      <c r="D216" s="118" t="s">
        <v>92</v>
      </c>
      <c r="E216" s="1"/>
      <c r="F216" s="119" t="s">
        <v>381</v>
      </c>
      <c r="G216" s="1"/>
      <c r="H216" s="1"/>
      <c r="I216" s="120"/>
      <c r="J216" s="1"/>
      <c r="L216" s="123"/>
      <c r="M216" s="128"/>
      <c r="T216" s="129"/>
      <c r="AT216" s="124"/>
      <c r="AU216" s="124"/>
      <c r="AY216" s="124"/>
    </row>
    <row r="217" spans="2:65" s="9" customFormat="1" ht="29.25">
      <c r="B217" s="123"/>
      <c r="C217" s="1"/>
      <c r="D217" s="118" t="s">
        <v>93</v>
      </c>
      <c r="E217" s="1"/>
      <c r="F217" s="122" t="s">
        <v>383</v>
      </c>
      <c r="G217" s="1"/>
      <c r="H217" s="1"/>
      <c r="I217" s="120"/>
      <c r="J217" s="1"/>
      <c r="L217" s="123"/>
      <c r="M217" s="128"/>
      <c r="T217" s="129"/>
      <c r="AT217" s="124"/>
      <c r="AU217" s="124"/>
      <c r="AY217" s="124"/>
    </row>
    <row r="218" spans="2:65" s="9" customFormat="1">
      <c r="B218" s="123"/>
      <c r="D218" s="118" t="s">
        <v>95</v>
      </c>
      <c r="E218" s="124" t="s">
        <v>1</v>
      </c>
      <c r="F218" s="125" t="s">
        <v>526</v>
      </c>
      <c r="H218" s="126">
        <v>9</v>
      </c>
      <c r="I218" s="127"/>
      <c r="L218" s="123"/>
      <c r="M218" s="128"/>
      <c r="T218" s="129"/>
      <c r="AT218" s="124"/>
      <c r="AU218" s="124"/>
      <c r="AY218" s="124"/>
    </row>
    <row r="219" spans="2:65" s="1" customFormat="1" ht="24.2" customHeight="1">
      <c r="B219" s="103"/>
      <c r="C219" s="104">
        <v>32</v>
      </c>
      <c r="D219" s="104" t="s">
        <v>87</v>
      </c>
      <c r="E219" s="105" t="s">
        <v>525</v>
      </c>
      <c r="F219" s="106" t="s">
        <v>381</v>
      </c>
      <c r="G219" s="107" t="s">
        <v>166</v>
      </c>
      <c r="H219" s="108">
        <v>1</v>
      </c>
      <c r="I219" s="109"/>
      <c r="J219" s="110">
        <f>ROUND(I219*H219,2)</f>
        <v>0</v>
      </c>
      <c r="K219" s="111"/>
      <c r="L219" s="25"/>
      <c r="M219" s="112" t="s">
        <v>1</v>
      </c>
      <c r="N219" s="113" t="s">
        <v>21</v>
      </c>
      <c r="P219" s="114">
        <f>O219*H219</f>
        <v>0</v>
      </c>
      <c r="Q219" s="114">
        <v>0</v>
      </c>
      <c r="R219" s="114">
        <f>Q219*H219</f>
        <v>0</v>
      </c>
      <c r="S219" s="114">
        <v>0</v>
      </c>
      <c r="T219" s="115">
        <f>S219*H219</f>
        <v>0</v>
      </c>
      <c r="AR219" s="116" t="s">
        <v>85</v>
      </c>
      <c r="AT219" s="116" t="s">
        <v>87</v>
      </c>
      <c r="AU219" s="116" t="s">
        <v>55</v>
      </c>
      <c r="AY219" s="13" t="s">
        <v>86</v>
      </c>
      <c r="BE219" s="117">
        <f>IF(N219="základní",J219,0)</f>
        <v>0</v>
      </c>
      <c r="BF219" s="117">
        <f>IF(N219="snížená",J219,0)</f>
        <v>0</v>
      </c>
      <c r="BG219" s="117">
        <f>IF(N219="zákl. přenesená",J219,0)</f>
        <v>0</v>
      </c>
      <c r="BH219" s="117">
        <f>IF(N219="sníž. přenesená",J219,0)</f>
        <v>0</v>
      </c>
      <c r="BI219" s="117">
        <f>IF(N219="nulová",J219,0)</f>
        <v>0</v>
      </c>
      <c r="BJ219" s="13" t="s">
        <v>53</v>
      </c>
      <c r="BK219" s="117">
        <f>ROUND(I219*H219,2)</f>
        <v>0</v>
      </c>
      <c r="BL219" s="13" t="s">
        <v>85</v>
      </c>
      <c r="BM219" s="116" t="s">
        <v>511</v>
      </c>
    </row>
    <row r="220" spans="2:65" s="1" customFormat="1" ht="19.5">
      <c r="B220" s="25"/>
      <c r="D220" s="118" t="s">
        <v>92</v>
      </c>
      <c r="F220" s="119" t="s">
        <v>381</v>
      </c>
      <c r="I220" s="120"/>
      <c r="L220" s="25"/>
      <c r="M220" s="121"/>
      <c r="T220" s="38"/>
      <c r="AT220" s="13" t="s">
        <v>92</v>
      </c>
      <c r="AU220" s="13" t="s">
        <v>55</v>
      </c>
    </row>
    <row r="221" spans="2:65" s="1" customFormat="1" ht="29.25">
      <c r="B221" s="25"/>
      <c r="D221" s="118" t="s">
        <v>93</v>
      </c>
      <c r="F221" s="122" t="s">
        <v>383</v>
      </c>
      <c r="I221" s="120"/>
      <c r="L221" s="25"/>
      <c r="M221" s="121"/>
      <c r="T221" s="38"/>
      <c r="AT221" s="13" t="s">
        <v>93</v>
      </c>
      <c r="AU221" s="13" t="s">
        <v>55</v>
      </c>
    </row>
    <row r="222" spans="2:65" s="9" customFormat="1">
      <c r="B222" s="123"/>
      <c r="D222" s="118" t="s">
        <v>95</v>
      </c>
      <c r="E222" s="124" t="s">
        <v>1</v>
      </c>
      <c r="F222" s="125" t="s">
        <v>527</v>
      </c>
      <c r="H222" s="126">
        <v>1</v>
      </c>
      <c r="I222" s="127"/>
      <c r="L222" s="123"/>
      <c r="M222" s="128"/>
      <c r="T222" s="129"/>
      <c r="AT222" s="124" t="s">
        <v>95</v>
      </c>
      <c r="AU222" s="124" t="s">
        <v>55</v>
      </c>
      <c r="AV222" s="9" t="s">
        <v>55</v>
      </c>
      <c r="AW222" s="9" t="s">
        <v>18</v>
      </c>
      <c r="AX222" s="9" t="s">
        <v>53</v>
      </c>
      <c r="AY222" s="124" t="s">
        <v>86</v>
      </c>
    </row>
    <row r="223" spans="2:65" s="9" customFormat="1" ht="36">
      <c r="B223" s="123"/>
      <c r="C223" s="104">
        <v>33</v>
      </c>
      <c r="D223" s="104" t="s">
        <v>87</v>
      </c>
      <c r="E223" s="105" t="s">
        <v>547</v>
      </c>
      <c r="F223" s="106" t="s">
        <v>548</v>
      </c>
      <c r="G223" s="107" t="s">
        <v>166</v>
      </c>
      <c r="H223" s="108">
        <v>13</v>
      </c>
      <c r="I223" s="109"/>
      <c r="J223" s="110">
        <f>ROUND(I223*H223,2)</f>
        <v>0</v>
      </c>
      <c r="L223" s="123"/>
      <c r="M223" s="128"/>
      <c r="T223" s="129"/>
      <c r="AT223" s="124"/>
      <c r="AU223" s="124"/>
      <c r="AY223" s="124"/>
      <c r="BK223" s="146">
        <f>ROUND(I223*H223,2)</f>
        <v>0</v>
      </c>
      <c r="BL223" s="9">
        <v>4</v>
      </c>
    </row>
    <row r="224" spans="2:65" s="9" customFormat="1" ht="19.5">
      <c r="B224" s="123"/>
      <c r="C224" s="1"/>
      <c r="D224" s="118" t="s">
        <v>92</v>
      </c>
      <c r="E224" s="1"/>
      <c r="F224" s="119" t="s">
        <v>381</v>
      </c>
      <c r="G224" s="1"/>
      <c r="H224" s="1"/>
      <c r="I224" s="120"/>
      <c r="J224" s="1"/>
      <c r="L224" s="123"/>
      <c r="M224" s="128"/>
      <c r="T224" s="129"/>
      <c r="AT224" s="124"/>
      <c r="AU224" s="124"/>
      <c r="AY224" s="124"/>
    </row>
    <row r="225" spans="2:65" s="9" customFormat="1" ht="39">
      <c r="B225" s="123"/>
      <c r="C225" s="1"/>
      <c r="D225" s="118" t="s">
        <v>93</v>
      </c>
      <c r="E225" s="1"/>
      <c r="F225" s="122" t="s">
        <v>549</v>
      </c>
      <c r="G225" s="1"/>
      <c r="H225" s="1"/>
      <c r="I225" s="120"/>
      <c r="J225" s="1"/>
      <c r="L225" s="123"/>
      <c r="M225" s="128"/>
      <c r="T225" s="129"/>
      <c r="AT225" s="124"/>
      <c r="AU225" s="124"/>
      <c r="AY225" s="124"/>
    </row>
    <row r="226" spans="2:65" s="9" customFormat="1">
      <c r="B226" s="123"/>
      <c r="D226" s="118" t="s">
        <v>95</v>
      </c>
      <c r="E226" s="124" t="s">
        <v>1</v>
      </c>
      <c r="F226" s="125" t="s">
        <v>550</v>
      </c>
      <c r="H226" s="126">
        <v>13</v>
      </c>
      <c r="I226" s="127"/>
      <c r="L226" s="123"/>
      <c r="M226" s="128"/>
      <c r="T226" s="129"/>
      <c r="AT226" s="124"/>
      <c r="AU226" s="124"/>
      <c r="AY226" s="124"/>
    </row>
    <row r="227" spans="2:65" s="1" customFormat="1" ht="16.5" customHeight="1">
      <c r="B227" s="103"/>
      <c r="C227" s="104">
        <v>34</v>
      </c>
      <c r="D227" s="104" t="s">
        <v>87</v>
      </c>
      <c r="E227" s="105" t="s">
        <v>384</v>
      </c>
      <c r="F227" s="106" t="s">
        <v>385</v>
      </c>
      <c r="G227" s="107" t="s">
        <v>172</v>
      </c>
      <c r="H227" s="108">
        <v>1.2450000000000001</v>
      </c>
      <c r="I227" s="109"/>
      <c r="J227" s="110">
        <f>ROUND(I227*H227,2)</f>
        <v>0</v>
      </c>
      <c r="K227" s="111"/>
      <c r="L227" s="25"/>
      <c r="M227" s="112" t="s">
        <v>1</v>
      </c>
      <c r="N227" s="113" t="s">
        <v>21</v>
      </c>
      <c r="P227" s="114">
        <f>O227*H227</f>
        <v>0</v>
      </c>
      <c r="Q227" s="114">
        <v>0</v>
      </c>
      <c r="R227" s="114">
        <f>Q227*H227</f>
        <v>0</v>
      </c>
      <c r="S227" s="114">
        <v>0</v>
      </c>
      <c r="T227" s="115">
        <f>S227*H227</f>
        <v>0</v>
      </c>
      <c r="AR227" s="116" t="s">
        <v>85</v>
      </c>
      <c r="AT227" s="116" t="s">
        <v>87</v>
      </c>
      <c r="AU227" s="116" t="s">
        <v>55</v>
      </c>
      <c r="AY227" s="13" t="s">
        <v>86</v>
      </c>
      <c r="BE227" s="117">
        <f>IF(N227="základní",J227,0)</f>
        <v>0</v>
      </c>
      <c r="BF227" s="117">
        <f>IF(N227="snížená",J227,0)</f>
        <v>0</v>
      </c>
      <c r="BG227" s="117">
        <f>IF(N227="zákl. přenesená",J227,0)</f>
        <v>0</v>
      </c>
      <c r="BH227" s="117">
        <f>IF(N227="sníž. přenesená",J227,0)</f>
        <v>0</v>
      </c>
      <c r="BI227" s="117">
        <f>IF(N227="nulová",J227,0)</f>
        <v>0</v>
      </c>
      <c r="BJ227" s="13" t="s">
        <v>53</v>
      </c>
      <c r="BK227" s="117">
        <f>ROUND(I227*H227,2)</f>
        <v>0</v>
      </c>
      <c r="BL227" s="13" t="s">
        <v>85</v>
      </c>
      <c r="BM227" s="116" t="s">
        <v>512</v>
      </c>
    </row>
    <row r="228" spans="2:65" s="1" customFormat="1">
      <c r="B228" s="25"/>
      <c r="D228" s="118" t="s">
        <v>92</v>
      </c>
      <c r="F228" s="119" t="s">
        <v>385</v>
      </c>
      <c r="I228" s="120"/>
      <c r="L228" s="25"/>
      <c r="M228" s="121"/>
      <c r="T228" s="38"/>
      <c r="AT228" s="13" t="s">
        <v>92</v>
      </c>
      <c r="AU228" s="13" t="s">
        <v>55</v>
      </c>
    </row>
    <row r="229" spans="2:65" s="1" customFormat="1" ht="39">
      <c r="B229" s="25"/>
      <c r="D229" s="118" t="s">
        <v>93</v>
      </c>
      <c r="F229" s="122" t="s">
        <v>387</v>
      </c>
      <c r="I229" s="120"/>
      <c r="L229" s="25"/>
      <c r="M229" s="121"/>
      <c r="T229" s="38"/>
      <c r="AT229" s="13" t="s">
        <v>93</v>
      </c>
      <c r="AU229" s="13" t="s">
        <v>55</v>
      </c>
    </row>
    <row r="230" spans="2:65" s="9" customFormat="1">
      <c r="B230" s="123"/>
      <c r="D230" s="118" t="s">
        <v>95</v>
      </c>
      <c r="E230" s="124" t="s">
        <v>1</v>
      </c>
      <c r="F230" s="125" t="s">
        <v>513</v>
      </c>
      <c r="H230" s="126">
        <v>1.2450000000000001</v>
      </c>
      <c r="I230" s="127"/>
      <c r="L230" s="123"/>
      <c r="M230" s="128"/>
      <c r="T230" s="129"/>
      <c r="AT230" s="124" t="s">
        <v>95</v>
      </c>
      <c r="AU230" s="124" t="s">
        <v>55</v>
      </c>
      <c r="AV230" s="9" t="s">
        <v>55</v>
      </c>
      <c r="AW230" s="9" t="s">
        <v>18</v>
      </c>
      <c r="AX230" s="9" t="s">
        <v>53</v>
      </c>
      <c r="AY230" s="124" t="s">
        <v>86</v>
      </c>
    </row>
    <row r="231" spans="2:65" s="8" customFormat="1" ht="25.9" customHeight="1">
      <c r="B231" s="93"/>
      <c r="D231" s="94" t="s">
        <v>44</v>
      </c>
      <c r="E231" s="95" t="s">
        <v>389</v>
      </c>
      <c r="F231" s="95" t="s">
        <v>390</v>
      </c>
      <c r="I231" s="96"/>
      <c r="J231" s="97">
        <f>BK231</f>
        <v>0</v>
      </c>
      <c r="L231" s="93"/>
      <c r="M231" s="98"/>
      <c r="P231" s="99">
        <f>P232</f>
        <v>0</v>
      </c>
      <c r="R231" s="99">
        <f>R232</f>
        <v>0</v>
      </c>
      <c r="T231" s="100">
        <f>T232</f>
        <v>0</v>
      </c>
      <c r="AR231" s="94" t="s">
        <v>55</v>
      </c>
      <c r="AT231" s="101" t="s">
        <v>44</v>
      </c>
      <c r="AU231" s="101" t="s">
        <v>45</v>
      </c>
      <c r="AY231" s="94" t="s">
        <v>86</v>
      </c>
      <c r="BK231" s="102">
        <f>BK232</f>
        <v>0</v>
      </c>
    </row>
    <row r="232" spans="2:65" s="8" customFormat="1" ht="22.9" customHeight="1">
      <c r="B232" s="93"/>
      <c r="D232" s="94" t="s">
        <v>44</v>
      </c>
      <c r="E232" s="143" t="s">
        <v>391</v>
      </c>
      <c r="F232" s="143" t="s">
        <v>392</v>
      </c>
      <c r="I232" s="96"/>
      <c r="J232" s="144">
        <f>BK232</f>
        <v>0</v>
      </c>
      <c r="L232" s="93"/>
      <c r="M232" s="98"/>
      <c r="P232" s="99">
        <f>SUM(P233:P236)</f>
        <v>0</v>
      </c>
      <c r="R232" s="99">
        <f>SUM(R233:R236)</f>
        <v>0</v>
      </c>
      <c r="T232" s="100">
        <f>SUM(T233:T236)</f>
        <v>0</v>
      </c>
      <c r="AR232" s="94" t="s">
        <v>55</v>
      </c>
      <c r="AT232" s="101" t="s">
        <v>44</v>
      </c>
      <c r="AU232" s="101" t="s">
        <v>53</v>
      </c>
      <c r="AY232" s="94" t="s">
        <v>86</v>
      </c>
      <c r="BK232" s="102">
        <f>SUM(BK233:BK236)</f>
        <v>0</v>
      </c>
    </row>
    <row r="233" spans="2:65" s="1" customFormat="1" ht="24.2" customHeight="1">
      <c r="B233" s="103"/>
      <c r="C233" s="104">
        <v>35</v>
      </c>
      <c r="D233" s="104" t="s">
        <v>87</v>
      </c>
      <c r="E233" s="105" t="s">
        <v>393</v>
      </c>
      <c r="F233" s="106" t="s">
        <v>394</v>
      </c>
      <c r="G233" s="107" t="s">
        <v>155</v>
      </c>
      <c r="H233" s="108">
        <v>9.9600000000000009</v>
      </c>
      <c r="I233" s="109"/>
      <c r="J233" s="110">
        <f>ROUND(I233*H233,2)</f>
        <v>0</v>
      </c>
      <c r="K233" s="111"/>
      <c r="L233" s="25"/>
      <c r="M233" s="112" t="s">
        <v>1</v>
      </c>
      <c r="N233" s="113" t="s">
        <v>21</v>
      </c>
      <c r="P233" s="114">
        <f>O233*H233</f>
        <v>0</v>
      </c>
      <c r="Q233" s="114">
        <v>0</v>
      </c>
      <c r="R233" s="114">
        <f>Q233*H233</f>
        <v>0</v>
      </c>
      <c r="S233" s="114">
        <v>0</v>
      </c>
      <c r="T233" s="115">
        <f>S233*H233</f>
        <v>0</v>
      </c>
      <c r="AR233" s="116" t="s">
        <v>241</v>
      </c>
      <c r="AT233" s="116" t="s">
        <v>87</v>
      </c>
      <c r="AU233" s="116" t="s">
        <v>55</v>
      </c>
      <c r="AY233" s="13" t="s">
        <v>86</v>
      </c>
      <c r="BE233" s="117">
        <f>IF(N233="základní",J233,0)</f>
        <v>0</v>
      </c>
      <c r="BF233" s="117">
        <f>IF(N233="snížená",J233,0)</f>
        <v>0</v>
      </c>
      <c r="BG233" s="117">
        <f>IF(N233="zákl. přenesená",J233,0)</f>
        <v>0</v>
      </c>
      <c r="BH233" s="117">
        <f>IF(N233="sníž. přenesená",J233,0)</f>
        <v>0</v>
      </c>
      <c r="BI233" s="117">
        <f>IF(N233="nulová",J233,0)</f>
        <v>0</v>
      </c>
      <c r="BJ233" s="13" t="s">
        <v>53</v>
      </c>
      <c r="BK233" s="117">
        <f>ROUND(I233*H233,2)</f>
        <v>0</v>
      </c>
      <c r="BL233" s="13" t="s">
        <v>241</v>
      </c>
      <c r="BM233" s="116" t="s">
        <v>514</v>
      </c>
    </row>
    <row r="234" spans="2:65" s="1" customFormat="1" ht="19.5">
      <c r="B234" s="25"/>
      <c r="D234" s="118" t="s">
        <v>92</v>
      </c>
      <c r="F234" s="119" t="s">
        <v>394</v>
      </c>
      <c r="I234" s="120"/>
      <c r="L234" s="25"/>
      <c r="M234" s="121"/>
      <c r="T234" s="38"/>
      <c r="AT234" s="13" t="s">
        <v>92</v>
      </c>
      <c r="AU234" s="13" t="s">
        <v>55</v>
      </c>
    </row>
    <row r="235" spans="2:65" s="1" customFormat="1" ht="136.5">
      <c r="B235" s="25"/>
      <c r="D235" s="118" t="s">
        <v>93</v>
      </c>
      <c r="F235" s="122" t="s">
        <v>396</v>
      </c>
      <c r="I235" s="120"/>
      <c r="L235" s="25"/>
      <c r="M235" s="121"/>
      <c r="T235" s="38"/>
      <c r="AT235" s="13" t="s">
        <v>93</v>
      </c>
      <c r="AU235" s="13" t="s">
        <v>55</v>
      </c>
    </row>
    <row r="236" spans="2:65" s="9" customFormat="1">
      <c r="B236" s="123"/>
      <c r="D236" s="118" t="s">
        <v>95</v>
      </c>
      <c r="E236" s="124" t="s">
        <v>1</v>
      </c>
      <c r="F236" s="125" t="s">
        <v>515</v>
      </c>
      <c r="H236" s="126">
        <v>9.9600000000000009</v>
      </c>
      <c r="I236" s="127"/>
      <c r="L236" s="123"/>
      <c r="M236" s="128"/>
      <c r="T236" s="129"/>
      <c r="AT236" s="124" t="s">
        <v>95</v>
      </c>
      <c r="AU236" s="124" t="s">
        <v>55</v>
      </c>
      <c r="AV236" s="9" t="s">
        <v>55</v>
      </c>
      <c r="AW236" s="9" t="s">
        <v>18</v>
      </c>
      <c r="AX236" s="9" t="s">
        <v>53</v>
      </c>
      <c r="AY236" s="124" t="s">
        <v>86</v>
      </c>
    </row>
    <row r="237" spans="2:65" s="8" customFormat="1" ht="25.9" customHeight="1">
      <c r="B237" s="93"/>
      <c r="D237" s="94" t="s">
        <v>44</v>
      </c>
      <c r="E237" s="95" t="s">
        <v>83</v>
      </c>
      <c r="F237" s="95" t="s">
        <v>84</v>
      </c>
      <c r="I237" s="96"/>
      <c r="J237" s="97">
        <f>BK237</f>
        <v>0</v>
      </c>
      <c r="L237" s="93"/>
      <c r="M237" s="98"/>
      <c r="P237" s="99">
        <f>SUM(P238:P252)</f>
        <v>0</v>
      </c>
      <c r="R237" s="99">
        <f>SUM(R238:R252)</f>
        <v>0</v>
      </c>
      <c r="T237" s="100">
        <f>SUM(T238:T252)</f>
        <v>0</v>
      </c>
      <c r="AR237" s="94" t="s">
        <v>85</v>
      </c>
      <c r="AT237" s="101" t="s">
        <v>44</v>
      </c>
      <c r="AU237" s="101" t="s">
        <v>45</v>
      </c>
      <c r="AY237" s="94" t="s">
        <v>86</v>
      </c>
      <c r="BK237" s="102">
        <f>SUM(BK238:BK252)</f>
        <v>0</v>
      </c>
    </row>
    <row r="238" spans="2:65" s="1" customFormat="1" ht="21.75" customHeight="1">
      <c r="B238" s="103"/>
      <c r="C238" s="104">
        <v>36</v>
      </c>
      <c r="D238" s="104" t="s">
        <v>87</v>
      </c>
      <c r="E238" s="105" t="s">
        <v>415</v>
      </c>
      <c r="F238" s="106" t="s">
        <v>416</v>
      </c>
      <c r="G238" s="107" t="s">
        <v>417</v>
      </c>
      <c r="H238" s="108">
        <v>7.6189999999999998</v>
      </c>
      <c r="I238" s="109"/>
      <c r="J238" s="110">
        <f>ROUND(I238*H238,2)</f>
        <v>0</v>
      </c>
      <c r="K238" s="111"/>
      <c r="L238" s="25"/>
      <c r="M238" s="112" t="s">
        <v>1</v>
      </c>
      <c r="N238" s="113" t="s">
        <v>21</v>
      </c>
      <c r="P238" s="114">
        <f>O238*H238</f>
        <v>0</v>
      </c>
      <c r="Q238" s="114">
        <v>0</v>
      </c>
      <c r="R238" s="114">
        <f>Q238*H238</f>
        <v>0</v>
      </c>
      <c r="S238" s="114">
        <v>0</v>
      </c>
      <c r="T238" s="115">
        <f>S238*H238</f>
        <v>0</v>
      </c>
      <c r="AR238" s="116" t="s">
        <v>99</v>
      </c>
      <c r="AT238" s="116" t="s">
        <v>87</v>
      </c>
      <c r="AU238" s="116" t="s">
        <v>53</v>
      </c>
      <c r="AY238" s="13" t="s">
        <v>86</v>
      </c>
      <c r="BE238" s="117">
        <f>IF(N238="základní",J238,0)</f>
        <v>0</v>
      </c>
      <c r="BF238" s="117">
        <f>IF(N238="snížená",J238,0)</f>
        <v>0</v>
      </c>
      <c r="BG238" s="117">
        <f>IF(N238="zákl. přenesená",J238,0)</f>
        <v>0</v>
      </c>
      <c r="BH238" s="117">
        <f>IF(N238="sníž. přenesená",J238,0)</f>
        <v>0</v>
      </c>
      <c r="BI238" s="117">
        <f>IF(N238="nulová",J238,0)</f>
        <v>0</v>
      </c>
      <c r="BJ238" s="13" t="s">
        <v>53</v>
      </c>
      <c r="BK238" s="117">
        <f>ROUND(I238*H238,2)</f>
        <v>0</v>
      </c>
      <c r="BL238" s="13" t="s">
        <v>99</v>
      </c>
      <c r="BM238" s="116" t="s">
        <v>516</v>
      </c>
    </row>
    <row r="239" spans="2:65" s="1" customFormat="1">
      <c r="B239" s="25"/>
      <c r="D239" s="118" t="s">
        <v>92</v>
      </c>
      <c r="F239" s="119" t="s">
        <v>416</v>
      </c>
      <c r="I239" s="120"/>
      <c r="L239" s="25"/>
      <c r="M239" s="121"/>
      <c r="T239" s="38"/>
      <c r="AT239" s="13" t="s">
        <v>92</v>
      </c>
      <c r="AU239" s="13" t="s">
        <v>53</v>
      </c>
    </row>
    <row r="240" spans="2:65" s="1" customFormat="1" ht="29.25">
      <c r="B240" s="25"/>
      <c r="D240" s="118" t="s">
        <v>93</v>
      </c>
      <c r="F240" s="122" t="s">
        <v>419</v>
      </c>
      <c r="I240" s="120"/>
      <c r="L240" s="25"/>
      <c r="M240" s="121"/>
      <c r="T240" s="38"/>
      <c r="AT240" s="13" t="s">
        <v>93</v>
      </c>
      <c r="AU240" s="13" t="s">
        <v>53</v>
      </c>
    </row>
    <row r="241" spans="2:65" s="9" customFormat="1">
      <c r="B241" s="123"/>
      <c r="D241" s="118" t="s">
        <v>95</v>
      </c>
      <c r="E241" s="124" t="s">
        <v>1</v>
      </c>
      <c r="F241" s="125" t="s">
        <v>517</v>
      </c>
      <c r="H241" s="126">
        <v>1</v>
      </c>
      <c r="I241" s="127"/>
      <c r="L241" s="123"/>
      <c r="M241" s="128"/>
      <c r="T241" s="129"/>
      <c r="AT241" s="124" t="s">
        <v>95</v>
      </c>
      <c r="AU241" s="124" t="s">
        <v>53</v>
      </c>
      <c r="AV241" s="9" t="s">
        <v>55</v>
      </c>
      <c r="AW241" s="9" t="s">
        <v>18</v>
      </c>
      <c r="AX241" s="9" t="s">
        <v>45</v>
      </c>
      <c r="AY241" s="124" t="s">
        <v>86</v>
      </c>
    </row>
    <row r="242" spans="2:65" s="9" customFormat="1">
      <c r="B242" s="123"/>
      <c r="D242" s="118" t="s">
        <v>95</v>
      </c>
      <c r="E242" s="124" t="s">
        <v>1</v>
      </c>
      <c r="F242" s="125" t="s">
        <v>518</v>
      </c>
      <c r="H242" s="126">
        <v>2.7189999999999999</v>
      </c>
      <c r="I242" s="127"/>
      <c r="L242" s="123"/>
      <c r="M242" s="128"/>
      <c r="T242" s="129"/>
      <c r="AT242" s="124" t="s">
        <v>95</v>
      </c>
      <c r="AU242" s="124" t="s">
        <v>53</v>
      </c>
      <c r="AV242" s="9" t="s">
        <v>55</v>
      </c>
      <c r="AW242" s="9" t="s">
        <v>18</v>
      </c>
      <c r="AX242" s="9" t="s">
        <v>45</v>
      </c>
      <c r="AY242" s="124" t="s">
        <v>86</v>
      </c>
    </row>
    <row r="243" spans="2:65" s="9" customFormat="1">
      <c r="B243" s="123"/>
      <c r="D243" s="118" t="s">
        <v>95</v>
      </c>
      <c r="E243" s="124" t="s">
        <v>1</v>
      </c>
      <c r="F243" s="125" t="s">
        <v>519</v>
      </c>
      <c r="H243" s="126">
        <v>3.9</v>
      </c>
      <c r="I243" s="127"/>
      <c r="L243" s="123"/>
      <c r="M243" s="128"/>
      <c r="T243" s="129"/>
      <c r="AT243" s="124" t="s">
        <v>95</v>
      </c>
      <c r="AU243" s="124" t="s">
        <v>53</v>
      </c>
      <c r="AV243" s="9" t="s">
        <v>55</v>
      </c>
      <c r="AW243" s="9" t="s">
        <v>18</v>
      </c>
      <c r="AX243" s="9" t="s">
        <v>45</v>
      </c>
      <c r="AY243" s="124" t="s">
        <v>86</v>
      </c>
    </row>
    <row r="244" spans="2:65" s="1" customFormat="1" ht="24.2" customHeight="1">
      <c r="B244" s="103"/>
      <c r="C244" s="104">
        <v>37</v>
      </c>
      <c r="D244" s="104" t="s">
        <v>87</v>
      </c>
      <c r="E244" s="105" t="s">
        <v>423</v>
      </c>
      <c r="F244" s="106" t="s">
        <v>424</v>
      </c>
      <c r="G244" s="107" t="s">
        <v>417</v>
      </c>
      <c r="H244" s="108">
        <v>156.03800000000001</v>
      </c>
      <c r="I244" s="109"/>
      <c r="J244" s="110">
        <f>ROUND(I244*H244,2)</f>
        <v>0</v>
      </c>
      <c r="K244" s="111"/>
      <c r="L244" s="25"/>
      <c r="M244" s="112" t="s">
        <v>1</v>
      </c>
      <c r="N244" s="113" t="s">
        <v>21</v>
      </c>
      <c r="P244" s="114">
        <f>O244*H244</f>
        <v>0</v>
      </c>
      <c r="Q244" s="114">
        <v>0</v>
      </c>
      <c r="R244" s="114">
        <f>Q244*H244</f>
        <v>0</v>
      </c>
      <c r="S244" s="114">
        <v>0</v>
      </c>
      <c r="T244" s="115">
        <f>S244*H244</f>
        <v>0</v>
      </c>
      <c r="AR244" s="116" t="s">
        <v>99</v>
      </c>
      <c r="AT244" s="116" t="s">
        <v>87</v>
      </c>
      <c r="AU244" s="116" t="s">
        <v>53</v>
      </c>
      <c r="AY244" s="13" t="s">
        <v>86</v>
      </c>
      <c r="BE244" s="117">
        <f>IF(N244="základní",J244,0)</f>
        <v>0</v>
      </c>
      <c r="BF244" s="117">
        <f>IF(N244="snížená",J244,0)</f>
        <v>0</v>
      </c>
      <c r="BG244" s="117">
        <f>IF(N244="zákl. přenesená",J244,0)</f>
        <v>0</v>
      </c>
      <c r="BH244" s="117">
        <f>IF(N244="sníž. přenesená",J244,0)</f>
        <v>0</v>
      </c>
      <c r="BI244" s="117">
        <f>IF(N244="nulová",J244,0)</f>
        <v>0</v>
      </c>
      <c r="BJ244" s="13" t="s">
        <v>53</v>
      </c>
      <c r="BK244" s="117">
        <f>ROUND(I244*H244,2)</f>
        <v>0</v>
      </c>
      <c r="BL244" s="13" t="s">
        <v>99</v>
      </c>
      <c r="BM244" s="116" t="s">
        <v>520</v>
      </c>
    </row>
    <row r="245" spans="2:65" s="1" customFormat="1" ht="19.5">
      <c r="B245" s="25"/>
      <c r="D245" s="118" t="s">
        <v>92</v>
      </c>
      <c r="F245" s="119" t="s">
        <v>426</v>
      </c>
      <c r="I245" s="120"/>
      <c r="L245" s="25"/>
      <c r="M245" s="121"/>
      <c r="T245" s="38"/>
      <c r="AT245" s="13" t="s">
        <v>92</v>
      </c>
      <c r="AU245" s="13" t="s">
        <v>53</v>
      </c>
    </row>
    <row r="246" spans="2:65" s="1" customFormat="1" ht="29.25">
      <c r="B246" s="25"/>
      <c r="D246" s="118" t="s">
        <v>93</v>
      </c>
      <c r="F246" s="122" t="s">
        <v>419</v>
      </c>
      <c r="I246" s="120"/>
      <c r="L246" s="25"/>
      <c r="M246" s="121"/>
      <c r="T246" s="38"/>
      <c r="AT246" s="13" t="s">
        <v>93</v>
      </c>
      <c r="AU246" s="13" t="s">
        <v>53</v>
      </c>
    </row>
    <row r="247" spans="2:65" s="9" customFormat="1">
      <c r="B247" s="123"/>
      <c r="D247" s="118" t="s">
        <v>95</v>
      </c>
      <c r="E247" s="124" t="s">
        <v>1</v>
      </c>
      <c r="F247" s="125" t="s">
        <v>521</v>
      </c>
      <c r="H247" s="126">
        <v>10.763999999999999</v>
      </c>
      <c r="I247" s="127"/>
      <c r="L247" s="123"/>
      <c r="M247" s="128"/>
      <c r="T247" s="129"/>
      <c r="AT247" s="124" t="s">
        <v>95</v>
      </c>
      <c r="AU247" s="124" t="s">
        <v>53</v>
      </c>
      <c r="AV247" s="9" t="s">
        <v>55</v>
      </c>
      <c r="AW247" s="9" t="s">
        <v>18</v>
      </c>
      <c r="AX247" s="9" t="s">
        <v>45</v>
      </c>
      <c r="AY247" s="124" t="s">
        <v>86</v>
      </c>
    </row>
    <row r="248" spans="2:65" s="9" customFormat="1">
      <c r="B248" s="123"/>
      <c r="D248" s="118" t="s">
        <v>95</v>
      </c>
      <c r="E248" s="124" t="s">
        <v>1</v>
      </c>
      <c r="F248" s="125" t="s">
        <v>522</v>
      </c>
      <c r="H248" s="126">
        <v>145.274</v>
      </c>
      <c r="I248" s="127"/>
      <c r="L248" s="123"/>
      <c r="M248" s="128"/>
      <c r="T248" s="129"/>
      <c r="AT248" s="124" t="s">
        <v>95</v>
      </c>
      <c r="AU248" s="124" t="s">
        <v>53</v>
      </c>
      <c r="AV248" s="9" t="s">
        <v>55</v>
      </c>
      <c r="AW248" s="9" t="s">
        <v>18</v>
      </c>
      <c r="AX248" s="9" t="s">
        <v>45</v>
      </c>
      <c r="AY248" s="124" t="s">
        <v>86</v>
      </c>
    </row>
    <row r="249" spans="2:65" s="1" customFormat="1" ht="24.2" customHeight="1">
      <c r="B249" s="103"/>
      <c r="C249" s="104">
        <v>38</v>
      </c>
      <c r="D249" s="104" t="s">
        <v>87</v>
      </c>
      <c r="E249" s="105" t="s">
        <v>430</v>
      </c>
      <c r="F249" s="106" t="s">
        <v>424</v>
      </c>
      <c r="G249" s="107" t="s">
        <v>417</v>
      </c>
      <c r="H249" s="108">
        <v>173.28</v>
      </c>
      <c r="I249" s="109"/>
      <c r="J249" s="110">
        <f>ROUND(I249*H249,2)</f>
        <v>0</v>
      </c>
      <c r="K249" s="111"/>
      <c r="L249" s="25"/>
      <c r="M249" s="112" t="s">
        <v>1</v>
      </c>
      <c r="N249" s="113" t="s">
        <v>21</v>
      </c>
      <c r="P249" s="114">
        <f>O249*H249</f>
        <v>0</v>
      </c>
      <c r="Q249" s="114">
        <v>0</v>
      </c>
      <c r="R249" s="114">
        <f>Q249*H249</f>
        <v>0</v>
      </c>
      <c r="S249" s="114">
        <v>0</v>
      </c>
      <c r="T249" s="115">
        <f>S249*H249</f>
        <v>0</v>
      </c>
      <c r="AR249" s="116" t="s">
        <v>99</v>
      </c>
      <c r="AT249" s="116" t="s">
        <v>87</v>
      </c>
      <c r="AU249" s="116" t="s">
        <v>53</v>
      </c>
      <c r="AY249" s="13" t="s">
        <v>86</v>
      </c>
      <c r="BE249" s="117">
        <f>IF(N249="základní",J249,0)</f>
        <v>0</v>
      </c>
      <c r="BF249" s="117">
        <f>IF(N249="snížená",J249,0)</f>
        <v>0</v>
      </c>
      <c r="BG249" s="117">
        <f>IF(N249="zákl. přenesená",J249,0)</f>
        <v>0</v>
      </c>
      <c r="BH249" s="117">
        <f>IF(N249="sníž. přenesená",J249,0)</f>
        <v>0</v>
      </c>
      <c r="BI249" s="117">
        <f>IF(N249="nulová",J249,0)</f>
        <v>0</v>
      </c>
      <c r="BJ249" s="13" t="s">
        <v>53</v>
      </c>
      <c r="BK249" s="117">
        <f>ROUND(I249*H249,2)</f>
        <v>0</v>
      </c>
      <c r="BL249" s="13" t="s">
        <v>99</v>
      </c>
      <c r="BM249" s="116" t="s">
        <v>523</v>
      </c>
    </row>
    <row r="250" spans="2:65" s="1" customFormat="1" ht="19.5">
      <c r="B250" s="25"/>
      <c r="D250" s="118" t="s">
        <v>92</v>
      </c>
      <c r="F250" s="119" t="s">
        <v>432</v>
      </c>
      <c r="I250" s="120"/>
      <c r="L250" s="25"/>
      <c r="M250" s="121"/>
      <c r="T250" s="38"/>
      <c r="AT250" s="13" t="s">
        <v>92</v>
      </c>
      <c r="AU250" s="13" t="s">
        <v>53</v>
      </c>
    </row>
    <row r="251" spans="2:65" s="1" customFormat="1" ht="29.25">
      <c r="B251" s="25"/>
      <c r="D251" s="118" t="s">
        <v>93</v>
      </c>
      <c r="F251" s="122" t="s">
        <v>433</v>
      </c>
      <c r="I251" s="120"/>
      <c r="L251" s="25"/>
      <c r="M251" s="121"/>
      <c r="T251" s="38"/>
      <c r="AT251" s="13" t="s">
        <v>93</v>
      </c>
      <c r="AU251" s="13" t="s">
        <v>53</v>
      </c>
    </row>
    <row r="252" spans="2:65" s="9" customFormat="1">
      <c r="B252" s="123"/>
      <c r="D252" s="118" t="s">
        <v>95</v>
      </c>
      <c r="E252" s="124" t="s">
        <v>1</v>
      </c>
      <c r="F252" s="125" t="s">
        <v>524</v>
      </c>
      <c r="H252" s="126">
        <v>173.28</v>
      </c>
      <c r="I252" s="127"/>
      <c r="L252" s="123"/>
      <c r="M252" s="136"/>
      <c r="N252" s="137"/>
      <c r="O252" s="137"/>
      <c r="P252" s="137"/>
      <c r="Q252" s="137"/>
      <c r="R252" s="137"/>
      <c r="S252" s="137"/>
      <c r="T252" s="138"/>
      <c r="AT252" s="124" t="s">
        <v>95</v>
      </c>
      <c r="AU252" s="124" t="s">
        <v>53</v>
      </c>
      <c r="AV252" s="9" t="s">
        <v>55</v>
      </c>
      <c r="AW252" s="9" t="s">
        <v>18</v>
      </c>
      <c r="AX252" s="9" t="s">
        <v>53</v>
      </c>
      <c r="AY252" s="124" t="s">
        <v>86</v>
      </c>
    </row>
    <row r="253" spans="2:65" s="1" customFormat="1" ht="6.95" customHeight="1">
      <c r="B253" s="30"/>
      <c r="C253" s="31"/>
      <c r="D253" s="31"/>
      <c r="E253" s="31"/>
      <c r="F253" s="31"/>
      <c r="G253" s="31"/>
      <c r="H253" s="31"/>
      <c r="I253" s="31"/>
      <c r="J253" s="31"/>
      <c r="K253" s="31"/>
      <c r="L253" s="25"/>
    </row>
  </sheetData>
  <autoFilter ref="C63:K252" xr:uid="{00000000-0009-0000-0000-000003000000}"/>
  <mergeCells count="7">
    <mergeCell ref="E30:H30"/>
    <mergeCell ref="E56:H56"/>
    <mergeCell ref="E58:H58"/>
    <mergeCell ref="L2:V2"/>
    <mergeCell ref="E7:H7"/>
    <mergeCell ref="E9:H9"/>
    <mergeCell ref="E28:H28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8</vt:i4>
      </vt:variant>
    </vt:vector>
  </HeadingPairs>
  <TitlesOfParts>
    <vt:vector size="12" baseType="lpstr">
      <vt:lpstr>Rekapitulace stavby</vt:lpstr>
      <vt:lpstr>SO 000 - Vedlejší rozpočt...</vt:lpstr>
      <vt:lpstr>SO 101 - Parkovací stání</vt:lpstr>
      <vt:lpstr>SO 102 - Parkovací stání</vt:lpstr>
      <vt:lpstr>'Rekapitulace stavby'!Názvy_tisku</vt:lpstr>
      <vt:lpstr>'SO 000 - Vedlejší rozpočt...'!Názvy_tisku</vt:lpstr>
      <vt:lpstr>'SO 101 - Parkovací stání'!Názvy_tisku</vt:lpstr>
      <vt:lpstr>'SO 102 - Parkovací stání'!Názvy_tisku</vt:lpstr>
      <vt:lpstr>'Rekapitulace stavby'!Oblast_tisku</vt:lpstr>
      <vt:lpstr>'SO 000 - Vedlejší rozpočt...'!Oblast_tisku</vt:lpstr>
      <vt:lpstr>'SO 101 - Parkovací stání'!Oblast_tisku</vt:lpstr>
      <vt:lpstr>'SO 102 - Parkovací stání'!Oblast_tisku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2026-09-16T12:45:01Z</dcterms:created>
  <dcterms:modified xsi:type="dcterms:W3CDTF">2026-09-16T12:45:05Z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2026-09-16T12:45:05Z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0743ce3d-26d7-4cd6-a879-c29d21125117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</Properties>
</file>