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ink/ink5.xml" ContentType="application/inkml+xml"/>
  <Override PartName="/xl/ink/ink6.xml" ContentType="application/inkml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3"/>
  <workbookPr/>
  <mc:AlternateContent xmlns:mc="http://schemas.openxmlformats.org/markup-compatibility/2006">
    <mc:Choice Requires="x15">
      <x15ac:absPath xmlns:x15ac="http://schemas.microsoft.com/office/spreadsheetml/2010/11/ac" url="Z:\Malý\Škola\Jidelna\Výběrko\ZD\Dotazy změny\"/>
    </mc:Choice>
  </mc:AlternateContent>
  <xr:revisionPtr revIDLastSave="0" documentId="13_ncr:1_{D9DA19AC-7B66-414C-9F05-94A82E48BAB4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Rekapitulace stavby" sheetId="1" r:id="rId1"/>
    <sheet name="01 - Stavební úpravy" sheetId="2" r:id="rId2"/>
    <sheet name="02 - Zateplení - fasáda, ..." sheetId="3" r:id="rId3"/>
    <sheet name="03 - ZTI - vodovod" sheetId="4" r:id="rId4"/>
    <sheet name="04 - Plynovod" sheetId="5" r:id="rId5"/>
    <sheet name="05 - Kanalizace, zařizova..." sheetId="6" r:id="rId6"/>
    <sheet name="06 - Venkovní kanalizace" sheetId="7" r:id="rId7"/>
    <sheet name="07 - Ústřední vytápění" sheetId="8" r:id="rId8"/>
    <sheet name="08 - Elektroinstalace" sheetId="9" r:id="rId9"/>
    <sheet name="09 - Vzduchotechnika" sheetId="10" r:id="rId10"/>
  </sheets>
  <definedNames>
    <definedName name="_xlnm._FilterDatabase" localSheetId="1" hidden="1">'01 - Stavební úpravy'!$C$133:$K$741</definedName>
    <definedName name="_xlnm._FilterDatabase" localSheetId="2" hidden="1">'02 - Zateplení - fasáda, ...'!$C$129:$K$327</definedName>
    <definedName name="_xlnm._FilterDatabase" localSheetId="3" hidden="1">'03 - ZTI - vodovod'!$C$122:$K$194</definedName>
    <definedName name="_xlnm._FilterDatabase" localSheetId="4" hidden="1">'04 - Plynovod'!$C$120:$K$147</definedName>
    <definedName name="_xlnm._FilterDatabase" localSheetId="5" hidden="1">'05 - Kanalizace, zařizova...'!$C$120:$K$163</definedName>
    <definedName name="_xlnm._FilterDatabase" localSheetId="6" hidden="1">'06 - Venkovní kanalizace'!$C$121:$K$206</definedName>
    <definedName name="_xlnm._FilterDatabase" localSheetId="7" hidden="1">'07 - Ústřední vytápění'!$C$123:$K$174</definedName>
    <definedName name="_xlnm.Print_Titles" localSheetId="1">'01 - Stavební úpravy'!$133:$133</definedName>
    <definedName name="_xlnm.Print_Titles" localSheetId="2">'02 - Zateplení - fasáda, ...'!$129:$129</definedName>
    <definedName name="_xlnm.Print_Titles" localSheetId="3">'03 - ZTI - vodovod'!$122:$122</definedName>
    <definedName name="_xlnm.Print_Titles" localSheetId="4">'04 - Plynovod'!$120:$120</definedName>
    <definedName name="_xlnm.Print_Titles" localSheetId="5">'05 - Kanalizace, zařizova...'!$120:$120</definedName>
    <definedName name="_xlnm.Print_Titles" localSheetId="6">'06 - Venkovní kanalizace'!$121:$121</definedName>
    <definedName name="_xlnm.Print_Titles" localSheetId="7">'07 - Ústřední vytápění'!$123:$123</definedName>
    <definedName name="_xlnm.Print_Titles" localSheetId="0">'Rekapitulace stavby'!$92:$92</definedName>
    <definedName name="_xlnm.Print_Area" localSheetId="1">'01 - Stavební úpravy'!$C$4:$J$76,'01 - Stavební úpravy'!$C$82:$J$115,'01 - Stavební úpravy'!$C$121:$K$741</definedName>
    <definedName name="_xlnm.Print_Area" localSheetId="2">'02 - Zateplení - fasáda, ...'!$C$4:$J$76,'02 - Zateplení - fasáda, ...'!$C$82:$J$111,'02 - Zateplení - fasáda, ...'!$C$117:$K$327</definedName>
    <definedName name="_xlnm.Print_Area" localSheetId="3">'03 - ZTI - vodovod'!$C$4:$J$76,'03 - ZTI - vodovod'!$C$82:$J$104,'03 - ZTI - vodovod'!$C$110:$K$194</definedName>
    <definedName name="_xlnm.Print_Area" localSheetId="4">'04 - Plynovod'!$C$4:$J$76,'04 - Plynovod'!$C$82:$J$102,'04 - Plynovod'!$C$108:$K$147</definedName>
    <definedName name="_xlnm.Print_Area" localSheetId="5">'05 - Kanalizace, zařizova...'!$C$4:$J$76,'05 - Kanalizace, zařizova...'!$C$82:$J$102,'05 - Kanalizace, zařizova...'!$C$108:$K$163</definedName>
    <definedName name="_xlnm.Print_Area" localSheetId="6">'06 - Venkovní kanalizace'!$C$4:$J$76,'06 - Venkovní kanalizace'!$C$82:$J$103,'06 - Venkovní kanalizace'!$C$109:$K$206</definedName>
    <definedName name="_xlnm.Print_Area" localSheetId="7">'07 - Ústřední vytápění'!$C$4:$J$76,'07 - Ústřední vytápění'!$C$82:$J$105,'07 - Ústřední vytápění'!$C$111:$K$174</definedName>
    <definedName name="_xlnm.Print_Area" localSheetId="0">'Rekapitulace stavby'!$D$4:$AO$76,'Rekapitulace stavby'!$C$82:$AQ$103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04" i="1" l="1"/>
  <c r="BD104" i="1" l="1"/>
  <c r="BC104" i="1"/>
  <c r="BB104" i="1"/>
  <c r="AX104" i="1"/>
  <c r="AW104" i="1"/>
  <c r="AV104" i="1"/>
  <c r="AT104" i="1" s="1"/>
  <c r="AU104" i="1"/>
  <c r="AN104" i="1"/>
  <c r="BD103" i="1"/>
  <c r="BC103" i="1"/>
  <c r="AY103" i="1"/>
  <c r="AX103" i="1"/>
  <c r="AW103" i="1"/>
  <c r="AU103" i="1"/>
  <c r="AZ104" i="1" l="1"/>
  <c r="J181" i="10"/>
  <c r="J180" i="10"/>
  <c r="J179" i="10"/>
  <c r="J178" i="10"/>
  <c r="J177" i="10"/>
  <c r="J176" i="10"/>
  <c r="BK513" i="2"/>
  <c r="J513" i="2"/>
  <c r="BD102" i="1"/>
  <c r="AY102" i="1"/>
  <c r="AX102" i="1"/>
  <c r="AW102" i="1"/>
  <c r="AU102" i="1"/>
  <c r="J35" i="9"/>
  <c r="J36" i="9"/>
  <c r="J37" i="9"/>
  <c r="E85" i="9"/>
  <c r="E87" i="9"/>
  <c r="F89" i="9"/>
  <c r="J89" i="9"/>
  <c r="E112" i="9"/>
  <c r="E114" i="9"/>
  <c r="F116" i="9"/>
  <c r="J116" i="9"/>
  <c r="F118" i="9"/>
  <c r="J118" i="9"/>
  <c r="F119" i="9"/>
  <c r="J119" i="9"/>
  <c r="J124" i="9"/>
  <c r="BE124" i="9"/>
  <c r="BF124" i="9"/>
  <c r="BG124" i="9"/>
  <c r="BH124" i="9"/>
  <c r="BI124" i="9"/>
  <c r="BK124" i="9"/>
  <c r="C125" i="9"/>
  <c r="C126" i="9" s="1"/>
  <c r="C127" i="9" s="1"/>
  <c r="C128" i="9" s="1"/>
  <c r="C129" i="9" s="1"/>
  <c r="C130" i="9" s="1"/>
  <c r="C131" i="9" s="1"/>
  <c r="C132" i="9" s="1"/>
  <c r="C133" i="9" s="1"/>
  <c r="C134" i="9" s="1"/>
  <c r="C135" i="9" s="1"/>
  <c r="C136" i="9" s="1"/>
  <c r="C137" i="9" s="1"/>
  <c r="C138" i="9" s="1"/>
  <c r="C139" i="9" s="1"/>
  <c r="C140" i="9" s="1"/>
  <c r="C141" i="9" s="1"/>
  <c r="C142" i="9" s="1"/>
  <c r="C143" i="9" s="1"/>
  <c r="C144" i="9" s="1"/>
  <c r="C145" i="9" s="1"/>
  <c r="C146" i="9" s="1"/>
  <c r="C147" i="9" s="1"/>
  <c r="C148" i="9" s="1"/>
  <c r="C149" i="9" s="1"/>
  <c r="C150" i="9" s="1"/>
  <c r="C151" i="9" s="1"/>
  <c r="C152" i="9" s="1"/>
  <c r="C153" i="9" s="1"/>
  <c r="C154" i="9" s="1"/>
  <c r="C155" i="9" s="1"/>
  <c r="C156" i="9" s="1"/>
  <c r="C157" i="9" s="1"/>
  <c r="C158" i="9" s="1"/>
  <c r="C159" i="9" s="1"/>
  <c r="C160" i="9" s="1"/>
  <c r="C161" i="9" s="1"/>
  <c r="C162" i="9" s="1"/>
  <c r="C163" i="9" s="1"/>
  <c r="C164" i="9" s="1"/>
  <c r="C165" i="9" s="1"/>
  <c r="C166" i="9" s="1"/>
  <c r="C167" i="9" s="1"/>
  <c r="C168" i="9" s="1"/>
  <c r="C169" i="9" s="1"/>
  <c r="C170" i="9" s="1"/>
  <c r="C171" i="9" s="1"/>
  <c r="C172" i="9" s="1"/>
  <c r="C173" i="9" s="1"/>
  <c r="C174" i="9" s="1"/>
  <c r="C175" i="9" s="1"/>
  <c r="C176" i="9" s="1"/>
  <c r="C177" i="9" s="1"/>
  <c r="C178" i="9" s="1"/>
  <c r="C179" i="9" s="1"/>
  <c r="C180" i="9" s="1"/>
  <c r="C182" i="9" s="1"/>
  <c r="C183" i="9" s="1"/>
  <c r="C184" i="9" s="1"/>
  <c r="C185" i="9" s="1"/>
  <c r="C187" i="9" s="1"/>
  <c r="C188" i="9" s="1"/>
  <c r="C189" i="9" s="1"/>
  <c r="C190" i="9" s="1"/>
  <c r="C191" i="9" s="1"/>
  <c r="C192" i="9" s="1"/>
  <c r="C193" i="9" s="1"/>
  <c r="C194" i="9" s="1"/>
  <c r="C195" i="9" s="1"/>
  <c r="C196" i="9" s="1"/>
  <c r="C197" i="9" s="1"/>
  <c r="C198" i="9" s="1"/>
  <c r="C199" i="9" s="1"/>
  <c r="C200" i="9" s="1"/>
  <c r="C201" i="9" s="1"/>
  <c r="C202" i="9" s="1"/>
  <c r="C203" i="9" s="1"/>
  <c r="C204" i="9" s="1"/>
  <c r="C205" i="9" s="1"/>
  <c r="C206" i="9" s="1"/>
  <c r="C207" i="9" s="1"/>
  <c r="C208" i="9" s="1"/>
  <c r="C209" i="9" s="1"/>
  <c r="C210" i="9" s="1"/>
  <c r="C211" i="9" s="1"/>
  <c r="C212" i="9" s="1"/>
  <c r="C213" i="9" s="1"/>
  <c r="C214" i="9" s="1"/>
  <c r="C215" i="9" s="1"/>
  <c r="C216" i="9" s="1"/>
  <c r="C217" i="9" s="1"/>
  <c r="C218" i="9" s="1"/>
  <c r="C219" i="9" s="1"/>
  <c r="C220" i="9" s="1"/>
  <c r="C221" i="9" s="1"/>
  <c r="C222" i="9" s="1"/>
  <c r="C223" i="9" s="1"/>
  <c r="C224" i="9" s="1"/>
  <c r="C225" i="9" s="1"/>
  <c r="C226" i="9" s="1"/>
  <c r="C227" i="9" s="1"/>
  <c r="C228" i="9" s="1"/>
  <c r="C229" i="9" s="1"/>
  <c r="C230" i="9" s="1"/>
  <c r="C231" i="9" s="1"/>
  <c r="C232" i="9" s="1"/>
  <c r="C233" i="9" s="1"/>
  <c r="C234" i="9" s="1"/>
  <c r="C235" i="9" s="1"/>
  <c r="C236" i="9" s="1"/>
  <c r="C237" i="9" s="1"/>
  <c r="C238" i="9" s="1"/>
  <c r="C239" i="9" s="1"/>
  <c r="C240" i="9" s="1"/>
  <c r="C241" i="9" s="1"/>
  <c r="C242" i="9" s="1"/>
  <c r="C243" i="9" s="1"/>
  <c r="C244" i="9" s="1"/>
  <c r="C245" i="9" s="1"/>
  <c r="C246" i="9" s="1"/>
  <c r="C247" i="9" s="1"/>
  <c r="C248" i="9" s="1"/>
  <c r="C249" i="9" s="1"/>
  <c r="C250" i="9" s="1"/>
  <c r="C251" i="9" s="1"/>
  <c r="C252" i="9" s="1"/>
  <c r="C253" i="9" s="1"/>
  <c r="C255" i="9" s="1"/>
  <c r="C256" i="9" s="1"/>
  <c r="C257" i="9" s="1"/>
  <c r="C259" i="9" s="1"/>
  <c r="C260" i="9" s="1"/>
  <c r="C261" i="9" s="1"/>
  <c r="C262" i="9" s="1"/>
  <c r="C264" i="9" s="1"/>
  <c r="C265" i="9" s="1"/>
  <c r="C266" i="9" s="1"/>
  <c r="C267" i="9" s="1"/>
  <c r="C268" i="9" s="1"/>
  <c r="J125" i="9"/>
  <c r="BE125" i="9" s="1"/>
  <c r="P125" i="9"/>
  <c r="R125" i="9"/>
  <c r="T125" i="9"/>
  <c r="BF125" i="9"/>
  <c r="BG125" i="9"/>
  <c r="BH125" i="9"/>
  <c r="BI125" i="9"/>
  <c r="BK125" i="9"/>
  <c r="J126" i="9"/>
  <c r="BE126" i="9" s="1"/>
  <c r="P126" i="9"/>
  <c r="R126" i="9"/>
  <c r="T126" i="9"/>
  <c r="BF126" i="9"/>
  <c r="BG126" i="9"/>
  <c r="BH126" i="9"/>
  <c r="BI126" i="9"/>
  <c r="BK126" i="9"/>
  <c r="J127" i="9"/>
  <c r="BE127" i="9" s="1"/>
  <c r="P127" i="9"/>
  <c r="R127" i="9"/>
  <c r="T127" i="9"/>
  <c r="BF127" i="9"/>
  <c r="BG127" i="9"/>
  <c r="BH127" i="9"/>
  <c r="BI127" i="9"/>
  <c r="BK127" i="9"/>
  <c r="J128" i="9"/>
  <c r="BE128" i="9" s="1"/>
  <c r="P128" i="9"/>
  <c r="R128" i="9"/>
  <c r="T128" i="9"/>
  <c r="BF128" i="9"/>
  <c r="BG128" i="9"/>
  <c r="BH128" i="9"/>
  <c r="BI128" i="9"/>
  <c r="BK128" i="9"/>
  <c r="J129" i="9"/>
  <c r="P129" i="9"/>
  <c r="R129" i="9"/>
  <c r="T129" i="9"/>
  <c r="BE129" i="9"/>
  <c r="BF129" i="9"/>
  <c r="BG129" i="9"/>
  <c r="BH129" i="9"/>
  <c r="BI129" i="9"/>
  <c r="BK129" i="9"/>
  <c r="J130" i="9"/>
  <c r="BE130" i="9" s="1"/>
  <c r="P130" i="9"/>
  <c r="R130" i="9"/>
  <c r="T130" i="9"/>
  <c r="BF130" i="9"/>
  <c r="BG130" i="9"/>
  <c r="BH130" i="9"/>
  <c r="BI130" i="9"/>
  <c r="BK130" i="9"/>
  <c r="J131" i="9"/>
  <c r="P131" i="9"/>
  <c r="R131" i="9"/>
  <c r="T131" i="9"/>
  <c r="BE131" i="9"/>
  <c r="BF131" i="9"/>
  <c r="BG131" i="9"/>
  <c r="BH131" i="9"/>
  <c r="BI131" i="9"/>
  <c r="BK131" i="9"/>
  <c r="J132" i="9"/>
  <c r="BE132" i="9" s="1"/>
  <c r="P132" i="9"/>
  <c r="R132" i="9"/>
  <c r="T132" i="9"/>
  <c r="BF132" i="9"/>
  <c r="BG132" i="9"/>
  <c r="BH132" i="9"/>
  <c r="BI132" i="9"/>
  <c r="BK132" i="9"/>
  <c r="J133" i="9"/>
  <c r="BE133" i="9" s="1"/>
  <c r="P133" i="9"/>
  <c r="R133" i="9"/>
  <c r="T133" i="9"/>
  <c r="BF133" i="9"/>
  <c r="BG133" i="9"/>
  <c r="BH133" i="9"/>
  <c r="BI133" i="9"/>
  <c r="BK133" i="9"/>
  <c r="J134" i="9"/>
  <c r="P134" i="9"/>
  <c r="R134" i="9"/>
  <c r="T134" i="9"/>
  <c r="BE134" i="9"/>
  <c r="BF134" i="9"/>
  <c r="BG134" i="9"/>
  <c r="BH134" i="9"/>
  <c r="BI134" i="9"/>
  <c r="BK134" i="9"/>
  <c r="J135" i="9"/>
  <c r="BE135" i="9" s="1"/>
  <c r="P135" i="9"/>
  <c r="R135" i="9"/>
  <c r="T135" i="9"/>
  <c r="BF135" i="9"/>
  <c r="BG135" i="9"/>
  <c r="BH135" i="9"/>
  <c r="BI135" i="9"/>
  <c r="BK135" i="9"/>
  <c r="J136" i="9"/>
  <c r="P136" i="9"/>
  <c r="R136" i="9"/>
  <c r="T136" i="9"/>
  <c r="BE136" i="9"/>
  <c r="BF136" i="9"/>
  <c r="BG136" i="9"/>
  <c r="BH136" i="9"/>
  <c r="BI136" i="9"/>
  <c r="BK136" i="9"/>
  <c r="J137" i="9"/>
  <c r="BE137" i="9" s="1"/>
  <c r="P137" i="9"/>
  <c r="R137" i="9"/>
  <c r="T137" i="9"/>
  <c r="BF137" i="9"/>
  <c r="BG137" i="9"/>
  <c r="BH137" i="9"/>
  <c r="BI137" i="9"/>
  <c r="BK137" i="9"/>
  <c r="J138" i="9"/>
  <c r="BE138" i="9" s="1"/>
  <c r="P138" i="9"/>
  <c r="R138" i="9"/>
  <c r="T138" i="9"/>
  <c r="BF138" i="9"/>
  <c r="BG138" i="9"/>
  <c r="BH138" i="9"/>
  <c r="BI138" i="9"/>
  <c r="BK138" i="9"/>
  <c r="J139" i="9"/>
  <c r="P139" i="9"/>
  <c r="R139" i="9"/>
  <c r="T139" i="9"/>
  <c r="BE139" i="9"/>
  <c r="BF139" i="9"/>
  <c r="BG139" i="9"/>
  <c r="BH139" i="9"/>
  <c r="BI139" i="9"/>
  <c r="BK139" i="9"/>
  <c r="J140" i="9"/>
  <c r="P140" i="9"/>
  <c r="R140" i="9"/>
  <c r="T140" i="9"/>
  <c r="BE140" i="9"/>
  <c r="BF140" i="9"/>
  <c r="BG140" i="9"/>
  <c r="BH140" i="9"/>
  <c r="BI140" i="9"/>
  <c r="BK140" i="9"/>
  <c r="J141" i="9"/>
  <c r="BE141" i="9"/>
  <c r="BF141" i="9"/>
  <c r="BG141" i="9"/>
  <c r="BH141" i="9"/>
  <c r="BI141" i="9"/>
  <c r="BK141" i="9"/>
  <c r="J142" i="9"/>
  <c r="BE142" i="9" s="1"/>
  <c r="P142" i="9"/>
  <c r="R142" i="9"/>
  <c r="T142" i="9"/>
  <c r="BF142" i="9"/>
  <c r="BG142" i="9"/>
  <c r="BH142" i="9"/>
  <c r="BI142" i="9"/>
  <c r="BK142" i="9"/>
  <c r="J143" i="9"/>
  <c r="P143" i="9"/>
  <c r="R143" i="9"/>
  <c r="T143" i="9"/>
  <c r="BE143" i="9"/>
  <c r="BF143" i="9"/>
  <c r="BG143" i="9"/>
  <c r="BH143" i="9"/>
  <c r="BI143" i="9"/>
  <c r="BK143" i="9"/>
  <c r="J144" i="9"/>
  <c r="BE144" i="9" s="1"/>
  <c r="P144" i="9"/>
  <c r="R144" i="9"/>
  <c r="T144" i="9"/>
  <c r="BF144" i="9"/>
  <c r="BG144" i="9"/>
  <c r="BH144" i="9"/>
  <c r="BI144" i="9"/>
  <c r="BK144" i="9"/>
  <c r="J145" i="9"/>
  <c r="BE145" i="9" s="1"/>
  <c r="P145" i="9"/>
  <c r="R145" i="9"/>
  <c r="T145" i="9"/>
  <c r="BF145" i="9"/>
  <c r="BG145" i="9"/>
  <c r="BH145" i="9"/>
  <c r="BI145" i="9"/>
  <c r="BK145" i="9"/>
  <c r="J146" i="9"/>
  <c r="BE146" i="9" s="1"/>
  <c r="P146" i="9"/>
  <c r="R146" i="9"/>
  <c r="T146" i="9"/>
  <c r="BF146" i="9"/>
  <c r="BG146" i="9"/>
  <c r="BH146" i="9"/>
  <c r="BI146" i="9"/>
  <c r="BK146" i="9"/>
  <c r="J147" i="9"/>
  <c r="BE147" i="9" s="1"/>
  <c r="P147" i="9"/>
  <c r="R147" i="9"/>
  <c r="T147" i="9"/>
  <c r="BF147" i="9"/>
  <c r="BG147" i="9"/>
  <c r="BH147" i="9"/>
  <c r="BI147" i="9"/>
  <c r="BK147" i="9"/>
  <c r="J148" i="9"/>
  <c r="BE148" i="9" s="1"/>
  <c r="P148" i="9"/>
  <c r="R148" i="9"/>
  <c r="T148" i="9"/>
  <c r="BF148" i="9"/>
  <c r="BG148" i="9"/>
  <c r="BH148" i="9"/>
  <c r="BI148" i="9"/>
  <c r="BK148" i="9"/>
  <c r="J149" i="9"/>
  <c r="BE149" i="9" s="1"/>
  <c r="P149" i="9"/>
  <c r="R149" i="9"/>
  <c r="T149" i="9"/>
  <c r="BF149" i="9"/>
  <c r="BG149" i="9"/>
  <c r="BH149" i="9"/>
  <c r="BI149" i="9"/>
  <c r="BK149" i="9"/>
  <c r="J150" i="9"/>
  <c r="BE150" i="9"/>
  <c r="BF150" i="9"/>
  <c r="BG150" i="9"/>
  <c r="BH150" i="9"/>
  <c r="BI150" i="9"/>
  <c r="BK150" i="9"/>
  <c r="J151" i="9"/>
  <c r="BE151" i="9"/>
  <c r="BF151" i="9"/>
  <c r="BG151" i="9"/>
  <c r="BH151" i="9"/>
  <c r="BI151" i="9"/>
  <c r="BK151" i="9"/>
  <c r="J152" i="9"/>
  <c r="BE152" i="9"/>
  <c r="BF152" i="9"/>
  <c r="BG152" i="9"/>
  <c r="BH152" i="9"/>
  <c r="BI152" i="9"/>
  <c r="BK152" i="9"/>
  <c r="J153" i="9"/>
  <c r="BE153" i="9"/>
  <c r="BF153" i="9"/>
  <c r="BG153" i="9"/>
  <c r="BH153" i="9"/>
  <c r="BI153" i="9"/>
  <c r="BK153" i="9"/>
  <c r="J154" i="9"/>
  <c r="BE154" i="9" s="1"/>
  <c r="P154" i="9"/>
  <c r="R154" i="9"/>
  <c r="T154" i="9"/>
  <c r="BF154" i="9"/>
  <c r="BG154" i="9"/>
  <c r="BH154" i="9"/>
  <c r="BI154" i="9"/>
  <c r="BK154" i="9"/>
  <c r="J155" i="9"/>
  <c r="BE155" i="9" s="1"/>
  <c r="P155" i="9"/>
  <c r="R155" i="9"/>
  <c r="T155" i="9"/>
  <c r="BF155" i="9"/>
  <c r="BG155" i="9"/>
  <c r="BH155" i="9"/>
  <c r="BI155" i="9"/>
  <c r="BK155" i="9"/>
  <c r="J156" i="9"/>
  <c r="BE156" i="9"/>
  <c r="BF156" i="9"/>
  <c r="BG156" i="9"/>
  <c r="BH156" i="9"/>
  <c r="BI156" i="9"/>
  <c r="BK156" i="9"/>
  <c r="J157" i="9"/>
  <c r="BE157" i="9"/>
  <c r="BF157" i="9"/>
  <c r="BG157" i="9"/>
  <c r="BH157" i="9"/>
  <c r="BI157" i="9"/>
  <c r="BK157" i="9"/>
  <c r="J158" i="9"/>
  <c r="BE158" i="9"/>
  <c r="BF158" i="9"/>
  <c r="BG158" i="9"/>
  <c r="BH158" i="9"/>
  <c r="BI158" i="9"/>
  <c r="BK158" i="9"/>
  <c r="J159" i="9"/>
  <c r="BE159" i="9" s="1"/>
  <c r="P159" i="9"/>
  <c r="R159" i="9"/>
  <c r="T159" i="9"/>
  <c r="BF159" i="9"/>
  <c r="BG159" i="9"/>
  <c r="BH159" i="9"/>
  <c r="BI159" i="9"/>
  <c r="BK159" i="9"/>
  <c r="J160" i="9"/>
  <c r="BE160" i="9" s="1"/>
  <c r="P160" i="9"/>
  <c r="R160" i="9"/>
  <c r="T160" i="9"/>
  <c r="BF160" i="9"/>
  <c r="BG160" i="9"/>
  <c r="BH160" i="9"/>
  <c r="BI160" i="9"/>
  <c r="BK160" i="9"/>
  <c r="J161" i="9"/>
  <c r="BK161" i="9"/>
  <c r="J162" i="9"/>
  <c r="BE162" i="9" s="1"/>
  <c r="P162" i="9"/>
  <c r="R162" i="9"/>
  <c r="T162" i="9"/>
  <c r="BF162" i="9"/>
  <c r="BG162" i="9"/>
  <c r="BH162" i="9"/>
  <c r="BI162" i="9"/>
  <c r="BK162" i="9"/>
  <c r="J163" i="9"/>
  <c r="BK163" i="9"/>
  <c r="J164" i="9"/>
  <c r="BK164" i="9"/>
  <c r="J165" i="9"/>
  <c r="BK165" i="9"/>
  <c r="J166" i="9"/>
  <c r="BK166" i="9"/>
  <c r="J167" i="9"/>
  <c r="BK167" i="9"/>
  <c r="J168" i="9"/>
  <c r="BK168" i="9"/>
  <c r="J169" i="9"/>
  <c r="BE169" i="9" s="1"/>
  <c r="P169" i="9"/>
  <c r="R169" i="9"/>
  <c r="T169" i="9"/>
  <c r="BF169" i="9"/>
  <c r="BG169" i="9"/>
  <c r="BH169" i="9"/>
  <c r="BI169" i="9"/>
  <c r="BK169" i="9"/>
  <c r="J170" i="9"/>
  <c r="BK170" i="9"/>
  <c r="J171" i="9"/>
  <c r="BK171" i="9"/>
  <c r="J172" i="9"/>
  <c r="BK172" i="9"/>
  <c r="J173" i="9"/>
  <c r="BK173" i="9"/>
  <c r="J174" i="9"/>
  <c r="BK174" i="9"/>
  <c r="J175" i="9"/>
  <c r="BK175" i="9"/>
  <c r="J176" i="9"/>
  <c r="BK176" i="9"/>
  <c r="J177" i="9"/>
  <c r="BE177" i="9" s="1"/>
  <c r="P177" i="9"/>
  <c r="R177" i="9"/>
  <c r="T177" i="9"/>
  <c r="BF177" i="9"/>
  <c r="BG177" i="9"/>
  <c r="BH177" i="9"/>
  <c r="BI177" i="9"/>
  <c r="BK177" i="9"/>
  <c r="J178" i="9"/>
  <c r="BE178" i="9" s="1"/>
  <c r="P178" i="9"/>
  <c r="R178" i="9"/>
  <c r="T178" i="9"/>
  <c r="BF178" i="9"/>
  <c r="BG178" i="9"/>
  <c r="BH178" i="9"/>
  <c r="BI178" i="9"/>
  <c r="BK178" i="9"/>
  <c r="J179" i="9"/>
  <c r="BE179" i="9" s="1"/>
  <c r="P179" i="9"/>
  <c r="R179" i="9"/>
  <c r="T179" i="9"/>
  <c r="BF179" i="9"/>
  <c r="BG179" i="9"/>
  <c r="BH179" i="9"/>
  <c r="BI179" i="9"/>
  <c r="BK179" i="9"/>
  <c r="J180" i="9"/>
  <c r="BE180" i="9" s="1"/>
  <c r="P180" i="9"/>
  <c r="R180" i="9"/>
  <c r="T180" i="9"/>
  <c r="BF180" i="9"/>
  <c r="BG180" i="9"/>
  <c r="BH180" i="9"/>
  <c r="BI180" i="9"/>
  <c r="BK180" i="9"/>
  <c r="R181" i="9"/>
  <c r="J182" i="9"/>
  <c r="BE182" i="9" s="1"/>
  <c r="P182" i="9"/>
  <c r="P181" i="9" s="1"/>
  <c r="R182" i="9"/>
  <c r="T182" i="9"/>
  <c r="T181" i="9" s="1"/>
  <c r="BF182" i="9"/>
  <c r="BG182" i="9"/>
  <c r="BH182" i="9"/>
  <c r="BI182" i="9"/>
  <c r="BK182" i="9"/>
  <c r="J183" i="9"/>
  <c r="BK183" i="9"/>
  <c r="J184" i="9"/>
  <c r="BK184" i="9"/>
  <c r="J185" i="9"/>
  <c r="P185" i="9"/>
  <c r="R185" i="9"/>
  <c r="T185" i="9"/>
  <c r="BE185" i="9"/>
  <c r="BF185" i="9"/>
  <c r="BG185" i="9"/>
  <c r="BH185" i="9"/>
  <c r="BI185" i="9"/>
  <c r="BK185" i="9"/>
  <c r="J187" i="9"/>
  <c r="P187" i="9"/>
  <c r="R187" i="9"/>
  <c r="T187" i="9"/>
  <c r="T186" i="9" s="1"/>
  <c r="BE187" i="9"/>
  <c r="BF187" i="9"/>
  <c r="BG187" i="9"/>
  <c r="BH187" i="9"/>
  <c r="BI187" i="9"/>
  <c r="BK187" i="9"/>
  <c r="J188" i="9"/>
  <c r="BE188" i="9" s="1"/>
  <c r="P188" i="9"/>
  <c r="R188" i="9"/>
  <c r="R186" i="9" s="1"/>
  <c r="T188" i="9"/>
  <c r="BF188" i="9"/>
  <c r="BG188" i="9"/>
  <c r="BH188" i="9"/>
  <c r="BI188" i="9"/>
  <c r="BK188" i="9"/>
  <c r="J189" i="9"/>
  <c r="BE189" i="9" s="1"/>
  <c r="P189" i="9"/>
  <c r="R189" i="9"/>
  <c r="T189" i="9"/>
  <c r="BF189" i="9"/>
  <c r="BG189" i="9"/>
  <c r="BH189" i="9"/>
  <c r="BI189" i="9"/>
  <c r="BK189" i="9"/>
  <c r="J190" i="9"/>
  <c r="BE190" i="9" s="1"/>
  <c r="P190" i="9"/>
  <c r="R190" i="9"/>
  <c r="T190" i="9"/>
  <c r="BF190" i="9"/>
  <c r="BG190" i="9"/>
  <c r="BH190" i="9"/>
  <c r="BI190" i="9"/>
  <c r="BK190" i="9"/>
  <c r="J191" i="9"/>
  <c r="P191" i="9"/>
  <c r="R191" i="9"/>
  <c r="T191" i="9"/>
  <c r="BE191" i="9"/>
  <c r="BF191" i="9"/>
  <c r="BG191" i="9"/>
  <c r="BH191" i="9"/>
  <c r="BI191" i="9"/>
  <c r="BK191" i="9"/>
  <c r="J192" i="9"/>
  <c r="P192" i="9"/>
  <c r="R192" i="9"/>
  <c r="T192" i="9"/>
  <c r="BE192" i="9"/>
  <c r="BF192" i="9"/>
  <c r="BG192" i="9"/>
  <c r="BH192" i="9"/>
  <c r="BI192" i="9"/>
  <c r="BK192" i="9"/>
  <c r="J193" i="9"/>
  <c r="BE193" i="9" s="1"/>
  <c r="P193" i="9"/>
  <c r="R193" i="9"/>
  <c r="T193" i="9"/>
  <c r="BF193" i="9"/>
  <c r="BG193" i="9"/>
  <c r="BH193" i="9"/>
  <c r="BI193" i="9"/>
  <c r="BK193" i="9"/>
  <c r="J194" i="9"/>
  <c r="BE194" i="9" s="1"/>
  <c r="P194" i="9"/>
  <c r="R194" i="9"/>
  <c r="T194" i="9"/>
  <c r="BF194" i="9"/>
  <c r="BG194" i="9"/>
  <c r="BH194" i="9"/>
  <c r="BI194" i="9"/>
  <c r="BK194" i="9"/>
  <c r="J195" i="9"/>
  <c r="BE195" i="9" s="1"/>
  <c r="P195" i="9"/>
  <c r="R195" i="9"/>
  <c r="T195" i="9"/>
  <c r="BF195" i="9"/>
  <c r="BG195" i="9"/>
  <c r="BH195" i="9"/>
  <c r="BI195" i="9"/>
  <c r="BK195" i="9"/>
  <c r="J196" i="9"/>
  <c r="BE196" i="9" s="1"/>
  <c r="P196" i="9"/>
  <c r="R196" i="9"/>
  <c r="T196" i="9"/>
  <c r="BF196" i="9"/>
  <c r="BG196" i="9"/>
  <c r="BH196" i="9"/>
  <c r="BI196" i="9"/>
  <c r="BK196" i="9"/>
  <c r="J197" i="9"/>
  <c r="BE197" i="9" s="1"/>
  <c r="P197" i="9"/>
  <c r="R197" i="9"/>
  <c r="T197" i="9"/>
  <c r="BF197" i="9"/>
  <c r="BG197" i="9"/>
  <c r="BH197" i="9"/>
  <c r="BI197" i="9"/>
  <c r="BK197" i="9"/>
  <c r="J198" i="9"/>
  <c r="BE198" i="9" s="1"/>
  <c r="P198" i="9"/>
  <c r="R198" i="9"/>
  <c r="T198" i="9"/>
  <c r="BF198" i="9"/>
  <c r="BG198" i="9"/>
  <c r="BH198" i="9"/>
  <c r="BI198" i="9"/>
  <c r="BK198" i="9"/>
  <c r="J199" i="9"/>
  <c r="P199" i="9"/>
  <c r="R199" i="9"/>
  <c r="T199" i="9"/>
  <c r="BE199" i="9"/>
  <c r="BF199" i="9"/>
  <c r="BG199" i="9"/>
  <c r="BH199" i="9"/>
  <c r="BI199" i="9"/>
  <c r="BK199" i="9"/>
  <c r="J200" i="9"/>
  <c r="P200" i="9"/>
  <c r="R200" i="9"/>
  <c r="T200" i="9"/>
  <c r="BE200" i="9"/>
  <c r="BF200" i="9"/>
  <c r="BG200" i="9"/>
  <c r="BH200" i="9"/>
  <c r="BI200" i="9"/>
  <c r="BK200" i="9"/>
  <c r="J201" i="9"/>
  <c r="BE201" i="9" s="1"/>
  <c r="P201" i="9"/>
  <c r="P186" i="9" s="1"/>
  <c r="R201" i="9"/>
  <c r="T201" i="9"/>
  <c r="BF201" i="9"/>
  <c r="BG201" i="9"/>
  <c r="BH201" i="9"/>
  <c r="BI201" i="9"/>
  <c r="BK201" i="9"/>
  <c r="J202" i="9"/>
  <c r="P202" i="9"/>
  <c r="R202" i="9"/>
  <c r="T202" i="9"/>
  <c r="BE202" i="9"/>
  <c r="BF202" i="9"/>
  <c r="BG202" i="9"/>
  <c r="BH202" i="9"/>
  <c r="BI202" i="9"/>
  <c r="BK202" i="9"/>
  <c r="J203" i="9"/>
  <c r="BE203" i="9" s="1"/>
  <c r="P203" i="9"/>
  <c r="R203" i="9"/>
  <c r="T203" i="9"/>
  <c r="BF203" i="9"/>
  <c r="BG203" i="9"/>
  <c r="BH203" i="9"/>
  <c r="BI203" i="9"/>
  <c r="BK203" i="9"/>
  <c r="J204" i="9"/>
  <c r="BE204" i="9" s="1"/>
  <c r="P204" i="9"/>
  <c r="R204" i="9"/>
  <c r="T204" i="9"/>
  <c r="BF204" i="9"/>
  <c r="BG204" i="9"/>
  <c r="BH204" i="9"/>
  <c r="BI204" i="9"/>
  <c r="BK204" i="9"/>
  <c r="J205" i="9"/>
  <c r="BE205" i="9" s="1"/>
  <c r="P205" i="9"/>
  <c r="R205" i="9"/>
  <c r="T205" i="9"/>
  <c r="BF205" i="9"/>
  <c r="BG205" i="9"/>
  <c r="BH205" i="9"/>
  <c r="BI205" i="9"/>
  <c r="BK205" i="9"/>
  <c r="J206" i="9"/>
  <c r="P206" i="9"/>
  <c r="BE206" i="9"/>
  <c r="BF206" i="9"/>
  <c r="BG206" i="9"/>
  <c r="BH206" i="9"/>
  <c r="BI206" i="9"/>
  <c r="BK206" i="9"/>
  <c r="J207" i="9"/>
  <c r="P207" i="9"/>
  <c r="BE207" i="9"/>
  <c r="BF207" i="9"/>
  <c r="BG207" i="9"/>
  <c r="BH207" i="9"/>
  <c r="BI207" i="9"/>
  <c r="BK207" i="9"/>
  <c r="J208" i="9"/>
  <c r="P208" i="9"/>
  <c r="BE208" i="9"/>
  <c r="BF208" i="9"/>
  <c r="BG208" i="9"/>
  <c r="BH208" i="9"/>
  <c r="BI208" i="9"/>
  <c r="BK208" i="9"/>
  <c r="J209" i="9"/>
  <c r="BE209" i="9" s="1"/>
  <c r="P209" i="9"/>
  <c r="R209" i="9"/>
  <c r="T209" i="9"/>
  <c r="BF209" i="9"/>
  <c r="BG209" i="9"/>
  <c r="BH209" i="9"/>
  <c r="BI209" i="9"/>
  <c r="BK209" i="9"/>
  <c r="J210" i="9"/>
  <c r="P210" i="9"/>
  <c r="R210" i="9"/>
  <c r="T210" i="9"/>
  <c r="BE210" i="9"/>
  <c r="BF210" i="9"/>
  <c r="BG210" i="9"/>
  <c r="BH210" i="9"/>
  <c r="BI210" i="9"/>
  <c r="BK210" i="9"/>
  <c r="J211" i="9"/>
  <c r="P211" i="9"/>
  <c r="BE211" i="9"/>
  <c r="BF211" i="9"/>
  <c r="BG211" i="9"/>
  <c r="BH211" i="9"/>
  <c r="BI211" i="9"/>
  <c r="BK211" i="9"/>
  <c r="J212" i="9"/>
  <c r="P212" i="9"/>
  <c r="BE212" i="9"/>
  <c r="BF212" i="9"/>
  <c r="BG212" i="9"/>
  <c r="BH212" i="9"/>
  <c r="BI212" i="9"/>
  <c r="BK212" i="9"/>
  <c r="J213" i="9"/>
  <c r="P213" i="9"/>
  <c r="BE213" i="9"/>
  <c r="BF213" i="9"/>
  <c r="BG213" i="9"/>
  <c r="BH213" i="9"/>
  <c r="BI213" i="9"/>
  <c r="BK213" i="9"/>
  <c r="J214" i="9"/>
  <c r="P214" i="9"/>
  <c r="BE214" i="9"/>
  <c r="BF214" i="9"/>
  <c r="BG214" i="9"/>
  <c r="BH214" i="9"/>
  <c r="BI214" i="9"/>
  <c r="BK214" i="9"/>
  <c r="J215" i="9"/>
  <c r="P215" i="9"/>
  <c r="BE215" i="9"/>
  <c r="BF215" i="9"/>
  <c r="BG215" i="9"/>
  <c r="BH215" i="9"/>
  <c r="BI215" i="9"/>
  <c r="BK215" i="9"/>
  <c r="J216" i="9"/>
  <c r="BE216" i="9" s="1"/>
  <c r="P216" i="9"/>
  <c r="R216" i="9"/>
  <c r="T216" i="9"/>
  <c r="BF216" i="9"/>
  <c r="BG216" i="9"/>
  <c r="BH216" i="9"/>
  <c r="BI216" i="9"/>
  <c r="BK216" i="9"/>
  <c r="J217" i="9"/>
  <c r="BE217" i="9" s="1"/>
  <c r="P217" i="9"/>
  <c r="R217" i="9"/>
  <c r="T217" i="9"/>
  <c r="BF217" i="9"/>
  <c r="BG217" i="9"/>
  <c r="BH217" i="9"/>
  <c r="BI217" i="9"/>
  <c r="BK217" i="9"/>
  <c r="J218" i="9"/>
  <c r="BE218" i="9" s="1"/>
  <c r="P218" i="9"/>
  <c r="R218" i="9"/>
  <c r="T218" i="9"/>
  <c r="BF218" i="9"/>
  <c r="BG218" i="9"/>
  <c r="BH218" i="9"/>
  <c r="BI218" i="9"/>
  <c r="BK218" i="9"/>
  <c r="J219" i="9"/>
  <c r="P219" i="9"/>
  <c r="R219" i="9"/>
  <c r="T219" i="9"/>
  <c r="BE219" i="9"/>
  <c r="BF219" i="9"/>
  <c r="BG219" i="9"/>
  <c r="BH219" i="9"/>
  <c r="BI219" i="9"/>
  <c r="BK219" i="9"/>
  <c r="J220" i="9"/>
  <c r="BE220" i="9" s="1"/>
  <c r="P220" i="9"/>
  <c r="R220" i="9"/>
  <c r="T220" i="9"/>
  <c r="BF220" i="9"/>
  <c r="BG220" i="9"/>
  <c r="BH220" i="9"/>
  <c r="BI220" i="9"/>
  <c r="BK220" i="9"/>
  <c r="J221" i="9"/>
  <c r="BE221" i="9" s="1"/>
  <c r="P221" i="9"/>
  <c r="R221" i="9"/>
  <c r="T221" i="9"/>
  <c r="BF221" i="9"/>
  <c r="BG221" i="9"/>
  <c r="BH221" i="9"/>
  <c r="BI221" i="9"/>
  <c r="BK221" i="9"/>
  <c r="J222" i="9"/>
  <c r="BE222" i="9" s="1"/>
  <c r="P222" i="9"/>
  <c r="R222" i="9"/>
  <c r="T222" i="9"/>
  <c r="BF222" i="9"/>
  <c r="BG222" i="9"/>
  <c r="BH222" i="9"/>
  <c r="BI222" i="9"/>
  <c r="BK222" i="9"/>
  <c r="J223" i="9"/>
  <c r="P223" i="9"/>
  <c r="R223" i="9"/>
  <c r="T223" i="9"/>
  <c r="BE223" i="9"/>
  <c r="BF223" i="9"/>
  <c r="BG223" i="9"/>
  <c r="BH223" i="9"/>
  <c r="BI223" i="9"/>
  <c r="BK223" i="9"/>
  <c r="J224" i="9"/>
  <c r="BE224" i="9" s="1"/>
  <c r="P224" i="9"/>
  <c r="R224" i="9"/>
  <c r="T224" i="9"/>
  <c r="BF224" i="9"/>
  <c r="BG224" i="9"/>
  <c r="BH224" i="9"/>
  <c r="BI224" i="9"/>
  <c r="BK224" i="9"/>
  <c r="J225" i="9"/>
  <c r="BE225" i="9" s="1"/>
  <c r="P225" i="9"/>
  <c r="R225" i="9"/>
  <c r="T225" i="9"/>
  <c r="BF225" i="9"/>
  <c r="BG225" i="9"/>
  <c r="BH225" i="9"/>
  <c r="BI225" i="9"/>
  <c r="BK225" i="9"/>
  <c r="J226" i="9"/>
  <c r="P226" i="9"/>
  <c r="R226" i="9"/>
  <c r="T226" i="9"/>
  <c r="BE226" i="9"/>
  <c r="BF226" i="9"/>
  <c r="BG226" i="9"/>
  <c r="BH226" i="9"/>
  <c r="BI226" i="9"/>
  <c r="BK226" i="9"/>
  <c r="J227" i="9"/>
  <c r="BE227" i="9" s="1"/>
  <c r="P227" i="9"/>
  <c r="R227" i="9"/>
  <c r="T227" i="9"/>
  <c r="BF227" i="9"/>
  <c r="BG227" i="9"/>
  <c r="BH227" i="9"/>
  <c r="BI227" i="9"/>
  <c r="BK227" i="9"/>
  <c r="J228" i="9"/>
  <c r="BE228" i="9" s="1"/>
  <c r="P228" i="9"/>
  <c r="R228" i="9"/>
  <c r="T228" i="9"/>
  <c r="BF228" i="9"/>
  <c r="BG228" i="9"/>
  <c r="BH228" i="9"/>
  <c r="BI228" i="9"/>
  <c r="BK228" i="9"/>
  <c r="J229" i="9"/>
  <c r="BE229" i="9" s="1"/>
  <c r="P229" i="9"/>
  <c r="R229" i="9"/>
  <c r="T229" i="9"/>
  <c r="BF229" i="9"/>
  <c r="BG229" i="9"/>
  <c r="BH229" i="9"/>
  <c r="BI229" i="9"/>
  <c r="BK229" i="9"/>
  <c r="J230" i="9"/>
  <c r="BE230" i="9" s="1"/>
  <c r="P230" i="9"/>
  <c r="R230" i="9"/>
  <c r="T230" i="9"/>
  <c r="BF230" i="9"/>
  <c r="BG230" i="9"/>
  <c r="BH230" i="9"/>
  <c r="BI230" i="9"/>
  <c r="BK230" i="9"/>
  <c r="J231" i="9"/>
  <c r="BE231" i="9" s="1"/>
  <c r="P231" i="9"/>
  <c r="R231" i="9"/>
  <c r="T231" i="9"/>
  <c r="BF231" i="9"/>
  <c r="BG231" i="9"/>
  <c r="BH231" i="9"/>
  <c r="BI231" i="9"/>
  <c r="BK231" i="9"/>
  <c r="J232" i="9"/>
  <c r="BE232" i="9" s="1"/>
  <c r="P232" i="9"/>
  <c r="R232" i="9"/>
  <c r="T232" i="9"/>
  <c r="BF232" i="9"/>
  <c r="BG232" i="9"/>
  <c r="BH232" i="9"/>
  <c r="BI232" i="9"/>
  <c r="BK232" i="9"/>
  <c r="J233" i="9"/>
  <c r="P233" i="9"/>
  <c r="R233" i="9"/>
  <c r="T233" i="9"/>
  <c r="BE233" i="9"/>
  <c r="BF233" i="9"/>
  <c r="BG233" i="9"/>
  <c r="BH233" i="9"/>
  <c r="BI233" i="9"/>
  <c r="BK233" i="9"/>
  <c r="J234" i="9"/>
  <c r="BE234" i="9" s="1"/>
  <c r="P234" i="9"/>
  <c r="R234" i="9"/>
  <c r="T234" i="9"/>
  <c r="BF234" i="9"/>
  <c r="BG234" i="9"/>
  <c r="BH234" i="9"/>
  <c r="BI234" i="9"/>
  <c r="BK234" i="9"/>
  <c r="J235" i="9"/>
  <c r="BE235" i="9" s="1"/>
  <c r="P235" i="9"/>
  <c r="R235" i="9"/>
  <c r="T235" i="9"/>
  <c r="BF235" i="9"/>
  <c r="BG235" i="9"/>
  <c r="BH235" i="9"/>
  <c r="BI235" i="9"/>
  <c r="BK235" i="9"/>
  <c r="J236" i="9"/>
  <c r="BE236" i="9" s="1"/>
  <c r="P236" i="9"/>
  <c r="R236" i="9"/>
  <c r="T236" i="9"/>
  <c r="BF236" i="9"/>
  <c r="BG236" i="9"/>
  <c r="BH236" i="9"/>
  <c r="BI236" i="9"/>
  <c r="BK236" i="9"/>
  <c r="J237" i="9"/>
  <c r="BE237" i="9" s="1"/>
  <c r="P237" i="9"/>
  <c r="R237" i="9"/>
  <c r="T237" i="9"/>
  <c r="BF237" i="9"/>
  <c r="BG237" i="9"/>
  <c r="BH237" i="9"/>
  <c r="BI237" i="9"/>
  <c r="BK237" i="9"/>
  <c r="J238" i="9"/>
  <c r="BE238" i="9" s="1"/>
  <c r="P238" i="9"/>
  <c r="R238" i="9"/>
  <c r="T238" i="9"/>
  <c r="BF238" i="9"/>
  <c r="BG238" i="9"/>
  <c r="BH238" i="9"/>
  <c r="BI238" i="9"/>
  <c r="BK238" i="9"/>
  <c r="J239" i="9"/>
  <c r="P239" i="9"/>
  <c r="R239" i="9"/>
  <c r="T239" i="9"/>
  <c r="BE239" i="9"/>
  <c r="BF239" i="9"/>
  <c r="BG239" i="9"/>
  <c r="BH239" i="9"/>
  <c r="BI239" i="9"/>
  <c r="BK239" i="9"/>
  <c r="J240" i="9"/>
  <c r="P240" i="9"/>
  <c r="R240" i="9"/>
  <c r="T240" i="9"/>
  <c r="BE240" i="9"/>
  <c r="BF240" i="9"/>
  <c r="BG240" i="9"/>
  <c r="BH240" i="9"/>
  <c r="BI240" i="9"/>
  <c r="BK240" i="9"/>
  <c r="J241" i="9"/>
  <c r="BE241" i="9" s="1"/>
  <c r="P241" i="9"/>
  <c r="R241" i="9"/>
  <c r="T241" i="9"/>
  <c r="BF241" i="9"/>
  <c r="BG241" i="9"/>
  <c r="BH241" i="9"/>
  <c r="BI241" i="9"/>
  <c r="BK241" i="9"/>
  <c r="J242" i="9"/>
  <c r="BE242" i="9" s="1"/>
  <c r="P242" i="9"/>
  <c r="R242" i="9"/>
  <c r="T242" i="9"/>
  <c r="BF242" i="9"/>
  <c r="BG242" i="9"/>
  <c r="BH242" i="9"/>
  <c r="BI242" i="9"/>
  <c r="BK242" i="9"/>
  <c r="J243" i="9"/>
  <c r="BE243" i="9" s="1"/>
  <c r="P243" i="9"/>
  <c r="R243" i="9"/>
  <c r="T243" i="9"/>
  <c r="BF243" i="9"/>
  <c r="BG243" i="9"/>
  <c r="BH243" i="9"/>
  <c r="BI243" i="9"/>
  <c r="BK243" i="9"/>
  <c r="J244" i="9"/>
  <c r="BE244" i="9" s="1"/>
  <c r="P244" i="9"/>
  <c r="R244" i="9"/>
  <c r="T244" i="9"/>
  <c r="BF244" i="9"/>
  <c r="BG244" i="9"/>
  <c r="BH244" i="9"/>
  <c r="BI244" i="9"/>
  <c r="BK244" i="9"/>
  <c r="J245" i="9"/>
  <c r="BE245" i="9" s="1"/>
  <c r="P245" i="9"/>
  <c r="R245" i="9"/>
  <c r="T245" i="9"/>
  <c r="BF245" i="9"/>
  <c r="BG245" i="9"/>
  <c r="BH245" i="9"/>
  <c r="BI245" i="9"/>
  <c r="BK245" i="9"/>
  <c r="J246" i="9"/>
  <c r="BE246" i="9"/>
  <c r="BF246" i="9"/>
  <c r="BG246" i="9"/>
  <c r="BH246" i="9"/>
  <c r="BI246" i="9"/>
  <c r="BK246" i="9"/>
  <c r="J247" i="9"/>
  <c r="BE247" i="9"/>
  <c r="BF247" i="9"/>
  <c r="BG247" i="9"/>
  <c r="BH247" i="9"/>
  <c r="BI247" i="9"/>
  <c r="BK247" i="9"/>
  <c r="J248" i="9"/>
  <c r="BE248" i="9"/>
  <c r="BF248" i="9"/>
  <c r="BG248" i="9"/>
  <c r="BH248" i="9"/>
  <c r="BI248" i="9"/>
  <c r="BK248" i="9"/>
  <c r="J249" i="9"/>
  <c r="BE249" i="9"/>
  <c r="BF249" i="9"/>
  <c r="BG249" i="9"/>
  <c r="BH249" i="9"/>
  <c r="BI249" i="9"/>
  <c r="BK249" i="9"/>
  <c r="J250" i="9"/>
  <c r="BE250" i="9"/>
  <c r="BF250" i="9"/>
  <c r="BG250" i="9"/>
  <c r="BH250" i="9"/>
  <c r="BI250" i="9"/>
  <c r="BK250" i="9"/>
  <c r="J251" i="9"/>
  <c r="BE251" i="9"/>
  <c r="BF251" i="9"/>
  <c r="BG251" i="9"/>
  <c r="BH251" i="9"/>
  <c r="BI251" i="9"/>
  <c r="BK251" i="9"/>
  <c r="J252" i="9"/>
  <c r="BE252" i="9" s="1"/>
  <c r="P252" i="9"/>
  <c r="R252" i="9"/>
  <c r="T252" i="9"/>
  <c r="BF252" i="9"/>
  <c r="BG252" i="9"/>
  <c r="BH252" i="9"/>
  <c r="BI252" i="9"/>
  <c r="BK252" i="9"/>
  <c r="J253" i="9"/>
  <c r="BE253" i="9" s="1"/>
  <c r="P253" i="9"/>
  <c r="R253" i="9"/>
  <c r="T253" i="9"/>
  <c r="BF253" i="9"/>
  <c r="BG253" i="9"/>
  <c r="BH253" i="9"/>
  <c r="BI253" i="9"/>
  <c r="BK253" i="9"/>
  <c r="R254" i="9"/>
  <c r="T254" i="9"/>
  <c r="J255" i="9"/>
  <c r="BE255" i="9" s="1"/>
  <c r="P255" i="9"/>
  <c r="R255" i="9"/>
  <c r="T255" i="9"/>
  <c r="BF255" i="9"/>
  <c r="BG255" i="9"/>
  <c r="BH255" i="9"/>
  <c r="BI255" i="9"/>
  <c r="BK255" i="9"/>
  <c r="J256" i="9"/>
  <c r="BE256" i="9" s="1"/>
  <c r="P256" i="9"/>
  <c r="P254" i="9" s="1"/>
  <c r="R256" i="9"/>
  <c r="T256" i="9"/>
  <c r="BF256" i="9"/>
  <c r="BG256" i="9"/>
  <c r="BH256" i="9"/>
  <c r="BI256" i="9"/>
  <c r="BK256" i="9"/>
  <c r="J257" i="9"/>
  <c r="BE257" i="9" s="1"/>
  <c r="P257" i="9"/>
  <c r="R257" i="9"/>
  <c r="T257" i="9"/>
  <c r="BF257" i="9"/>
  <c r="BG257" i="9"/>
  <c r="BH257" i="9"/>
  <c r="BI257" i="9"/>
  <c r="BK257" i="9"/>
  <c r="J259" i="9"/>
  <c r="BE259" i="9" s="1"/>
  <c r="P259" i="9"/>
  <c r="P258" i="9" s="1"/>
  <c r="R259" i="9"/>
  <c r="R258" i="9" s="1"/>
  <c r="T259" i="9"/>
  <c r="T258" i="9" s="1"/>
  <c r="BF259" i="9"/>
  <c r="BG259" i="9"/>
  <c r="BH259" i="9"/>
  <c r="BI259" i="9"/>
  <c r="BK259" i="9"/>
  <c r="BK258" i="9" s="1"/>
  <c r="J258" i="9" s="1"/>
  <c r="J101" i="9" s="1"/>
  <c r="J260" i="9"/>
  <c r="P260" i="9"/>
  <c r="R260" i="9"/>
  <c r="T260" i="9"/>
  <c r="BE260" i="9"/>
  <c r="BF260" i="9"/>
  <c r="BG260" i="9"/>
  <c r="BH260" i="9"/>
  <c r="BI260" i="9"/>
  <c r="BK260" i="9"/>
  <c r="J261" i="9"/>
  <c r="BE261" i="9" s="1"/>
  <c r="P261" i="9"/>
  <c r="R261" i="9"/>
  <c r="T261" i="9"/>
  <c r="BF261" i="9"/>
  <c r="BG261" i="9"/>
  <c r="BH261" i="9"/>
  <c r="BI261" i="9"/>
  <c r="BK261" i="9"/>
  <c r="J262" i="9"/>
  <c r="BE262" i="9" s="1"/>
  <c r="P262" i="9"/>
  <c r="R262" i="9"/>
  <c r="T262" i="9"/>
  <c r="BF262" i="9"/>
  <c r="BG262" i="9"/>
  <c r="BH262" i="9"/>
  <c r="BI262" i="9"/>
  <c r="BK262" i="9"/>
  <c r="J264" i="9"/>
  <c r="BE264" i="9" s="1"/>
  <c r="P264" i="9"/>
  <c r="P263" i="9" s="1"/>
  <c r="R264" i="9"/>
  <c r="R263" i="9" s="1"/>
  <c r="T264" i="9"/>
  <c r="T263" i="9" s="1"/>
  <c r="BF264" i="9"/>
  <c r="BG264" i="9"/>
  <c r="BH264" i="9"/>
  <c r="BI264" i="9"/>
  <c r="BK264" i="9"/>
  <c r="J265" i="9"/>
  <c r="P265" i="9"/>
  <c r="R265" i="9"/>
  <c r="T265" i="9"/>
  <c r="BE265" i="9"/>
  <c r="BF265" i="9"/>
  <c r="BG265" i="9"/>
  <c r="BH265" i="9"/>
  <c r="BI265" i="9"/>
  <c r="BK265" i="9"/>
  <c r="J266" i="9"/>
  <c r="BE266" i="9" s="1"/>
  <c r="P266" i="9"/>
  <c r="R266" i="9"/>
  <c r="T266" i="9"/>
  <c r="BF266" i="9"/>
  <c r="BG266" i="9"/>
  <c r="BH266" i="9"/>
  <c r="BI266" i="9"/>
  <c r="BK266" i="9"/>
  <c r="J267" i="9"/>
  <c r="BE267" i="9" s="1"/>
  <c r="P267" i="9"/>
  <c r="R267" i="9"/>
  <c r="T267" i="9"/>
  <c r="BF267" i="9"/>
  <c r="BG267" i="9"/>
  <c r="BH267" i="9"/>
  <c r="BI267" i="9"/>
  <c r="BK267" i="9"/>
  <c r="J268" i="9"/>
  <c r="BE268" i="9" s="1"/>
  <c r="P268" i="9"/>
  <c r="R268" i="9"/>
  <c r="T268" i="9"/>
  <c r="BF268" i="9"/>
  <c r="BG268" i="9"/>
  <c r="BH268" i="9"/>
  <c r="BI268" i="9"/>
  <c r="BK268" i="9"/>
  <c r="J182" i="10" l="1"/>
  <c r="J185" i="10" s="1"/>
  <c r="AG103" i="1" s="1"/>
  <c r="BK181" i="9"/>
  <c r="J181" i="9" s="1"/>
  <c r="J98" i="9" s="1"/>
  <c r="BK123" i="9"/>
  <c r="F37" i="9"/>
  <c r="F34" i="9"/>
  <c r="BK263" i="9"/>
  <c r="J263" i="9" s="1"/>
  <c r="J102" i="9" s="1"/>
  <c r="BK186" i="9"/>
  <c r="J186" i="9" s="1"/>
  <c r="J99" i="9" s="1"/>
  <c r="F36" i="9"/>
  <c r="BK254" i="9"/>
  <c r="J254" i="9" s="1"/>
  <c r="J100" i="9" s="1"/>
  <c r="F35" i="9"/>
  <c r="T122" i="9"/>
  <c r="F33" i="9"/>
  <c r="P122" i="9"/>
  <c r="R122" i="9"/>
  <c r="J123" i="9"/>
  <c r="J97" i="9" s="1"/>
  <c r="J34" i="9"/>
  <c r="AV103" i="1" s="1"/>
  <c r="AT103" i="1" s="1"/>
  <c r="J33" i="9"/>
  <c r="AV102" i="1" s="1"/>
  <c r="AT102" i="1" s="1"/>
  <c r="J37" i="8"/>
  <c r="J36" i="8"/>
  <c r="AY101" i="1" s="1"/>
  <c r="J35" i="8"/>
  <c r="AX101" i="1" s="1"/>
  <c r="BI174" i="8"/>
  <c r="BH174" i="8"/>
  <c r="BG174" i="8"/>
  <c r="BF174" i="8"/>
  <c r="T174" i="8"/>
  <c r="R174" i="8"/>
  <c r="P174" i="8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1" i="8"/>
  <c r="BH171" i="8"/>
  <c r="BG171" i="8"/>
  <c r="BF171" i="8"/>
  <c r="T171" i="8"/>
  <c r="R171" i="8"/>
  <c r="P171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6" i="8"/>
  <c r="BH166" i="8"/>
  <c r="BG166" i="8"/>
  <c r="BF166" i="8"/>
  <c r="T166" i="8"/>
  <c r="R166" i="8"/>
  <c r="P166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1" i="8"/>
  <c r="BH141" i="8"/>
  <c r="BG141" i="8"/>
  <c r="BF141" i="8"/>
  <c r="T141" i="8"/>
  <c r="R141" i="8"/>
  <c r="P141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7" i="8"/>
  <c r="BH137" i="8"/>
  <c r="BG137" i="8"/>
  <c r="BF137" i="8"/>
  <c r="T137" i="8"/>
  <c r="R137" i="8"/>
  <c r="P137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7" i="8"/>
  <c r="BH127" i="8"/>
  <c r="BG127" i="8"/>
  <c r="BF127" i="8"/>
  <c r="T127" i="8"/>
  <c r="T126" i="8"/>
  <c r="T125" i="8" s="1"/>
  <c r="R127" i="8"/>
  <c r="R126" i="8" s="1"/>
  <c r="R125" i="8" s="1"/>
  <c r="P127" i="8"/>
  <c r="P126" i="8"/>
  <c r="P125" i="8" s="1"/>
  <c r="J121" i="8"/>
  <c r="J120" i="8"/>
  <c r="F120" i="8"/>
  <c r="F118" i="8"/>
  <c r="E116" i="8"/>
  <c r="J92" i="8"/>
  <c r="J91" i="8"/>
  <c r="F91" i="8"/>
  <c r="F89" i="8"/>
  <c r="E87" i="8"/>
  <c r="J18" i="8"/>
  <c r="E18" i="8"/>
  <c r="F92" i="8" s="1"/>
  <c r="J17" i="8"/>
  <c r="J12" i="8"/>
  <c r="J89" i="8" s="1"/>
  <c r="E7" i="8"/>
  <c r="E114" i="8" s="1"/>
  <c r="J37" i="7"/>
  <c r="J36" i="7"/>
  <c r="AY100" i="1"/>
  <c r="J35" i="7"/>
  <c r="AX100" i="1"/>
  <c r="BI206" i="7"/>
  <c r="BH206" i="7"/>
  <c r="BG206" i="7"/>
  <c r="BF206" i="7"/>
  <c r="T206" i="7"/>
  <c r="T205" i="7" s="1"/>
  <c r="R206" i="7"/>
  <c r="R205" i="7"/>
  <c r="P206" i="7"/>
  <c r="P205" i="7"/>
  <c r="BI201" i="7"/>
  <c r="BH201" i="7"/>
  <c r="BG201" i="7"/>
  <c r="BF201" i="7"/>
  <c r="T201" i="7"/>
  <c r="R201" i="7"/>
  <c r="P201" i="7"/>
  <c r="BI198" i="7"/>
  <c r="BH198" i="7"/>
  <c r="BG198" i="7"/>
  <c r="BF198" i="7"/>
  <c r="T198" i="7"/>
  <c r="R198" i="7"/>
  <c r="P198" i="7"/>
  <c r="BI194" i="7"/>
  <c r="BH194" i="7"/>
  <c r="BG194" i="7"/>
  <c r="BF194" i="7"/>
  <c r="T194" i="7"/>
  <c r="R194" i="7"/>
  <c r="P194" i="7"/>
  <c r="BI190" i="7"/>
  <c r="BH190" i="7"/>
  <c r="BG190" i="7"/>
  <c r="BF190" i="7"/>
  <c r="T190" i="7"/>
  <c r="R190" i="7"/>
  <c r="P190" i="7"/>
  <c r="BI189" i="7"/>
  <c r="BH189" i="7"/>
  <c r="BG189" i="7"/>
  <c r="BF189" i="7"/>
  <c r="T189" i="7"/>
  <c r="R189" i="7"/>
  <c r="P189" i="7"/>
  <c r="BI188" i="7"/>
  <c r="BH188" i="7"/>
  <c r="BG188" i="7"/>
  <c r="BF188" i="7"/>
  <c r="T188" i="7"/>
  <c r="R188" i="7"/>
  <c r="P188" i="7"/>
  <c r="BI187" i="7"/>
  <c r="BH187" i="7"/>
  <c r="BG187" i="7"/>
  <c r="BF187" i="7"/>
  <c r="T187" i="7"/>
  <c r="R187" i="7"/>
  <c r="P187" i="7"/>
  <c r="BI186" i="7"/>
  <c r="BH186" i="7"/>
  <c r="BG186" i="7"/>
  <c r="BF186" i="7"/>
  <c r="T186" i="7"/>
  <c r="R186" i="7"/>
  <c r="P186" i="7"/>
  <c r="BI185" i="7"/>
  <c r="BH185" i="7"/>
  <c r="BG185" i="7"/>
  <c r="BF185" i="7"/>
  <c r="T185" i="7"/>
  <c r="R185" i="7"/>
  <c r="P185" i="7"/>
  <c r="BI184" i="7"/>
  <c r="BH184" i="7"/>
  <c r="BG184" i="7"/>
  <c r="BF184" i="7"/>
  <c r="T184" i="7"/>
  <c r="R184" i="7"/>
  <c r="P184" i="7"/>
  <c r="BI183" i="7"/>
  <c r="BH183" i="7"/>
  <c r="BG183" i="7"/>
  <c r="BF183" i="7"/>
  <c r="T183" i="7"/>
  <c r="R183" i="7"/>
  <c r="P183" i="7"/>
  <c r="BI182" i="7"/>
  <c r="BH182" i="7"/>
  <c r="BG182" i="7"/>
  <c r="BF182" i="7"/>
  <c r="T182" i="7"/>
  <c r="R182" i="7"/>
  <c r="P182" i="7"/>
  <c r="BI181" i="7"/>
  <c r="BH181" i="7"/>
  <c r="BG181" i="7"/>
  <c r="BF181" i="7"/>
  <c r="T181" i="7"/>
  <c r="R181" i="7"/>
  <c r="P181" i="7"/>
  <c r="BI180" i="7"/>
  <c r="BH180" i="7"/>
  <c r="BG180" i="7"/>
  <c r="BF180" i="7"/>
  <c r="T180" i="7"/>
  <c r="R180" i="7"/>
  <c r="P180" i="7"/>
  <c r="BI179" i="7"/>
  <c r="BH179" i="7"/>
  <c r="BG179" i="7"/>
  <c r="BF179" i="7"/>
  <c r="T179" i="7"/>
  <c r="R179" i="7"/>
  <c r="P179" i="7"/>
  <c r="BI178" i="7"/>
  <c r="BH178" i="7"/>
  <c r="BG178" i="7"/>
  <c r="BF178" i="7"/>
  <c r="T178" i="7"/>
  <c r="R178" i="7"/>
  <c r="P178" i="7"/>
  <c r="BI177" i="7"/>
  <c r="BH177" i="7"/>
  <c r="BG177" i="7"/>
  <c r="BF177" i="7"/>
  <c r="T177" i="7"/>
  <c r="R177" i="7"/>
  <c r="P177" i="7"/>
  <c r="BI176" i="7"/>
  <c r="BH176" i="7"/>
  <c r="BG176" i="7"/>
  <c r="BF176" i="7"/>
  <c r="T176" i="7"/>
  <c r="R176" i="7"/>
  <c r="P176" i="7"/>
  <c r="BI175" i="7"/>
  <c r="BH175" i="7"/>
  <c r="BG175" i="7"/>
  <c r="BF175" i="7"/>
  <c r="T175" i="7"/>
  <c r="R175" i="7"/>
  <c r="P175" i="7"/>
  <c r="BI171" i="7"/>
  <c r="BH171" i="7"/>
  <c r="BG171" i="7"/>
  <c r="BF171" i="7"/>
  <c r="T171" i="7"/>
  <c r="T170" i="7" s="1"/>
  <c r="R171" i="7"/>
  <c r="R170" i="7"/>
  <c r="P171" i="7"/>
  <c r="P170" i="7" s="1"/>
  <c r="BI169" i="7"/>
  <c r="BH169" i="7"/>
  <c r="BG169" i="7"/>
  <c r="BF169" i="7"/>
  <c r="T169" i="7"/>
  <c r="R169" i="7"/>
  <c r="P169" i="7"/>
  <c r="BI168" i="7"/>
  <c r="BH168" i="7"/>
  <c r="BG168" i="7"/>
  <c r="BF168" i="7"/>
  <c r="T168" i="7"/>
  <c r="R168" i="7"/>
  <c r="P168" i="7"/>
  <c r="BI166" i="7"/>
  <c r="BH166" i="7"/>
  <c r="BG166" i="7"/>
  <c r="BF166" i="7"/>
  <c r="T166" i="7"/>
  <c r="R166" i="7"/>
  <c r="P166" i="7"/>
  <c r="BI164" i="7"/>
  <c r="BH164" i="7"/>
  <c r="BG164" i="7"/>
  <c r="BF164" i="7"/>
  <c r="T164" i="7"/>
  <c r="R164" i="7"/>
  <c r="P164" i="7"/>
  <c r="BI163" i="7"/>
  <c r="BH163" i="7"/>
  <c r="BG163" i="7"/>
  <c r="BF163" i="7"/>
  <c r="T163" i="7"/>
  <c r="R163" i="7"/>
  <c r="P163" i="7"/>
  <c r="BI162" i="7"/>
  <c r="BH162" i="7"/>
  <c r="BG162" i="7"/>
  <c r="BF162" i="7"/>
  <c r="T162" i="7"/>
  <c r="R162" i="7"/>
  <c r="P162" i="7"/>
  <c r="BI161" i="7"/>
  <c r="BH161" i="7"/>
  <c r="BG161" i="7"/>
  <c r="BF161" i="7"/>
  <c r="T161" i="7"/>
  <c r="R161" i="7"/>
  <c r="P161" i="7"/>
  <c r="BI159" i="7"/>
  <c r="BH159" i="7"/>
  <c r="BG159" i="7"/>
  <c r="BF159" i="7"/>
  <c r="T159" i="7"/>
  <c r="R159" i="7"/>
  <c r="P159" i="7"/>
  <c r="BI156" i="7"/>
  <c r="BH156" i="7"/>
  <c r="BG156" i="7"/>
  <c r="BF156" i="7"/>
  <c r="T156" i="7"/>
  <c r="R156" i="7"/>
  <c r="P156" i="7"/>
  <c r="BI146" i="7"/>
  <c r="BH146" i="7"/>
  <c r="BG146" i="7"/>
  <c r="BF146" i="7"/>
  <c r="T146" i="7"/>
  <c r="R146" i="7"/>
  <c r="P146" i="7"/>
  <c r="BI145" i="7"/>
  <c r="BH145" i="7"/>
  <c r="BG145" i="7"/>
  <c r="BF145" i="7"/>
  <c r="T145" i="7"/>
  <c r="R145" i="7"/>
  <c r="P145" i="7"/>
  <c r="BI143" i="7"/>
  <c r="BH143" i="7"/>
  <c r="BG143" i="7"/>
  <c r="BF143" i="7"/>
  <c r="T143" i="7"/>
  <c r="R143" i="7"/>
  <c r="P143" i="7"/>
  <c r="BI142" i="7"/>
  <c r="BH142" i="7"/>
  <c r="BG142" i="7"/>
  <c r="BF142" i="7"/>
  <c r="T142" i="7"/>
  <c r="R142" i="7"/>
  <c r="P142" i="7"/>
  <c r="BI140" i="7"/>
  <c r="BH140" i="7"/>
  <c r="BG140" i="7"/>
  <c r="BF140" i="7"/>
  <c r="T140" i="7"/>
  <c r="R140" i="7"/>
  <c r="P140" i="7"/>
  <c r="BI134" i="7"/>
  <c r="BH134" i="7"/>
  <c r="BG134" i="7"/>
  <c r="BF134" i="7"/>
  <c r="T134" i="7"/>
  <c r="R134" i="7"/>
  <c r="P134" i="7"/>
  <c r="BI131" i="7"/>
  <c r="BH131" i="7"/>
  <c r="BG131" i="7"/>
  <c r="BF131" i="7"/>
  <c r="T131" i="7"/>
  <c r="R131" i="7"/>
  <c r="P131" i="7"/>
  <c r="BI128" i="7"/>
  <c r="BH128" i="7"/>
  <c r="BG128" i="7"/>
  <c r="BF128" i="7"/>
  <c r="T128" i="7"/>
  <c r="R128" i="7"/>
  <c r="P128" i="7"/>
  <c r="BI125" i="7"/>
  <c r="BH125" i="7"/>
  <c r="BG125" i="7"/>
  <c r="BF125" i="7"/>
  <c r="T125" i="7"/>
  <c r="R125" i="7"/>
  <c r="P125" i="7"/>
  <c r="J119" i="7"/>
  <c r="J118" i="7"/>
  <c r="F118" i="7"/>
  <c r="F116" i="7"/>
  <c r="E114" i="7"/>
  <c r="J92" i="7"/>
  <c r="J91" i="7"/>
  <c r="F91" i="7"/>
  <c r="F89" i="7"/>
  <c r="E87" i="7"/>
  <c r="J18" i="7"/>
  <c r="E18" i="7"/>
  <c r="F119" i="7" s="1"/>
  <c r="J17" i="7"/>
  <c r="J12" i="7"/>
  <c r="J116" i="7" s="1"/>
  <c r="E7" i="7"/>
  <c r="E112" i="7" s="1"/>
  <c r="J37" i="6"/>
  <c r="J36" i="6"/>
  <c r="AY99" i="1"/>
  <c r="J35" i="6"/>
  <c r="AX99" i="1"/>
  <c r="BI163" i="6"/>
  <c r="BH163" i="6"/>
  <c r="BG163" i="6"/>
  <c r="BF163" i="6"/>
  <c r="T163" i="6"/>
  <c r="R163" i="6"/>
  <c r="P163" i="6"/>
  <c r="BI162" i="6"/>
  <c r="BH162" i="6"/>
  <c r="BG162" i="6"/>
  <c r="BF162" i="6"/>
  <c r="T162" i="6"/>
  <c r="R162" i="6"/>
  <c r="P162" i="6"/>
  <c r="BI161" i="6"/>
  <c r="BH161" i="6"/>
  <c r="BG161" i="6"/>
  <c r="BF161" i="6"/>
  <c r="T161" i="6"/>
  <c r="R161" i="6"/>
  <c r="P161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8" i="6"/>
  <c r="BH158" i="6"/>
  <c r="BG158" i="6"/>
  <c r="BF158" i="6"/>
  <c r="T158" i="6"/>
  <c r="R158" i="6"/>
  <c r="P158" i="6"/>
  <c r="BI157" i="6"/>
  <c r="BH157" i="6"/>
  <c r="BG157" i="6"/>
  <c r="BF157" i="6"/>
  <c r="T157" i="6"/>
  <c r="R157" i="6"/>
  <c r="P157" i="6"/>
  <c r="BI156" i="6"/>
  <c r="BH156" i="6"/>
  <c r="BG156" i="6"/>
  <c r="BF156" i="6"/>
  <c r="T156" i="6"/>
  <c r="R156" i="6"/>
  <c r="P156" i="6"/>
  <c r="BI155" i="6"/>
  <c r="BH155" i="6"/>
  <c r="BG155" i="6"/>
  <c r="BF155" i="6"/>
  <c r="T155" i="6"/>
  <c r="R155" i="6"/>
  <c r="P155" i="6"/>
  <c r="BI154" i="6"/>
  <c r="BH154" i="6"/>
  <c r="BG154" i="6"/>
  <c r="BF154" i="6"/>
  <c r="T154" i="6"/>
  <c r="R154" i="6"/>
  <c r="P154" i="6"/>
  <c r="BI153" i="6"/>
  <c r="BH153" i="6"/>
  <c r="BG153" i="6"/>
  <c r="BF153" i="6"/>
  <c r="T153" i="6"/>
  <c r="R153" i="6"/>
  <c r="P153" i="6"/>
  <c r="BI152" i="6"/>
  <c r="BH152" i="6"/>
  <c r="BG152" i="6"/>
  <c r="BF152" i="6"/>
  <c r="T152" i="6"/>
  <c r="R152" i="6"/>
  <c r="P152" i="6"/>
  <c r="BI151" i="6"/>
  <c r="BH151" i="6"/>
  <c r="BG151" i="6"/>
  <c r="BF151" i="6"/>
  <c r="T151" i="6"/>
  <c r="R151" i="6"/>
  <c r="P151" i="6"/>
  <c r="BI150" i="6"/>
  <c r="BH150" i="6"/>
  <c r="BG150" i="6"/>
  <c r="BF150" i="6"/>
  <c r="T150" i="6"/>
  <c r="R150" i="6"/>
  <c r="P150" i="6"/>
  <c r="BI149" i="6"/>
  <c r="BH149" i="6"/>
  <c r="BG149" i="6"/>
  <c r="BF149" i="6"/>
  <c r="T149" i="6"/>
  <c r="R149" i="6"/>
  <c r="P149" i="6"/>
  <c r="BI147" i="6"/>
  <c r="BH147" i="6"/>
  <c r="BG147" i="6"/>
  <c r="BF147" i="6"/>
  <c r="T147" i="6"/>
  <c r="R147" i="6"/>
  <c r="P147" i="6"/>
  <c r="BI146" i="6"/>
  <c r="BH146" i="6"/>
  <c r="BG146" i="6"/>
  <c r="BF146" i="6"/>
  <c r="T146" i="6"/>
  <c r="R146" i="6"/>
  <c r="P146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3" i="6"/>
  <c r="BH143" i="6"/>
  <c r="BG143" i="6"/>
  <c r="BF143" i="6"/>
  <c r="T143" i="6"/>
  <c r="R143" i="6"/>
  <c r="P143" i="6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9" i="6"/>
  <c r="BH139" i="6"/>
  <c r="BG139" i="6"/>
  <c r="BF139" i="6"/>
  <c r="T139" i="6"/>
  <c r="R139" i="6"/>
  <c r="P139" i="6"/>
  <c r="BI138" i="6"/>
  <c r="BH138" i="6"/>
  <c r="BG138" i="6"/>
  <c r="BF138" i="6"/>
  <c r="T138" i="6"/>
  <c r="R138" i="6"/>
  <c r="P138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7" i="6"/>
  <c r="BH127" i="6"/>
  <c r="BG127" i="6"/>
  <c r="BF127" i="6"/>
  <c r="T127" i="6"/>
  <c r="R127" i="6"/>
  <c r="P127" i="6"/>
  <c r="BI124" i="6"/>
  <c r="BH124" i="6"/>
  <c r="BG124" i="6"/>
  <c r="BF124" i="6"/>
  <c r="T124" i="6"/>
  <c r="T123" i="6" s="1"/>
  <c r="T122" i="6" s="1"/>
  <c r="R124" i="6"/>
  <c r="R123" i="6" s="1"/>
  <c r="R122" i="6" s="1"/>
  <c r="P124" i="6"/>
  <c r="P123" i="6" s="1"/>
  <c r="P122" i="6" s="1"/>
  <c r="J118" i="6"/>
  <c r="J117" i="6"/>
  <c r="F117" i="6"/>
  <c r="F115" i="6"/>
  <c r="E113" i="6"/>
  <c r="J92" i="6"/>
  <c r="J91" i="6"/>
  <c r="F91" i="6"/>
  <c r="F89" i="6"/>
  <c r="E87" i="6"/>
  <c r="J18" i="6"/>
  <c r="E18" i="6"/>
  <c r="F118" i="6" s="1"/>
  <c r="J17" i="6"/>
  <c r="J12" i="6"/>
  <c r="J115" i="6"/>
  <c r="E7" i="6"/>
  <c r="E111" i="6" s="1"/>
  <c r="J37" i="5"/>
  <c r="J36" i="5"/>
  <c r="AY98" i="1"/>
  <c r="J35" i="5"/>
  <c r="AX98" i="1"/>
  <c r="BI147" i="5"/>
  <c r="BH147" i="5"/>
  <c r="BG147" i="5"/>
  <c r="BF147" i="5"/>
  <c r="T147" i="5"/>
  <c r="R147" i="5"/>
  <c r="P147" i="5"/>
  <c r="BI146" i="5"/>
  <c r="BH146" i="5"/>
  <c r="BG146" i="5"/>
  <c r="BF146" i="5"/>
  <c r="T146" i="5"/>
  <c r="R146" i="5"/>
  <c r="P146" i="5"/>
  <c r="BI145" i="5"/>
  <c r="BH145" i="5"/>
  <c r="BG145" i="5"/>
  <c r="BF145" i="5"/>
  <c r="T145" i="5"/>
  <c r="R145" i="5"/>
  <c r="P145" i="5"/>
  <c r="BI144" i="5"/>
  <c r="BH144" i="5"/>
  <c r="BG144" i="5"/>
  <c r="BF144" i="5"/>
  <c r="T144" i="5"/>
  <c r="R144" i="5"/>
  <c r="P144" i="5"/>
  <c r="BI143" i="5"/>
  <c r="BH143" i="5"/>
  <c r="BG143" i="5"/>
  <c r="BF143" i="5"/>
  <c r="T143" i="5"/>
  <c r="R143" i="5"/>
  <c r="P143" i="5"/>
  <c r="BI142" i="5"/>
  <c r="BH142" i="5"/>
  <c r="BG142" i="5"/>
  <c r="BF142" i="5"/>
  <c r="T142" i="5"/>
  <c r="R142" i="5"/>
  <c r="P142" i="5"/>
  <c r="BI140" i="5"/>
  <c r="BH140" i="5"/>
  <c r="BG140" i="5"/>
  <c r="BF140" i="5"/>
  <c r="T140" i="5"/>
  <c r="R140" i="5"/>
  <c r="P140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7" i="5"/>
  <c r="BH137" i="5"/>
  <c r="BG137" i="5"/>
  <c r="BF137" i="5"/>
  <c r="T137" i="5"/>
  <c r="R137" i="5"/>
  <c r="P137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4" i="5"/>
  <c r="BH124" i="5"/>
  <c r="BG124" i="5"/>
  <c r="BF124" i="5"/>
  <c r="T124" i="5"/>
  <c r="T123" i="5" s="1"/>
  <c r="T122" i="5" s="1"/>
  <c r="R124" i="5"/>
  <c r="R123" i="5" s="1"/>
  <c r="R122" i="5" s="1"/>
  <c r="P124" i="5"/>
  <c r="P123" i="5" s="1"/>
  <c r="P122" i="5" s="1"/>
  <c r="J118" i="5"/>
  <c r="J117" i="5"/>
  <c r="F117" i="5"/>
  <c r="F115" i="5"/>
  <c r="E113" i="5"/>
  <c r="J92" i="5"/>
  <c r="J91" i="5"/>
  <c r="F91" i="5"/>
  <c r="F89" i="5"/>
  <c r="E87" i="5"/>
  <c r="J18" i="5"/>
  <c r="E18" i="5"/>
  <c r="F118" i="5" s="1"/>
  <c r="J17" i="5"/>
  <c r="J12" i="5"/>
  <c r="J115" i="5" s="1"/>
  <c r="E7" i="5"/>
  <c r="E85" i="5" s="1"/>
  <c r="J37" i="4"/>
  <c r="J36" i="4"/>
  <c r="AY97" i="1"/>
  <c r="J35" i="4"/>
  <c r="AX97" i="1"/>
  <c r="BI194" i="4"/>
  <c r="BH194" i="4"/>
  <c r="BG194" i="4"/>
  <c r="BF194" i="4"/>
  <c r="T194" i="4"/>
  <c r="R194" i="4"/>
  <c r="P194" i="4"/>
  <c r="BI193" i="4"/>
  <c r="BH193" i="4"/>
  <c r="BG193" i="4"/>
  <c r="BF193" i="4"/>
  <c r="T193" i="4"/>
  <c r="R193" i="4"/>
  <c r="P193" i="4"/>
  <c r="BI192" i="4"/>
  <c r="BH192" i="4"/>
  <c r="BG192" i="4"/>
  <c r="BF192" i="4"/>
  <c r="T192" i="4"/>
  <c r="R192" i="4"/>
  <c r="P192" i="4"/>
  <c r="BI190" i="4"/>
  <c r="BH190" i="4"/>
  <c r="BG190" i="4"/>
  <c r="BF190" i="4"/>
  <c r="T190" i="4"/>
  <c r="R190" i="4"/>
  <c r="P190" i="4"/>
  <c r="BI189" i="4"/>
  <c r="BH189" i="4"/>
  <c r="BG189" i="4"/>
  <c r="BF189" i="4"/>
  <c r="T189" i="4"/>
  <c r="R189" i="4"/>
  <c r="P189" i="4"/>
  <c r="BI188" i="4"/>
  <c r="BH188" i="4"/>
  <c r="BG188" i="4"/>
  <c r="BF188" i="4"/>
  <c r="T188" i="4"/>
  <c r="R188" i="4"/>
  <c r="P188" i="4"/>
  <c r="BI186" i="4"/>
  <c r="BH186" i="4"/>
  <c r="BG186" i="4"/>
  <c r="BF186" i="4"/>
  <c r="T186" i="4"/>
  <c r="R186" i="4"/>
  <c r="P186" i="4"/>
  <c r="BI185" i="4"/>
  <c r="BH185" i="4"/>
  <c r="BG185" i="4"/>
  <c r="BF185" i="4"/>
  <c r="T185" i="4"/>
  <c r="R185" i="4"/>
  <c r="P185" i="4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1" i="4"/>
  <c r="BH181" i="4"/>
  <c r="BG181" i="4"/>
  <c r="BF181" i="4"/>
  <c r="T181" i="4"/>
  <c r="R181" i="4"/>
  <c r="P181" i="4"/>
  <c r="BI180" i="4"/>
  <c r="BH180" i="4"/>
  <c r="BG180" i="4"/>
  <c r="BF180" i="4"/>
  <c r="T180" i="4"/>
  <c r="R180" i="4"/>
  <c r="P180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3" i="4"/>
  <c r="BH173" i="4"/>
  <c r="BG173" i="4"/>
  <c r="BF173" i="4"/>
  <c r="T173" i="4"/>
  <c r="R173" i="4"/>
  <c r="P173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5" i="4"/>
  <c r="BH165" i="4"/>
  <c r="BG165" i="4"/>
  <c r="BF165" i="4"/>
  <c r="T165" i="4"/>
  <c r="R165" i="4"/>
  <c r="P165" i="4"/>
  <c r="BI159" i="4"/>
  <c r="BH159" i="4"/>
  <c r="BG159" i="4"/>
  <c r="BF159" i="4"/>
  <c r="T159" i="4"/>
  <c r="R159" i="4"/>
  <c r="P159" i="4"/>
  <c r="BI154" i="4"/>
  <c r="BH154" i="4"/>
  <c r="BG154" i="4"/>
  <c r="BF154" i="4"/>
  <c r="T154" i="4"/>
  <c r="R154" i="4"/>
  <c r="P154" i="4"/>
  <c r="BI149" i="4"/>
  <c r="BH149" i="4"/>
  <c r="BG149" i="4"/>
  <c r="BF149" i="4"/>
  <c r="T149" i="4"/>
  <c r="R149" i="4"/>
  <c r="P149" i="4"/>
  <c r="BI145" i="4"/>
  <c r="BH145" i="4"/>
  <c r="BG145" i="4"/>
  <c r="BF145" i="4"/>
  <c r="T145" i="4"/>
  <c r="R145" i="4"/>
  <c r="P145" i="4"/>
  <c r="BI140" i="4"/>
  <c r="BH140" i="4"/>
  <c r="BG140" i="4"/>
  <c r="BF140" i="4"/>
  <c r="T140" i="4"/>
  <c r="R140" i="4"/>
  <c r="P140" i="4"/>
  <c r="BI134" i="4"/>
  <c r="BH134" i="4"/>
  <c r="BG134" i="4"/>
  <c r="BF134" i="4"/>
  <c r="T134" i="4"/>
  <c r="R134" i="4"/>
  <c r="P134" i="4"/>
  <c r="BI129" i="4"/>
  <c r="BH129" i="4"/>
  <c r="BG129" i="4"/>
  <c r="BF129" i="4"/>
  <c r="T129" i="4"/>
  <c r="R129" i="4"/>
  <c r="P129" i="4"/>
  <c r="BI126" i="4"/>
  <c r="BH126" i="4"/>
  <c r="BG126" i="4"/>
  <c r="BF126" i="4"/>
  <c r="T126" i="4"/>
  <c r="T125" i="4" s="1"/>
  <c r="T124" i="4" s="1"/>
  <c r="R126" i="4"/>
  <c r="R125" i="4" s="1"/>
  <c r="R124" i="4" s="1"/>
  <c r="P126" i="4"/>
  <c r="P125" i="4" s="1"/>
  <c r="P124" i="4" s="1"/>
  <c r="J120" i="4"/>
  <c r="J119" i="4"/>
  <c r="F119" i="4"/>
  <c r="F117" i="4"/>
  <c r="E115" i="4"/>
  <c r="J92" i="4"/>
  <c r="J91" i="4"/>
  <c r="F91" i="4"/>
  <c r="F89" i="4"/>
  <c r="E87" i="4"/>
  <c r="J18" i="4"/>
  <c r="E18" i="4"/>
  <c r="F120" i="4" s="1"/>
  <c r="J17" i="4"/>
  <c r="J12" i="4"/>
  <c r="J89" i="4" s="1"/>
  <c r="E7" i="4"/>
  <c r="E113" i="4" s="1"/>
  <c r="J37" i="3"/>
  <c r="J36" i="3"/>
  <c r="AY96" i="1" s="1"/>
  <c r="J35" i="3"/>
  <c r="AX96" i="1"/>
  <c r="BI327" i="3"/>
  <c r="BH327" i="3"/>
  <c r="BG327" i="3"/>
  <c r="BF327" i="3"/>
  <c r="T327" i="3"/>
  <c r="R327" i="3"/>
  <c r="P327" i="3"/>
  <c r="BI326" i="3"/>
  <c r="BH326" i="3"/>
  <c r="BG326" i="3"/>
  <c r="BF326" i="3"/>
  <c r="T326" i="3"/>
  <c r="R326" i="3"/>
  <c r="P326" i="3"/>
  <c r="BI325" i="3"/>
  <c r="BH325" i="3"/>
  <c r="BG325" i="3"/>
  <c r="BF325" i="3"/>
  <c r="T325" i="3"/>
  <c r="R325" i="3"/>
  <c r="P325" i="3"/>
  <c r="BI322" i="3"/>
  <c r="BH322" i="3"/>
  <c r="BG322" i="3"/>
  <c r="BF322" i="3"/>
  <c r="T322" i="3"/>
  <c r="R322" i="3"/>
  <c r="P322" i="3"/>
  <c r="BI320" i="3"/>
  <c r="BH320" i="3"/>
  <c r="BG320" i="3"/>
  <c r="BF320" i="3"/>
  <c r="T320" i="3"/>
  <c r="R320" i="3"/>
  <c r="P320" i="3"/>
  <c r="BI319" i="3"/>
  <c r="BH319" i="3"/>
  <c r="BG319" i="3"/>
  <c r="BF319" i="3"/>
  <c r="T319" i="3"/>
  <c r="R319" i="3"/>
  <c r="P319" i="3"/>
  <c r="BI316" i="3"/>
  <c r="BH316" i="3"/>
  <c r="BG316" i="3"/>
  <c r="BF316" i="3"/>
  <c r="T316" i="3"/>
  <c r="R316" i="3"/>
  <c r="P316" i="3"/>
  <c r="BI313" i="3"/>
  <c r="BH313" i="3"/>
  <c r="BG313" i="3"/>
  <c r="BF313" i="3"/>
  <c r="T313" i="3"/>
  <c r="R313" i="3"/>
  <c r="P313" i="3"/>
  <c r="BI310" i="3"/>
  <c r="BH310" i="3"/>
  <c r="BG310" i="3"/>
  <c r="BF310" i="3"/>
  <c r="T310" i="3"/>
  <c r="R310" i="3"/>
  <c r="P310" i="3"/>
  <c r="BI307" i="3"/>
  <c r="BH307" i="3"/>
  <c r="BG307" i="3"/>
  <c r="BF307" i="3"/>
  <c r="T307" i="3"/>
  <c r="R307" i="3"/>
  <c r="P307" i="3"/>
  <c r="BI303" i="3"/>
  <c r="BH303" i="3"/>
  <c r="BG303" i="3"/>
  <c r="BF303" i="3"/>
  <c r="T303" i="3"/>
  <c r="T302" i="3"/>
  <c r="R303" i="3"/>
  <c r="R302" i="3" s="1"/>
  <c r="P303" i="3"/>
  <c r="P302" i="3"/>
  <c r="BI301" i="3"/>
  <c r="BH301" i="3"/>
  <c r="BG301" i="3"/>
  <c r="BF301" i="3"/>
  <c r="T301" i="3"/>
  <c r="R301" i="3"/>
  <c r="P301" i="3"/>
  <c r="BI300" i="3"/>
  <c r="BH300" i="3"/>
  <c r="BG300" i="3"/>
  <c r="BF300" i="3"/>
  <c r="T300" i="3"/>
  <c r="R300" i="3"/>
  <c r="P300" i="3"/>
  <c r="BI299" i="3"/>
  <c r="BH299" i="3"/>
  <c r="BG299" i="3"/>
  <c r="BF299" i="3"/>
  <c r="T299" i="3"/>
  <c r="R299" i="3"/>
  <c r="P299" i="3"/>
  <c r="BI295" i="3"/>
  <c r="BH295" i="3"/>
  <c r="BG295" i="3"/>
  <c r="BF295" i="3"/>
  <c r="T295" i="3"/>
  <c r="R295" i="3"/>
  <c r="P295" i="3"/>
  <c r="BI293" i="3"/>
  <c r="BH293" i="3"/>
  <c r="BG293" i="3"/>
  <c r="BF293" i="3"/>
  <c r="T293" i="3"/>
  <c r="R293" i="3"/>
  <c r="P293" i="3"/>
  <c r="BI292" i="3"/>
  <c r="BH292" i="3"/>
  <c r="BG292" i="3"/>
  <c r="BF292" i="3"/>
  <c r="T292" i="3"/>
  <c r="R292" i="3"/>
  <c r="P292" i="3"/>
  <c r="BI290" i="3"/>
  <c r="BH290" i="3"/>
  <c r="BG290" i="3"/>
  <c r="BF290" i="3"/>
  <c r="T290" i="3"/>
  <c r="R290" i="3"/>
  <c r="P290" i="3"/>
  <c r="BI287" i="3"/>
  <c r="BH287" i="3"/>
  <c r="BG287" i="3"/>
  <c r="BF287" i="3"/>
  <c r="T287" i="3"/>
  <c r="R287" i="3"/>
  <c r="P287" i="3"/>
  <c r="BI285" i="3"/>
  <c r="BH285" i="3"/>
  <c r="BG285" i="3"/>
  <c r="BF285" i="3"/>
  <c r="T285" i="3"/>
  <c r="R285" i="3"/>
  <c r="P285" i="3"/>
  <c r="BI284" i="3"/>
  <c r="BH284" i="3"/>
  <c r="BG284" i="3"/>
  <c r="BF284" i="3"/>
  <c r="T284" i="3"/>
  <c r="R284" i="3"/>
  <c r="P284" i="3"/>
  <c r="BI282" i="3"/>
  <c r="BH282" i="3"/>
  <c r="BG282" i="3"/>
  <c r="BF282" i="3"/>
  <c r="T282" i="3"/>
  <c r="R282" i="3"/>
  <c r="P282" i="3"/>
  <c r="BI279" i="3"/>
  <c r="BH279" i="3"/>
  <c r="BG279" i="3"/>
  <c r="BF279" i="3"/>
  <c r="T279" i="3"/>
  <c r="R279" i="3"/>
  <c r="P279" i="3"/>
  <c r="BI277" i="3"/>
  <c r="BH277" i="3"/>
  <c r="BG277" i="3"/>
  <c r="BF277" i="3"/>
  <c r="T277" i="3"/>
  <c r="R277" i="3"/>
  <c r="P277" i="3"/>
  <c r="BI273" i="3"/>
  <c r="BH273" i="3"/>
  <c r="BG273" i="3"/>
  <c r="BF273" i="3"/>
  <c r="T273" i="3"/>
  <c r="R273" i="3"/>
  <c r="P273" i="3"/>
  <c r="BI271" i="3"/>
  <c r="BH271" i="3"/>
  <c r="BG271" i="3"/>
  <c r="BF271" i="3"/>
  <c r="T271" i="3"/>
  <c r="R271" i="3"/>
  <c r="P271" i="3"/>
  <c r="BI268" i="3"/>
  <c r="BH268" i="3"/>
  <c r="BG268" i="3"/>
  <c r="BF268" i="3"/>
  <c r="T268" i="3"/>
  <c r="R268" i="3"/>
  <c r="P268" i="3"/>
  <c r="BI266" i="3"/>
  <c r="BH266" i="3"/>
  <c r="BG266" i="3"/>
  <c r="BF266" i="3"/>
  <c r="T266" i="3"/>
  <c r="R266" i="3"/>
  <c r="P266" i="3"/>
  <c r="BI265" i="3"/>
  <c r="BH265" i="3"/>
  <c r="BG265" i="3"/>
  <c r="BF265" i="3"/>
  <c r="T265" i="3"/>
  <c r="R265" i="3"/>
  <c r="P265" i="3"/>
  <c r="BI263" i="3"/>
  <c r="BH263" i="3"/>
  <c r="BG263" i="3"/>
  <c r="BF263" i="3"/>
  <c r="T263" i="3"/>
  <c r="R263" i="3"/>
  <c r="P263" i="3"/>
  <c r="BI262" i="3"/>
  <c r="BH262" i="3"/>
  <c r="BG262" i="3"/>
  <c r="BF262" i="3"/>
  <c r="T262" i="3"/>
  <c r="R262" i="3"/>
  <c r="P262" i="3"/>
  <c r="BI260" i="3"/>
  <c r="BH260" i="3"/>
  <c r="BG260" i="3"/>
  <c r="BF260" i="3"/>
  <c r="T260" i="3"/>
  <c r="R260" i="3"/>
  <c r="P260" i="3"/>
  <c r="BI259" i="3"/>
  <c r="BH259" i="3"/>
  <c r="BG259" i="3"/>
  <c r="BF259" i="3"/>
  <c r="T259" i="3"/>
  <c r="R259" i="3"/>
  <c r="P259" i="3"/>
  <c r="BI258" i="3"/>
  <c r="BH258" i="3"/>
  <c r="BG258" i="3"/>
  <c r="BF258" i="3"/>
  <c r="T258" i="3"/>
  <c r="R258" i="3"/>
  <c r="P258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48" i="3"/>
  <c r="BH248" i="3"/>
  <c r="BG248" i="3"/>
  <c r="BF248" i="3"/>
  <c r="T248" i="3"/>
  <c r="R248" i="3"/>
  <c r="P248" i="3"/>
  <c r="BI245" i="3"/>
  <c r="BH245" i="3"/>
  <c r="BG245" i="3"/>
  <c r="BF245" i="3"/>
  <c r="T245" i="3"/>
  <c r="T244" i="3"/>
  <c r="R245" i="3"/>
  <c r="R244" i="3" s="1"/>
  <c r="P245" i="3"/>
  <c r="P244" i="3"/>
  <c r="BI243" i="3"/>
  <c r="BH243" i="3"/>
  <c r="BG243" i="3"/>
  <c r="BF243" i="3"/>
  <c r="T243" i="3"/>
  <c r="R243" i="3"/>
  <c r="P243" i="3"/>
  <c r="BI241" i="3"/>
  <c r="BH241" i="3"/>
  <c r="BG241" i="3"/>
  <c r="BF241" i="3"/>
  <c r="T241" i="3"/>
  <c r="R241" i="3"/>
  <c r="P241" i="3"/>
  <c r="BI240" i="3"/>
  <c r="BH240" i="3"/>
  <c r="BG240" i="3"/>
  <c r="BF240" i="3"/>
  <c r="T240" i="3"/>
  <c r="R240" i="3"/>
  <c r="P240" i="3"/>
  <c r="BI239" i="3"/>
  <c r="BH239" i="3"/>
  <c r="BG239" i="3"/>
  <c r="BF239" i="3"/>
  <c r="T239" i="3"/>
  <c r="R239" i="3"/>
  <c r="P239" i="3"/>
  <c r="BI237" i="3"/>
  <c r="BH237" i="3"/>
  <c r="BG237" i="3"/>
  <c r="BF237" i="3"/>
  <c r="T237" i="3"/>
  <c r="R237" i="3"/>
  <c r="P237" i="3"/>
  <c r="BI235" i="3"/>
  <c r="BH235" i="3"/>
  <c r="BG235" i="3"/>
  <c r="BF235" i="3"/>
  <c r="T235" i="3"/>
  <c r="R235" i="3"/>
  <c r="P235" i="3"/>
  <c r="BI234" i="3"/>
  <c r="BH234" i="3"/>
  <c r="BG234" i="3"/>
  <c r="BF234" i="3"/>
  <c r="T234" i="3"/>
  <c r="R234" i="3"/>
  <c r="P234" i="3"/>
  <c r="BI233" i="3"/>
  <c r="BH233" i="3"/>
  <c r="BG233" i="3"/>
  <c r="BF233" i="3"/>
  <c r="T233" i="3"/>
  <c r="R233" i="3"/>
  <c r="P233" i="3"/>
  <c r="BI231" i="3"/>
  <c r="BH231" i="3"/>
  <c r="BG231" i="3"/>
  <c r="BF231" i="3"/>
  <c r="T231" i="3"/>
  <c r="R231" i="3"/>
  <c r="P231" i="3"/>
  <c r="BI228" i="3"/>
  <c r="BH228" i="3"/>
  <c r="BG228" i="3"/>
  <c r="BF228" i="3"/>
  <c r="T228" i="3"/>
  <c r="R228" i="3"/>
  <c r="P228" i="3"/>
  <c r="BI223" i="3"/>
  <c r="BH223" i="3"/>
  <c r="BG223" i="3"/>
  <c r="BF223" i="3"/>
  <c r="T223" i="3"/>
  <c r="R223" i="3"/>
  <c r="P223" i="3"/>
  <c r="BI220" i="3"/>
  <c r="BH220" i="3"/>
  <c r="BG220" i="3"/>
  <c r="BF220" i="3"/>
  <c r="T220" i="3"/>
  <c r="R220" i="3"/>
  <c r="P220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09" i="3"/>
  <c r="BH209" i="3"/>
  <c r="BG209" i="3"/>
  <c r="BF209" i="3"/>
  <c r="T209" i="3"/>
  <c r="R209" i="3"/>
  <c r="P209" i="3"/>
  <c r="BI207" i="3"/>
  <c r="BH207" i="3"/>
  <c r="BG207" i="3"/>
  <c r="BF207" i="3"/>
  <c r="T207" i="3"/>
  <c r="R207" i="3"/>
  <c r="P207" i="3"/>
  <c r="BI205" i="3"/>
  <c r="BH205" i="3"/>
  <c r="BG205" i="3"/>
  <c r="BF205" i="3"/>
  <c r="T205" i="3"/>
  <c r="R205" i="3"/>
  <c r="P205" i="3"/>
  <c r="BI189" i="3"/>
  <c r="BH189" i="3"/>
  <c r="BG189" i="3"/>
  <c r="BF189" i="3"/>
  <c r="T189" i="3"/>
  <c r="R189" i="3"/>
  <c r="P189" i="3"/>
  <c r="BI187" i="3"/>
  <c r="BH187" i="3"/>
  <c r="BG187" i="3"/>
  <c r="BF187" i="3"/>
  <c r="T187" i="3"/>
  <c r="R187" i="3"/>
  <c r="P187" i="3"/>
  <c r="BI184" i="3"/>
  <c r="BH184" i="3"/>
  <c r="BG184" i="3"/>
  <c r="BF184" i="3"/>
  <c r="T184" i="3"/>
  <c r="R184" i="3"/>
  <c r="P184" i="3"/>
  <c r="BI182" i="3"/>
  <c r="BH182" i="3"/>
  <c r="BG182" i="3"/>
  <c r="BF182" i="3"/>
  <c r="T182" i="3"/>
  <c r="R182" i="3"/>
  <c r="P182" i="3"/>
  <c r="BI179" i="3"/>
  <c r="BH179" i="3"/>
  <c r="BG179" i="3"/>
  <c r="BF179" i="3"/>
  <c r="T179" i="3"/>
  <c r="R179" i="3"/>
  <c r="P179" i="3"/>
  <c r="BI177" i="3"/>
  <c r="BH177" i="3"/>
  <c r="BG177" i="3"/>
  <c r="BF177" i="3"/>
  <c r="T177" i="3"/>
  <c r="R177" i="3"/>
  <c r="P177" i="3"/>
  <c r="BI174" i="3"/>
  <c r="BH174" i="3"/>
  <c r="BG174" i="3"/>
  <c r="BF174" i="3"/>
  <c r="T174" i="3"/>
  <c r="R174" i="3"/>
  <c r="P174" i="3"/>
  <c r="BI172" i="3"/>
  <c r="BH172" i="3"/>
  <c r="BG172" i="3"/>
  <c r="BF172" i="3"/>
  <c r="T172" i="3"/>
  <c r="R172" i="3"/>
  <c r="P172" i="3"/>
  <c r="BI166" i="3"/>
  <c r="BH166" i="3"/>
  <c r="BG166" i="3"/>
  <c r="BF166" i="3"/>
  <c r="T166" i="3"/>
  <c r="R166" i="3"/>
  <c r="P166" i="3"/>
  <c r="BI162" i="3"/>
  <c r="BH162" i="3"/>
  <c r="BG162" i="3"/>
  <c r="BF162" i="3"/>
  <c r="T162" i="3"/>
  <c r="R162" i="3"/>
  <c r="P162" i="3"/>
  <c r="BI153" i="3"/>
  <c r="BH153" i="3"/>
  <c r="BG153" i="3"/>
  <c r="BF153" i="3"/>
  <c r="T153" i="3"/>
  <c r="R153" i="3"/>
  <c r="P153" i="3"/>
  <c r="BI149" i="3"/>
  <c r="BH149" i="3"/>
  <c r="BG149" i="3"/>
  <c r="BF149" i="3"/>
  <c r="T149" i="3"/>
  <c r="R149" i="3"/>
  <c r="P149" i="3"/>
  <c r="BI145" i="3"/>
  <c r="BH145" i="3"/>
  <c r="BG145" i="3"/>
  <c r="BF145" i="3"/>
  <c r="T145" i="3"/>
  <c r="R145" i="3"/>
  <c r="P145" i="3"/>
  <c r="BI141" i="3"/>
  <c r="BH141" i="3"/>
  <c r="BG141" i="3"/>
  <c r="BF141" i="3"/>
  <c r="T141" i="3"/>
  <c r="T140" i="3"/>
  <c r="R141" i="3"/>
  <c r="R140" i="3"/>
  <c r="P141" i="3"/>
  <c r="P140" i="3" s="1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J127" i="3"/>
  <c r="J126" i="3"/>
  <c r="F126" i="3"/>
  <c r="F124" i="3"/>
  <c r="E122" i="3"/>
  <c r="J92" i="3"/>
  <c r="J91" i="3"/>
  <c r="F91" i="3"/>
  <c r="F89" i="3"/>
  <c r="E87" i="3"/>
  <c r="J18" i="3"/>
  <c r="E18" i="3"/>
  <c r="F127" i="3" s="1"/>
  <c r="J17" i="3"/>
  <c r="J12" i="3"/>
  <c r="J124" i="3" s="1"/>
  <c r="E7" i="3"/>
  <c r="E85" i="3" s="1"/>
  <c r="J37" i="2"/>
  <c r="J36" i="2"/>
  <c r="AY95" i="1"/>
  <c r="J35" i="2"/>
  <c r="AX95" i="1" s="1"/>
  <c r="BI741" i="2"/>
  <c r="BH741" i="2"/>
  <c r="BG741" i="2"/>
  <c r="BF741" i="2"/>
  <c r="T741" i="2"/>
  <c r="R741" i="2"/>
  <c r="P741" i="2"/>
  <c r="BI718" i="2"/>
  <c r="BH718" i="2"/>
  <c r="BG718" i="2"/>
  <c r="BF718" i="2"/>
  <c r="T718" i="2"/>
  <c r="R718" i="2"/>
  <c r="P718" i="2"/>
  <c r="BI717" i="2"/>
  <c r="BH717" i="2"/>
  <c r="BG717" i="2"/>
  <c r="BF717" i="2"/>
  <c r="T717" i="2"/>
  <c r="R717" i="2"/>
  <c r="P717" i="2"/>
  <c r="BI699" i="2"/>
  <c r="BH699" i="2"/>
  <c r="BG699" i="2"/>
  <c r="BF699" i="2"/>
  <c r="T699" i="2"/>
  <c r="R699" i="2"/>
  <c r="P699" i="2"/>
  <c r="BI697" i="2"/>
  <c r="BH697" i="2"/>
  <c r="BG697" i="2"/>
  <c r="BF697" i="2"/>
  <c r="T697" i="2"/>
  <c r="R697" i="2"/>
  <c r="P697" i="2"/>
  <c r="BI696" i="2"/>
  <c r="BH696" i="2"/>
  <c r="BG696" i="2"/>
  <c r="BF696" i="2"/>
  <c r="T696" i="2"/>
  <c r="R696" i="2"/>
  <c r="P696" i="2"/>
  <c r="BI695" i="2"/>
  <c r="BH695" i="2"/>
  <c r="BG695" i="2"/>
  <c r="BF695" i="2"/>
  <c r="T695" i="2"/>
  <c r="R695" i="2"/>
  <c r="P695" i="2"/>
  <c r="BI689" i="2"/>
  <c r="BH689" i="2"/>
  <c r="BG689" i="2"/>
  <c r="BF689" i="2"/>
  <c r="T689" i="2"/>
  <c r="R689" i="2"/>
  <c r="P689" i="2"/>
  <c r="BI675" i="2"/>
  <c r="BH675" i="2"/>
  <c r="BG675" i="2"/>
  <c r="BF675" i="2"/>
  <c r="T675" i="2"/>
  <c r="R675" i="2"/>
  <c r="P675" i="2"/>
  <c r="BI673" i="2"/>
  <c r="BH673" i="2"/>
  <c r="BG673" i="2"/>
  <c r="BF673" i="2"/>
  <c r="T673" i="2"/>
  <c r="R673" i="2"/>
  <c r="P673" i="2"/>
  <c r="BI672" i="2"/>
  <c r="BH672" i="2"/>
  <c r="BG672" i="2"/>
  <c r="BF672" i="2"/>
  <c r="T672" i="2"/>
  <c r="R672" i="2"/>
  <c r="P672" i="2"/>
  <c r="BI662" i="2"/>
  <c r="BH662" i="2"/>
  <c r="BG662" i="2"/>
  <c r="BF662" i="2"/>
  <c r="T662" i="2"/>
  <c r="R662" i="2"/>
  <c r="P662" i="2"/>
  <c r="BI654" i="2"/>
  <c r="BH654" i="2"/>
  <c r="BG654" i="2"/>
  <c r="BF654" i="2"/>
  <c r="T654" i="2"/>
  <c r="R654" i="2"/>
  <c r="P654" i="2"/>
  <c r="BI652" i="2"/>
  <c r="BH652" i="2"/>
  <c r="BG652" i="2"/>
  <c r="BF652" i="2"/>
  <c r="T652" i="2"/>
  <c r="R652" i="2"/>
  <c r="P652" i="2"/>
  <c r="BI651" i="2"/>
  <c r="BH651" i="2"/>
  <c r="BG651" i="2"/>
  <c r="BF651" i="2"/>
  <c r="T651" i="2"/>
  <c r="R651" i="2"/>
  <c r="P651" i="2"/>
  <c r="BI644" i="2"/>
  <c r="BH644" i="2"/>
  <c r="BG644" i="2"/>
  <c r="BF644" i="2"/>
  <c r="T644" i="2"/>
  <c r="R644" i="2"/>
  <c r="P644" i="2"/>
  <c r="BI635" i="2"/>
  <c r="BH635" i="2"/>
  <c r="BG635" i="2"/>
  <c r="BF635" i="2"/>
  <c r="T635" i="2"/>
  <c r="R635" i="2"/>
  <c r="P635" i="2"/>
  <c r="BI624" i="2"/>
  <c r="BH624" i="2"/>
  <c r="BG624" i="2"/>
  <c r="BF624" i="2"/>
  <c r="T624" i="2"/>
  <c r="R624" i="2"/>
  <c r="P624" i="2"/>
  <c r="BI622" i="2"/>
  <c r="BH622" i="2"/>
  <c r="BG622" i="2"/>
  <c r="BF622" i="2"/>
  <c r="T622" i="2"/>
  <c r="R622" i="2"/>
  <c r="P622" i="2"/>
  <c r="BI621" i="2"/>
  <c r="BH621" i="2"/>
  <c r="BG621" i="2"/>
  <c r="BF621" i="2"/>
  <c r="T621" i="2"/>
  <c r="R621" i="2"/>
  <c r="P621" i="2"/>
  <c r="BI619" i="2"/>
  <c r="BH619" i="2"/>
  <c r="BG619" i="2"/>
  <c r="BF619" i="2"/>
  <c r="T619" i="2"/>
  <c r="R619" i="2"/>
  <c r="P619" i="2"/>
  <c r="BI616" i="2"/>
  <c r="BH616" i="2"/>
  <c r="BG616" i="2"/>
  <c r="BF616" i="2"/>
  <c r="T616" i="2"/>
  <c r="R616" i="2"/>
  <c r="P616" i="2"/>
  <c r="BI614" i="2"/>
  <c r="BH614" i="2"/>
  <c r="BG614" i="2"/>
  <c r="BF614" i="2"/>
  <c r="T614" i="2"/>
  <c r="R614" i="2"/>
  <c r="P614" i="2"/>
  <c r="BI609" i="2"/>
  <c r="BH609" i="2"/>
  <c r="BG609" i="2"/>
  <c r="BF609" i="2"/>
  <c r="T609" i="2"/>
  <c r="R609" i="2"/>
  <c r="P609" i="2"/>
  <c r="BI604" i="2"/>
  <c r="BH604" i="2"/>
  <c r="BG604" i="2"/>
  <c r="BF604" i="2"/>
  <c r="T604" i="2"/>
  <c r="R604" i="2"/>
  <c r="P604" i="2"/>
  <c r="BI602" i="2"/>
  <c r="BH602" i="2"/>
  <c r="BG602" i="2"/>
  <c r="BF602" i="2"/>
  <c r="T602" i="2"/>
  <c r="R602" i="2"/>
  <c r="P602" i="2"/>
  <c r="BI600" i="2"/>
  <c r="BH600" i="2"/>
  <c r="BG600" i="2"/>
  <c r="BF600" i="2"/>
  <c r="T600" i="2"/>
  <c r="R600" i="2"/>
  <c r="P600" i="2"/>
  <c r="BI599" i="2"/>
  <c r="BH599" i="2"/>
  <c r="BG599" i="2"/>
  <c r="BF599" i="2"/>
  <c r="T599" i="2"/>
  <c r="R599" i="2"/>
  <c r="P599" i="2"/>
  <c r="BI596" i="2"/>
  <c r="BH596" i="2"/>
  <c r="BG596" i="2"/>
  <c r="BF596" i="2"/>
  <c r="T596" i="2"/>
  <c r="R596" i="2"/>
  <c r="P596" i="2"/>
  <c r="BI595" i="2"/>
  <c r="BH595" i="2"/>
  <c r="BG595" i="2"/>
  <c r="BF595" i="2"/>
  <c r="T595" i="2"/>
  <c r="R595" i="2"/>
  <c r="P595" i="2"/>
  <c r="BI594" i="2"/>
  <c r="BH594" i="2"/>
  <c r="BG594" i="2"/>
  <c r="BF594" i="2"/>
  <c r="T594" i="2"/>
  <c r="R594" i="2"/>
  <c r="P594" i="2"/>
  <c r="BI593" i="2"/>
  <c r="BH593" i="2"/>
  <c r="BG593" i="2"/>
  <c r="BF593" i="2"/>
  <c r="T593" i="2"/>
  <c r="R593" i="2"/>
  <c r="P593" i="2"/>
  <c r="BI588" i="2"/>
  <c r="BH588" i="2"/>
  <c r="BG588" i="2"/>
  <c r="BF588" i="2"/>
  <c r="T588" i="2"/>
  <c r="R588" i="2"/>
  <c r="P588" i="2"/>
  <c r="BI586" i="2"/>
  <c r="BH586" i="2"/>
  <c r="BG586" i="2"/>
  <c r="BF586" i="2"/>
  <c r="T586" i="2"/>
  <c r="R586" i="2"/>
  <c r="P586" i="2"/>
  <c r="BI585" i="2"/>
  <c r="BH585" i="2"/>
  <c r="BG585" i="2"/>
  <c r="BF585" i="2"/>
  <c r="T585" i="2"/>
  <c r="R585" i="2"/>
  <c r="P585" i="2"/>
  <c r="BI578" i="2"/>
  <c r="BH578" i="2"/>
  <c r="BG578" i="2"/>
  <c r="BF578" i="2"/>
  <c r="T578" i="2"/>
  <c r="R578" i="2"/>
  <c r="P578" i="2"/>
  <c r="BI561" i="2"/>
  <c r="BH561" i="2"/>
  <c r="BG561" i="2"/>
  <c r="BF561" i="2"/>
  <c r="T561" i="2"/>
  <c r="R561" i="2"/>
  <c r="P561" i="2"/>
  <c r="BI554" i="2"/>
  <c r="BH554" i="2"/>
  <c r="BG554" i="2"/>
  <c r="BF554" i="2"/>
  <c r="T554" i="2"/>
  <c r="R554" i="2"/>
  <c r="P554" i="2"/>
  <c r="BI552" i="2"/>
  <c r="BH552" i="2"/>
  <c r="BG552" i="2"/>
  <c r="BF552" i="2"/>
  <c r="T552" i="2"/>
  <c r="R552" i="2"/>
  <c r="P552" i="2"/>
  <c r="BI551" i="2"/>
  <c r="BH551" i="2"/>
  <c r="BG551" i="2"/>
  <c r="BF551" i="2"/>
  <c r="T551" i="2"/>
  <c r="R551" i="2"/>
  <c r="P551" i="2"/>
  <c r="BI549" i="2"/>
  <c r="BH549" i="2"/>
  <c r="BG549" i="2"/>
  <c r="BF549" i="2"/>
  <c r="T549" i="2"/>
  <c r="R549" i="2"/>
  <c r="P549" i="2"/>
  <c r="BI540" i="2"/>
  <c r="BH540" i="2"/>
  <c r="BG540" i="2"/>
  <c r="BF540" i="2"/>
  <c r="T540" i="2"/>
  <c r="R540" i="2"/>
  <c r="P540" i="2"/>
  <c r="BI539" i="2"/>
  <c r="BH539" i="2"/>
  <c r="BG539" i="2"/>
  <c r="BF539" i="2"/>
  <c r="T539" i="2"/>
  <c r="R539" i="2"/>
  <c r="P539" i="2"/>
  <c r="BI538" i="2"/>
  <c r="BH538" i="2"/>
  <c r="BG538" i="2"/>
  <c r="BF538" i="2"/>
  <c r="T538" i="2"/>
  <c r="R538" i="2"/>
  <c r="P538" i="2"/>
  <c r="BI521" i="2"/>
  <c r="BH521" i="2"/>
  <c r="BG521" i="2"/>
  <c r="BF521" i="2"/>
  <c r="T521" i="2"/>
  <c r="R521" i="2"/>
  <c r="P521" i="2"/>
  <c r="BI519" i="2"/>
  <c r="BH519" i="2"/>
  <c r="BG519" i="2"/>
  <c r="BF519" i="2"/>
  <c r="T519" i="2"/>
  <c r="R519" i="2"/>
  <c r="P519" i="2"/>
  <c r="BI518" i="2"/>
  <c r="BH518" i="2"/>
  <c r="BG518" i="2"/>
  <c r="BF518" i="2"/>
  <c r="T518" i="2"/>
  <c r="R518" i="2"/>
  <c r="P518" i="2"/>
  <c r="BI517" i="2"/>
  <c r="BH517" i="2"/>
  <c r="BG517" i="2"/>
  <c r="BF517" i="2"/>
  <c r="T517" i="2"/>
  <c r="R517" i="2"/>
  <c r="P517" i="2"/>
  <c r="BI512" i="2"/>
  <c r="BH512" i="2"/>
  <c r="BG512" i="2"/>
  <c r="BF512" i="2"/>
  <c r="T512" i="2"/>
  <c r="R512" i="2"/>
  <c r="P512" i="2"/>
  <c r="BI510" i="2"/>
  <c r="BH510" i="2"/>
  <c r="BG510" i="2"/>
  <c r="BF510" i="2"/>
  <c r="T510" i="2"/>
  <c r="R510" i="2"/>
  <c r="P510" i="2"/>
  <c r="BI509" i="2"/>
  <c r="BH509" i="2"/>
  <c r="BG509" i="2"/>
  <c r="BF509" i="2"/>
  <c r="T509" i="2"/>
  <c r="R509" i="2"/>
  <c r="P509" i="2"/>
  <c r="BI508" i="2"/>
  <c r="BH508" i="2"/>
  <c r="BG508" i="2"/>
  <c r="BF508" i="2"/>
  <c r="T508" i="2"/>
  <c r="R508" i="2"/>
  <c r="P508" i="2"/>
  <c r="BI507" i="2"/>
  <c r="BH507" i="2"/>
  <c r="BG507" i="2"/>
  <c r="BF507" i="2"/>
  <c r="T507" i="2"/>
  <c r="R507" i="2"/>
  <c r="P507" i="2"/>
  <c r="BI506" i="2"/>
  <c r="BH506" i="2"/>
  <c r="BG506" i="2"/>
  <c r="BF506" i="2"/>
  <c r="T506" i="2"/>
  <c r="R506" i="2"/>
  <c r="P506" i="2"/>
  <c r="BI505" i="2"/>
  <c r="BH505" i="2"/>
  <c r="BG505" i="2"/>
  <c r="BF505" i="2"/>
  <c r="T505" i="2"/>
  <c r="R505" i="2"/>
  <c r="P505" i="2"/>
  <c r="BI504" i="2"/>
  <c r="BH504" i="2"/>
  <c r="BG504" i="2"/>
  <c r="BF504" i="2"/>
  <c r="T504" i="2"/>
  <c r="R504" i="2"/>
  <c r="P504" i="2"/>
  <c r="BI503" i="2"/>
  <c r="BH503" i="2"/>
  <c r="BG503" i="2"/>
  <c r="BF503" i="2"/>
  <c r="T503" i="2"/>
  <c r="R503" i="2"/>
  <c r="P503" i="2"/>
  <c r="BI502" i="2"/>
  <c r="BH502" i="2"/>
  <c r="BG502" i="2"/>
  <c r="BF502" i="2"/>
  <c r="T502" i="2"/>
  <c r="R502" i="2"/>
  <c r="P502" i="2"/>
  <c r="BI501" i="2"/>
  <c r="BH501" i="2"/>
  <c r="BG501" i="2"/>
  <c r="BF501" i="2"/>
  <c r="T501" i="2"/>
  <c r="R501" i="2"/>
  <c r="P501" i="2"/>
  <c r="BI500" i="2"/>
  <c r="BH500" i="2"/>
  <c r="BG500" i="2"/>
  <c r="BF500" i="2"/>
  <c r="T500" i="2"/>
  <c r="R500" i="2"/>
  <c r="P500" i="2"/>
  <c r="BI499" i="2"/>
  <c r="BH499" i="2"/>
  <c r="BG499" i="2"/>
  <c r="BF499" i="2"/>
  <c r="T499" i="2"/>
  <c r="R499" i="2"/>
  <c r="P499" i="2"/>
  <c r="BI498" i="2"/>
  <c r="BH498" i="2"/>
  <c r="BG498" i="2"/>
  <c r="BF498" i="2"/>
  <c r="T498" i="2"/>
  <c r="R498" i="2"/>
  <c r="P498" i="2"/>
  <c r="BI497" i="2"/>
  <c r="BH497" i="2"/>
  <c r="BG497" i="2"/>
  <c r="BF497" i="2"/>
  <c r="T497" i="2"/>
  <c r="R497" i="2"/>
  <c r="P497" i="2"/>
  <c r="BI496" i="2"/>
  <c r="BH496" i="2"/>
  <c r="BG496" i="2"/>
  <c r="BF496" i="2"/>
  <c r="T496" i="2"/>
  <c r="R496" i="2"/>
  <c r="P496" i="2"/>
  <c r="BI495" i="2"/>
  <c r="BH495" i="2"/>
  <c r="BG495" i="2"/>
  <c r="BF495" i="2"/>
  <c r="T495" i="2"/>
  <c r="R495" i="2"/>
  <c r="P495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88" i="2"/>
  <c r="BH488" i="2"/>
  <c r="BG488" i="2"/>
  <c r="BF488" i="2"/>
  <c r="T488" i="2"/>
  <c r="R488" i="2"/>
  <c r="P488" i="2"/>
  <c r="BI487" i="2"/>
  <c r="BH487" i="2"/>
  <c r="BG487" i="2"/>
  <c r="BF487" i="2"/>
  <c r="T487" i="2"/>
  <c r="R487" i="2"/>
  <c r="P487" i="2"/>
  <c r="BI484" i="2"/>
  <c r="BH484" i="2"/>
  <c r="BG484" i="2"/>
  <c r="BF484" i="2"/>
  <c r="T484" i="2"/>
  <c r="R484" i="2"/>
  <c r="P484" i="2"/>
  <c r="BI482" i="2"/>
  <c r="BH482" i="2"/>
  <c r="BG482" i="2"/>
  <c r="BF482" i="2"/>
  <c r="T482" i="2"/>
  <c r="R482" i="2"/>
  <c r="P482" i="2"/>
  <c r="BI481" i="2"/>
  <c r="BH481" i="2"/>
  <c r="BG481" i="2"/>
  <c r="BF481" i="2"/>
  <c r="T481" i="2"/>
  <c r="R481" i="2"/>
  <c r="P481" i="2"/>
  <c r="BI479" i="2"/>
  <c r="BH479" i="2"/>
  <c r="BG479" i="2"/>
  <c r="BF479" i="2"/>
  <c r="T479" i="2"/>
  <c r="R479" i="2"/>
  <c r="P479" i="2"/>
  <c r="BI476" i="2"/>
  <c r="BH476" i="2"/>
  <c r="BG476" i="2"/>
  <c r="BF476" i="2"/>
  <c r="T476" i="2"/>
  <c r="R476" i="2"/>
  <c r="P476" i="2"/>
  <c r="BI475" i="2"/>
  <c r="BH475" i="2"/>
  <c r="BG475" i="2"/>
  <c r="BF475" i="2"/>
  <c r="T475" i="2"/>
  <c r="R475" i="2"/>
  <c r="P475" i="2"/>
  <c r="BI470" i="2"/>
  <c r="BH470" i="2"/>
  <c r="BG470" i="2"/>
  <c r="BF470" i="2"/>
  <c r="T470" i="2"/>
  <c r="R470" i="2"/>
  <c r="P470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3" i="2"/>
  <c r="BH463" i="2"/>
  <c r="BG463" i="2"/>
  <c r="BF463" i="2"/>
  <c r="T463" i="2"/>
  <c r="R463" i="2"/>
  <c r="P463" i="2"/>
  <c r="BI461" i="2"/>
  <c r="BH461" i="2"/>
  <c r="BG461" i="2"/>
  <c r="BF461" i="2"/>
  <c r="T461" i="2"/>
  <c r="R461" i="2"/>
  <c r="P461" i="2"/>
  <c r="BI441" i="2"/>
  <c r="BH441" i="2"/>
  <c r="BG441" i="2"/>
  <c r="BF441" i="2"/>
  <c r="T441" i="2"/>
  <c r="R441" i="2"/>
  <c r="P441" i="2"/>
  <c r="BI436" i="2"/>
  <c r="BH436" i="2"/>
  <c r="BG436" i="2"/>
  <c r="BF436" i="2"/>
  <c r="T436" i="2"/>
  <c r="T435" i="2" s="1"/>
  <c r="R436" i="2"/>
  <c r="R435" i="2" s="1"/>
  <c r="P436" i="2"/>
  <c r="P435" i="2"/>
  <c r="BI434" i="2"/>
  <c r="BH434" i="2"/>
  <c r="BG434" i="2"/>
  <c r="BF434" i="2"/>
  <c r="T434" i="2"/>
  <c r="R434" i="2"/>
  <c r="P434" i="2"/>
  <c r="BI433" i="2"/>
  <c r="BH433" i="2"/>
  <c r="BG433" i="2"/>
  <c r="BF433" i="2"/>
  <c r="T433" i="2"/>
  <c r="R433" i="2"/>
  <c r="P433" i="2"/>
  <c r="BI431" i="2"/>
  <c r="BH431" i="2"/>
  <c r="BG431" i="2"/>
  <c r="BF431" i="2"/>
  <c r="T431" i="2"/>
  <c r="R431" i="2"/>
  <c r="P431" i="2"/>
  <c r="BI428" i="2"/>
  <c r="BH428" i="2"/>
  <c r="BG428" i="2"/>
  <c r="BF428" i="2"/>
  <c r="T428" i="2"/>
  <c r="R428" i="2"/>
  <c r="P428" i="2"/>
  <c r="BI425" i="2"/>
  <c r="BH425" i="2"/>
  <c r="BG425" i="2"/>
  <c r="BF425" i="2"/>
  <c r="T425" i="2"/>
  <c r="R425" i="2"/>
  <c r="P425" i="2"/>
  <c r="BI423" i="2"/>
  <c r="BH423" i="2"/>
  <c r="BG423" i="2"/>
  <c r="BF423" i="2"/>
  <c r="T423" i="2"/>
  <c r="R423" i="2"/>
  <c r="P423" i="2"/>
  <c r="BI403" i="2"/>
  <c r="BH403" i="2"/>
  <c r="BG403" i="2"/>
  <c r="BF403" i="2"/>
  <c r="T403" i="2"/>
  <c r="R403" i="2"/>
  <c r="P403" i="2"/>
  <c r="BI400" i="2"/>
  <c r="BH400" i="2"/>
  <c r="BG400" i="2"/>
  <c r="BF400" i="2"/>
  <c r="T400" i="2"/>
  <c r="T399" i="2" s="1"/>
  <c r="R400" i="2"/>
  <c r="R399" i="2" s="1"/>
  <c r="P400" i="2"/>
  <c r="P399" i="2" s="1"/>
  <c r="BI398" i="2"/>
  <c r="BH398" i="2"/>
  <c r="BG398" i="2"/>
  <c r="BF398" i="2"/>
  <c r="T398" i="2"/>
  <c r="R398" i="2"/>
  <c r="P398" i="2"/>
  <c r="BI396" i="2"/>
  <c r="BH396" i="2"/>
  <c r="BG396" i="2"/>
  <c r="BF396" i="2"/>
  <c r="T396" i="2"/>
  <c r="R396" i="2"/>
  <c r="P396" i="2"/>
  <c r="BI395" i="2"/>
  <c r="BH395" i="2"/>
  <c r="BG395" i="2"/>
  <c r="BF395" i="2"/>
  <c r="T395" i="2"/>
  <c r="R395" i="2"/>
  <c r="P395" i="2"/>
  <c r="BI394" i="2"/>
  <c r="BH394" i="2"/>
  <c r="BG394" i="2"/>
  <c r="BF394" i="2"/>
  <c r="T394" i="2"/>
  <c r="R394" i="2"/>
  <c r="P394" i="2"/>
  <c r="BI385" i="2"/>
  <c r="BH385" i="2"/>
  <c r="BG385" i="2"/>
  <c r="BF385" i="2"/>
  <c r="T385" i="2"/>
  <c r="R385" i="2"/>
  <c r="P385" i="2"/>
  <c r="BI381" i="2"/>
  <c r="BH381" i="2"/>
  <c r="BG381" i="2"/>
  <c r="BF381" i="2"/>
  <c r="T381" i="2"/>
  <c r="R381" i="2"/>
  <c r="P381" i="2"/>
  <c r="BI377" i="2"/>
  <c r="BH377" i="2"/>
  <c r="BG377" i="2"/>
  <c r="BF377" i="2"/>
  <c r="T377" i="2"/>
  <c r="R377" i="2"/>
  <c r="P377" i="2"/>
  <c r="BI374" i="2"/>
  <c r="BH374" i="2"/>
  <c r="BG374" i="2"/>
  <c r="BF374" i="2"/>
  <c r="T374" i="2"/>
  <c r="R374" i="2"/>
  <c r="P374" i="2"/>
  <c r="BI370" i="2"/>
  <c r="BH370" i="2"/>
  <c r="BG370" i="2"/>
  <c r="BF370" i="2"/>
  <c r="T370" i="2"/>
  <c r="R370" i="2"/>
  <c r="P370" i="2"/>
  <c r="BI366" i="2"/>
  <c r="BH366" i="2"/>
  <c r="BG366" i="2"/>
  <c r="BF366" i="2"/>
  <c r="T366" i="2"/>
  <c r="R366" i="2"/>
  <c r="P366" i="2"/>
  <c r="BI361" i="2"/>
  <c r="BH361" i="2"/>
  <c r="BG361" i="2"/>
  <c r="BF361" i="2"/>
  <c r="T361" i="2"/>
  <c r="R361" i="2"/>
  <c r="P361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4" i="2"/>
  <c r="BH344" i="2"/>
  <c r="BG344" i="2"/>
  <c r="BF344" i="2"/>
  <c r="T344" i="2"/>
  <c r="R344" i="2"/>
  <c r="P344" i="2"/>
  <c r="BI340" i="2"/>
  <c r="BH340" i="2"/>
  <c r="BG340" i="2"/>
  <c r="BF340" i="2"/>
  <c r="T340" i="2"/>
  <c r="R340" i="2"/>
  <c r="P340" i="2"/>
  <c r="BI337" i="2"/>
  <c r="BH337" i="2"/>
  <c r="BG337" i="2"/>
  <c r="BF337" i="2"/>
  <c r="T337" i="2"/>
  <c r="R337" i="2"/>
  <c r="P337" i="2"/>
  <c r="BI333" i="2"/>
  <c r="BH333" i="2"/>
  <c r="BG333" i="2"/>
  <c r="BF333" i="2"/>
  <c r="T333" i="2"/>
  <c r="R333" i="2"/>
  <c r="P333" i="2"/>
  <c r="BI329" i="2"/>
  <c r="BH329" i="2"/>
  <c r="BG329" i="2"/>
  <c r="BF329" i="2"/>
  <c r="T329" i="2"/>
  <c r="R329" i="2"/>
  <c r="P329" i="2"/>
  <c r="BI323" i="2"/>
  <c r="BH323" i="2"/>
  <c r="BG323" i="2"/>
  <c r="BF323" i="2"/>
  <c r="T323" i="2"/>
  <c r="R323" i="2"/>
  <c r="P323" i="2"/>
  <c r="BI320" i="2"/>
  <c r="BH320" i="2"/>
  <c r="BG320" i="2"/>
  <c r="BF320" i="2"/>
  <c r="T320" i="2"/>
  <c r="R320" i="2"/>
  <c r="P320" i="2"/>
  <c r="BI316" i="2"/>
  <c r="BH316" i="2"/>
  <c r="BG316" i="2"/>
  <c r="BF316" i="2"/>
  <c r="T316" i="2"/>
  <c r="R316" i="2"/>
  <c r="P316" i="2"/>
  <c r="BI312" i="2"/>
  <c r="BH312" i="2"/>
  <c r="BG312" i="2"/>
  <c r="BF312" i="2"/>
  <c r="T312" i="2"/>
  <c r="R312" i="2"/>
  <c r="P312" i="2"/>
  <c r="BI309" i="2"/>
  <c r="BH309" i="2"/>
  <c r="BG309" i="2"/>
  <c r="BF309" i="2"/>
  <c r="T309" i="2"/>
  <c r="R309" i="2"/>
  <c r="P309" i="2"/>
  <c r="BI306" i="2"/>
  <c r="BH306" i="2"/>
  <c r="BG306" i="2"/>
  <c r="BF306" i="2"/>
  <c r="T306" i="2"/>
  <c r="R306" i="2"/>
  <c r="P306" i="2"/>
  <c r="BI302" i="2"/>
  <c r="BH302" i="2"/>
  <c r="BG302" i="2"/>
  <c r="BF302" i="2"/>
  <c r="T302" i="2"/>
  <c r="R302" i="2"/>
  <c r="P302" i="2"/>
  <c r="BI299" i="2"/>
  <c r="BH299" i="2"/>
  <c r="BG299" i="2"/>
  <c r="BF299" i="2"/>
  <c r="T299" i="2"/>
  <c r="R299" i="2"/>
  <c r="P299" i="2"/>
  <c r="BI296" i="2"/>
  <c r="BH296" i="2"/>
  <c r="BG296" i="2"/>
  <c r="BF296" i="2"/>
  <c r="T296" i="2"/>
  <c r="R296" i="2"/>
  <c r="P296" i="2"/>
  <c r="BI293" i="2"/>
  <c r="BH293" i="2"/>
  <c r="BG293" i="2"/>
  <c r="BF293" i="2"/>
  <c r="T293" i="2"/>
  <c r="R293" i="2"/>
  <c r="P293" i="2"/>
  <c r="BI291" i="2"/>
  <c r="BH291" i="2"/>
  <c r="BG291" i="2"/>
  <c r="BF291" i="2"/>
  <c r="T291" i="2"/>
  <c r="R291" i="2"/>
  <c r="P291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86" i="2"/>
  <c r="BH286" i="2"/>
  <c r="BG286" i="2"/>
  <c r="BF286" i="2"/>
  <c r="T286" i="2"/>
  <c r="R286" i="2"/>
  <c r="P286" i="2"/>
  <c r="BI266" i="2"/>
  <c r="BH266" i="2"/>
  <c r="BG266" i="2"/>
  <c r="BF266" i="2"/>
  <c r="T266" i="2"/>
  <c r="R266" i="2"/>
  <c r="P266" i="2"/>
  <c r="BI246" i="2"/>
  <c r="BH246" i="2"/>
  <c r="BG246" i="2"/>
  <c r="BF246" i="2"/>
  <c r="T246" i="2"/>
  <c r="R246" i="2"/>
  <c r="P246" i="2"/>
  <c r="BI242" i="2"/>
  <c r="BH242" i="2"/>
  <c r="BG242" i="2"/>
  <c r="BF242" i="2"/>
  <c r="T242" i="2"/>
  <c r="R242" i="2"/>
  <c r="P242" i="2"/>
  <c r="BI219" i="2"/>
  <c r="BH219" i="2"/>
  <c r="BG219" i="2"/>
  <c r="BF219" i="2"/>
  <c r="T219" i="2"/>
  <c r="R219" i="2"/>
  <c r="P219" i="2"/>
  <c r="BI214" i="2"/>
  <c r="BH214" i="2"/>
  <c r="BG214" i="2"/>
  <c r="BF214" i="2"/>
  <c r="T214" i="2"/>
  <c r="R214" i="2"/>
  <c r="P214" i="2"/>
  <c r="BI213" i="2"/>
  <c r="BH213" i="2"/>
  <c r="BG213" i="2"/>
  <c r="BF213" i="2"/>
  <c r="T213" i="2"/>
  <c r="R213" i="2"/>
  <c r="P213" i="2"/>
  <c r="BI204" i="2"/>
  <c r="BH204" i="2"/>
  <c r="BG204" i="2"/>
  <c r="BF204" i="2"/>
  <c r="T204" i="2"/>
  <c r="R204" i="2"/>
  <c r="P204" i="2"/>
  <c r="BI192" i="2"/>
  <c r="BH192" i="2"/>
  <c r="BG192" i="2"/>
  <c r="BF192" i="2"/>
  <c r="T192" i="2"/>
  <c r="R192" i="2"/>
  <c r="P192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6" i="2"/>
  <c r="BH176" i="2"/>
  <c r="BG176" i="2"/>
  <c r="BF176" i="2"/>
  <c r="T176" i="2"/>
  <c r="R176" i="2"/>
  <c r="P176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1" i="2"/>
  <c r="BH141" i="2"/>
  <c r="BG141" i="2"/>
  <c r="BF141" i="2"/>
  <c r="T141" i="2"/>
  <c r="R141" i="2"/>
  <c r="P141" i="2"/>
  <c r="BI137" i="2"/>
  <c r="BH137" i="2"/>
  <c r="BG137" i="2"/>
  <c r="BF137" i="2"/>
  <c r="T137" i="2"/>
  <c r="R137" i="2"/>
  <c r="P137" i="2"/>
  <c r="J131" i="2"/>
  <c r="J130" i="2"/>
  <c r="F130" i="2"/>
  <c r="F128" i="2"/>
  <c r="E126" i="2"/>
  <c r="J92" i="2"/>
  <c r="J91" i="2"/>
  <c r="F91" i="2"/>
  <c r="F89" i="2"/>
  <c r="E87" i="2"/>
  <c r="J18" i="2"/>
  <c r="E18" i="2"/>
  <c r="F92" i="2" s="1"/>
  <c r="J17" i="2"/>
  <c r="J12" i="2"/>
  <c r="J89" i="2" s="1"/>
  <c r="E7" i="2"/>
  <c r="E124" i="2" s="1"/>
  <c r="L90" i="1"/>
  <c r="AM90" i="1"/>
  <c r="AM89" i="1"/>
  <c r="L89" i="1"/>
  <c r="AM87" i="1"/>
  <c r="L87" i="1"/>
  <c r="L85" i="1"/>
  <c r="L84" i="1"/>
  <c r="J718" i="2"/>
  <c r="J697" i="2"/>
  <c r="J654" i="2"/>
  <c r="BK622" i="2"/>
  <c r="J604" i="2"/>
  <c r="J593" i="2"/>
  <c r="BK578" i="2"/>
  <c r="J549" i="2"/>
  <c r="J510" i="2"/>
  <c r="J501" i="2"/>
  <c r="BK484" i="2"/>
  <c r="J467" i="2"/>
  <c r="J434" i="2"/>
  <c r="J374" i="2"/>
  <c r="J333" i="2"/>
  <c r="J306" i="2"/>
  <c r="BK291" i="2"/>
  <c r="J266" i="2"/>
  <c r="J204" i="2"/>
  <c r="BK183" i="2"/>
  <c r="BK166" i="2"/>
  <c r="J137" i="2"/>
  <c r="BK689" i="2"/>
  <c r="BK644" i="2"/>
  <c r="J624" i="2"/>
  <c r="J596" i="2"/>
  <c r="BK551" i="2"/>
  <c r="J521" i="2"/>
  <c r="J507" i="2"/>
  <c r="BK498" i="2"/>
  <c r="BK470" i="2"/>
  <c r="J461" i="2"/>
  <c r="BK398" i="2"/>
  <c r="J381" i="2"/>
  <c r="BK366" i="2"/>
  <c r="J354" i="2"/>
  <c r="BK329" i="2"/>
  <c r="J296" i="2"/>
  <c r="J288" i="2"/>
  <c r="J213" i="2"/>
  <c r="BK153" i="2"/>
  <c r="BK144" i="2"/>
  <c r="J699" i="2"/>
  <c r="BK651" i="2"/>
  <c r="J616" i="2"/>
  <c r="BK596" i="2"/>
  <c r="J578" i="2"/>
  <c r="J554" i="2"/>
  <c r="BK510" i="2"/>
  <c r="BK502" i="2"/>
  <c r="J495" i="2"/>
  <c r="J475" i="2"/>
  <c r="J423" i="2"/>
  <c r="J361" i="2"/>
  <c r="J320" i="2"/>
  <c r="BK246" i="2"/>
  <c r="BK192" i="2"/>
  <c r="J163" i="2"/>
  <c r="BK696" i="2"/>
  <c r="J672" i="2"/>
  <c r="J619" i="2"/>
  <c r="BK600" i="2"/>
  <c r="BK549" i="2"/>
  <c r="J512" i="2"/>
  <c r="BK501" i="2"/>
  <c r="BK497" i="2"/>
  <c r="J482" i="2"/>
  <c r="BK475" i="2"/>
  <c r="BK441" i="2"/>
  <c r="J428" i="2"/>
  <c r="J398" i="2"/>
  <c r="BK377" i="2"/>
  <c r="J329" i="2"/>
  <c r="J302" i="2"/>
  <c r="J287" i="2"/>
  <c r="J183" i="2"/>
  <c r="J169" i="2"/>
  <c r="BK147" i="2"/>
  <c r="J327" i="3"/>
  <c r="BK320" i="3"/>
  <c r="J303" i="3"/>
  <c r="BK271" i="3"/>
  <c r="BK262" i="3"/>
  <c r="J240" i="3"/>
  <c r="J234" i="3"/>
  <c r="BK220" i="3"/>
  <c r="J207" i="3"/>
  <c r="J174" i="3"/>
  <c r="J326" i="3"/>
  <c r="J300" i="3"/>
  <c r="BK290" i="3"/>
  <c r="J282" i="3"/>
  <c r="BK265" i="3"/>
  <c r="BK235" i="3"/>
  <c r="J216" i="3"/>
  <c r="J187" i="3"/>
  <c r="BK172" i="3"/>
  <c r="BK325" i="3"/>
  <c r="J299" i="3"/>
  <c r="BK282" i="3"/>
  <c r="J263" i="3"/>
  <c r="BK248" i="3"/>
  <c r="BK214" i="3"/>
  <c r="BK187" i="3"/>
  <c r="BK177" i="3"/>
  <c r="J149" i="3"/>
  <c r="J320" i="3"/>
  <c r="BK303" i="3"/>
  <c r="J292" i="3"/>
  <c r="J271" i="3"/>
  <c r="BK259" i="3"/>
  <c r="J241" i="3"/>
  <c r="J237" i="3"/>
  <c r="J211" i="3"/>
  <c r="J172" i="3"/>
  <c r="J137" i="3"/>
  <c r="BK192" i="4"/>
  <c r="J177" i="4"/>
  <c r="BK145" i="4"/>
  <c r="BK194" i="4"/>
  <c r="J183" i="4"/>
  <c r="J175" i="4"/>
  <c r="J154" i="4"/>
  <c r="BK193" i="4"/>
  <c r="J185" i="4"/>
  <c r="BK175" i="4"/>
  <c r="BK172" i="4"/>
  <c r="BK129" i="4"/>
  <c r="BK189" i="4"/>
  <c r="J180" i="4"/>
  <c r="J169" i="4"/>
  <c r="BK140" i="4"/>
  <c r="BK142" i="5"/>
  <c r="J132" i="5"/>
  <c r="J127" i="5"/>
  <c r="BK143" i="5"/>
  <c r="J146" i="5"/>
  <c r="J145" i="5"/>
  <c r="BK144" i="5"/>
  <c r="J139" i="5"/>
  <c r="J138" i="5"/>
  <c r="BK137" i="5"/>
  <c r="BK136" i="5"/>
  <c r="J130" i="5"/>
  <c r="J142" i="5"/>
  <c r="J134" i="5"/>
  <c r="J163" i="6"/>
  <c r="BK154" i="6"/>
  <c r="BK146" i="6"/>
  <c r="J142" i="6"/>
  <c r="J137" i="6"/>
  <c r="J128" i="6"/>
  <c r="J157" i="6"/>
  <c r="J152" i="6"/>
  <c r="J143" i="6"/>
  <c r="J138" i="6"/>
  <c r="BK129" i="6"/>
  <c r="BK162" i="6"/>
  <c r="J153" i="6"/>
  <c r="BK150" i="6"/>
  <c r="J136" i="6"/>
  <c r="BK163" i="6"/>
  <c r="BK155" i="6"/>
  <c r="BK133" i="6"/>
  <c r="BK183" i="7"/>
  <c r="BK161" i="7"/>
  <c r="BK143" i="7"/>
  <c r="BK206" i="7"/>
  <c r="BK198" i="7"/>
  <c r="BK188" i="7"/>
  <c r="BK175" i="7"/>
  <c r="BK169" i="7"/>
  <c r="BK145" i="7"/>
  <c r="J134" i="7"/>
  <c r="BK128" i="7"/>
  <c r="J190" i="7"/>
  <c r="J184" i="7"/>
  <c r="J182" i="7"/>
  <c r="J171" i="7"/>
  <c r="J168" i="7"/>
  <c r="J162" i="7"/>
  <c r="BK134" i="7"/>
  <c r="J174" i="8"/>
  <c r="J171" i="8"/>
  <c r="J167" i="8"/>
  <c r="J158" i="8"/>
  <c r="J152" i="8"/>
  <c r="J143" i="8"/>
  <c r="BK130" i="8"/>
  <c r="J172" i="8"/>
  <c r="BK164" i="8"/>
  <c r="J159" i="8"/>
  <c r="BK154" i="8"/>
  <c r="J153" i="8"/>
  <c r="BK150" i="8"/>
  <c r="J146" i="8"/>
  <c r="J141" i="8"/>
  <c r="BK138" i="8"/>
  <c r="J133" i="8"/>
  <c r="J170" i="8"/>
  <c r="J168" i="8"/>
  <c r="J166" i="8"/>
  <c r="BK162" i="8"/>
  <c r="BK159" i="8"/>
  <c r="J157" i="8"/>
  <c r="BK151" i="8"/>
  <c r="J148" i="8"/>
  <c r="BK144" i="8"/>
  <c r="BK141" i="8"/>
  <c r="BK135" i="8"/>
  <c r="BK166" i="8"/>
  <c r="BK165" i="8"/>
  <c r="BK160" i="8"/>
  <c r="BK148" i="8"/>
  <c r="BK133" i="8"/>
  <c r="BK127" i="8"/>
  <c r="J741" i="2"/>
  <c r="BK717" i="2"/>
  <c r="J662" i="2"/>
  <c r="BK624" i="2"/>
  <c r="BK602" i="2"/>
  <c r="J586" i="2"/>
  <c r="J552" i="2"/>
  <c r="J538" i="2"/>
  <c r="J517" i="2"/>
  <c r="J505" i="2"/>
  <c r="BK487" i="2"/>
  <c r="J479" i="2"/>
  <c r="BK461" i="2"/>
  <c r="J431" i="2"/>
  <c r="BK344" i="2"/>
  <c r="BK312" i="2"/>
  <c r="J299" i="2"/>
  <c r="BK286" i="2"/>
  <c r="J242" i="2"/>
  <c r="J186" i="2"/>
  <c r="BK169" i="2"/>
  <c r="J153" i="2"/>
  <c r="BK695" i="2"/>
  <c r="BK675" i="2"/>
  <c r="J635" i="2"/>
  <c r="J609" i="2"/>
  <c r="J561" i="2"/>
  <c r="BK539" i="2"/>
  <c r="J509" i="2"/>
  <c r="BK499" i="2"/>
  <c r="J488" i="2"/>
  <c r="BK428" i="2"/>
  <c r="J400" i="2"/>
  <c r="J385" i="2"/>
  <c r="BK370" i="2"/>
  <c r="J358" i="2"/>
  <c r="J337" i="2"/>
  <c r="J309" i="2"/>
  <c r="J290" i="2"/>
  <c r="J219" i="2"/>
  <c r="BK163" i="2"/>
  <c r="BK146" i="2"/>
  <c r="BK141" i="2"/>
  <c r="BK673" i="2"/>
  <c r="J622" i="2"/>
  <c r="BK604" i="2"/>
  <c r="J588" i="2"/>
  <c r="BK521" i="2"/>
  <c r="BK507" i="2"/>
  <c r="J503" i="2"/>
  <c r="J497" i="2"/>
  <c r="BK488" i="2"/>
  <c r="BK434" i="2"/>
  <c r="BK396" i="2"/>
  <c r="BK337" i="2"/>
  <c r="BK302" i="2"/>
  <c r="BK204" i="2"/>
  <c r="BK173" i="2"/>
  <c r="BK145" i="2"/>
  <c r="BK697" i="2"/>
  <c r="J673" i="2"/>
  <c r="J651" i="2"/>
  <c r="BK614" i="2"/>
  <c r="J599" i="2"/>
  <c r="J585" i="2"/>
  <c r="J518" i="2"/>
  <c r="J502" i="2"/>
  <c r="J491" i="2"/>
  <c r="BK479" i="2"/>
  <c r="J468" i="2"/>
  <c r="J433" i="2"/>
  <c r="J425" i="2"/>
  <c r="BK400" i="2"/>
  <c r="BK385" i="2"/>
  <c r="BK354" i="2"/>
  <c r="BK320" i="2"/>
  <c r="J291" i="2"/>
  <c r="BK266" i="2"/>
  <c r="J154" i="2"/>
  <c r="J141" i="2"/>
  <c r="J322" i="3"/>
  <c r="J307" i="3"/>
  <c r="BK279" i="3"/>
  <c r="J265" i="3"/>
  <c r="BK258" i="3"/>
  <c r="BK239" i="3"/>
  <c r="J228" i="3"/>
  <c r="J215" i="3"/>
  <c r="J189" i="3"/>
  <c r="BK141" i="3"/>
  <c r="J313" i="3"/>
  <c r="BK293" i="3"/>
  <c r="J285" i="3"/>
  <c r="BK277" i="3"/>
  <c r="J245" i="3"/>
  <c r="BK231" i="3"/>
  <c r="J205" i="3"/>
  <c r="BK174" i="3"/>
  <c r="J141" i="3"/>
  <c r="J310" i="3"/>
  <c r="BK287" i="3"/>
  <c r="J266" i="3"/>
  <c r="BK253" i="3"/>
  <c r="BK234" i="3"/>
  <c r="BK211" i="3"/>
  <c r="J182" i="3"/>
  <c r="J153" i="3"/>
  <c r="BK322" i="3"/>
  <c r="BK316" i="3"/>
  <c r="J293" i="3"/>
  <c r="J277" i="3"/>
  <c r="J262" i="3"/>
  <c r="J243" i="3"/>
  <c r="J231" i="3"/>
  <c r="J214" i="3"/>
  <c r="J177" i="3"/>
  <c r="J145" i="3"/>
  <c r="BK185" i="4"/>
  <c r="J174" i="4"/>
  <c r="J165" i="4"/>
  <c r="J129" i="4"/>
  <c r="J188" i="4"/>
  <c r="BK181" i="4"/>
  <c r="BK165" i="4"/>
  <c r="J145" i="4"/>
  <c r="J189" i="4"/>
  <c r="BK179" i="4"/>
  <c r="BK174" i="4"/>
  <c r="BK169" i="4"/>
  <c r="J192" i="4"/>
  <c r="BK184" i="4"/>
  <c r="BK176" i="4"/>
  <c r="J149" i="4"/>
  <c r="J143" i="5"/>
  <c r="J135" i="5"/>
  <c r="BK128" i="5"/>
  <c r="BK146" i="5"/>
  <c r="J133" i="5"/>
  <c r="BK147" i="5"/>
  <c r="J131" i="5"/>
  <c r="BK145" i="5"/>
  <c r="BK138" i="5"/>
  <c r="BK127" i="5"/>
  <c r="BK157" i="6"/>
  <c r="BK153" i="6"/>
  <c r="J141" i="6"/>
  <c r="BK136" i="6"/>
  <c r="J133" i="6"/>
  <c r="J161" i="6"/>
  <c r="J155" i="6"/>
  <c r="BK147" i="6"/>
  <c r="BK141" i="6"/>
  <c r="BK132" i="6"/>
  <c r="BK128" i="6"/>
  <c r="BK161" i="6"/>
  <c r="BK152" i="6"/>
  <c r="BK142" i="6"/>
  <c r="BK131" i="6"/>
  <c r="BK160" i="6"/>
  <c r="J146" i="6"/>
  <c r="J132" i="6"/>
  <c r="BK189" i="7"/>
  <c r="BK181" i="7"/>
  <c r="J178" i="7"/>
  <c r="J176" i="7"/>
  <c r="BK162" i="7"/>
  <c r="BK156" i="7"/>
  <c r="J131" i="7"/>
  <c r="BK201" i="7"/>
  <c r="J194" i="7"/>
  <c r="BK186" i="7"/>
  <c r="J185" i="7"/>
  <c r="J179" i="7"/>
  <c r="BK177" i="7"/>
  <c r="J163" i="7"/>
  <c r="J146" i="7"/>
  <c r="J125" i="7"/>
  <c r="J201" i="7"/>
  <c r="BK190" i="7"/>
  <c r="J181" i="7"/>
  <c r="BK171" i="7"/>
  <c r="BK159" i="7"/>
  <c r="J143" i="7"/>
  <c r="BK131" i="7"/>
  <c r="J206" i="7"/>
  <c r="J188" i="7"/>
  <c r="J175" i="7"/>
  <c r="J166" i="7"/>
  <c r="J159" i="7"/>
  <c r="J173" i="8"/>
  <c r="BK170" i="8"/>
  <c r="BK153" i="8"/>
  <c r="J144" i="8"/>
  <c r="BK131" i="8"/>
  <c r="BK173" i="8"/>
  <c r="BK169" i="8"/>
  <c r="J162" i="8"/>
  <c r="J155" i="8"/>
  <c r="J151" i="8"/>
  <c r="J145" i="8"/>
  <c r="BK139" i="8"/>
  <c r="J135" i="8"/>
  <c r="J127" i="8"/>
  <c r="J169" i="8"/>
  <c r="BK167" i="8"/>
  <c r="J165" i="8"/>
  <c r="J160" i="8"/>
  <c r="BK158" i="8"/>
  <c r="BK155" i="8"/>
  <c r="BK146" i="8"/>
  <c r="BK143" i="8"/>
  <c r="J139" i="8"/>
  <c r="J132" i="8"/>
  <c r="J164" i="8"/>
  <c r="J154" i="8"/>
  <c r="BK147" i="8"/>
  <c r="BK132" i="8"/>
  <c r="BK718" i="2"/>
  <c r="J717" i="2"/>
  <c r="J652" i="2"/>
  <c r="J621" i="2"/>
  <c r="BK595" i="2"/>
  <c r="BK588" i="2"/>
  <c r="BK554" i="2"/>
  <c r="J540" i="2"/>
  <c r="BK518" i="2"/>
  <c r="BK509" i="2"/>
  <c r="J500" i="2"/>
  <c r="J476" i="2"/>
  <c r="J441" i="2"/>
  <c r="BK381" i="2"/>
  <c r="J340" i="2"/>
  <c r="BK309" i="2"/>
  <c r="BK293" i="2"/>
  <c r="BK290" i="2"/>
  <c r="J214" i="2"/>
  <c r="J173" i="2"/>
  <c r="BK154" i="2"/>
  <c r="AS94" i="1"/>
  <c r="J595" i="2"/>
  <c r="BK538" i="2"/>
  <c r="BK506" i="2"/>
  <c r="BK495" i="2"/>
  <c r="BK491" i="2"/>
  <c r="J463" i="2"/>
  <c r="BK423" i="2"/>
  <c r="J396" i="2"/>
  <c r="J377" i="2"/>
  <c r="BK361" i="2"/>
  <c r="BK340" i="2"/>
  <c r="J312" i="2"/>
  <c r="J293" i="2"/>
  <c r="BK287" i="2"/>
  <c r="J166" i="2"/>
  <c r="BK150" i="2"/>
  <c r="BK137" i="2"/>
  <c r="BK662" i="2"/>
  <c r="BK619" i="2"/>
  <c r="BK599" i="2"/>
  <c r="BK561" i="2"/>
  <c r="BK512" i="2"/>
  <c r="BK505" i="2"/>
  <c r="J498" i="2"/>
  <c r="J487" i="2"/>
  <c r="BK433" i="2"/>
  <c r="BK394" i="2"/>
  <c r="BK323" i="2"/>
  <c r="BK288" i="2"/>
  <c r="BK213" i="2"/>
  <c r="J176" i="2"/>
  <c r="BK159" i="2"/>
  <c r="J144" i="2"/>
  <c r="J675" i="2"/>
  <c r="BK652" i="2"/>
  <c r="BK616" i="2"/>
  <c r="J602" i="2"/>
  <c r="BK586" i="2"/>
  <c r="J519" i="2"/>
  <c r="J506" i="2"/>
  <c r="BK500" i="2"/>
  <c r="J496" i="2"/>
  <c r="J481" i="2"/>
  <c r="J470" i="2"/>
  <c r="J436" i="2"/>
  <c r="BK403" i="2"/>
  <c r="J394" i="2"/>
  <c r="BK358" i="2"/>
  <c r="J344" i="2"/>
  <c r="BK306" i="2"/>
  <c r="J286" i="2"/>
  <c r="BK179" i="2"/>
  <c r="J155" i="2"/>
  <c r="J145" i="2"/>
  <c r="BK326" i="3"/>
  <c r="J319" i="3"/>
  <c r="BK299" i="3"/>
  <c r="BK266" i="3"/>
  <c r="J255" i="3"/>
  <c r="BK237" i="3"/>
  <c r="J233" i="3"/>
  <c r="BK216" i="3"/>
  <c r="BK205" i="3"/>
  <c r="BK153" i="3"/>
  <c r="J316" i="3"/>
  <c r="BK295" i="3"/>
  <c r="J287" i="3"/>
  <c r="J279" i="3"/>
  <c r="BK260" i="3"/>
  <c r="BK233" i="3"/>
  <c r="BK213" i="3"/>
  <c r="BK184" i="3"/>
  <c r="BK166" i="3"/>
  <c r="BK313" i="3"/>
  <c r="J290" i="3"/>
  <c r="BK268" i="3"/>
  <c r="J259" i="3"/>
  <c r="BK245" i="3"/>
  <c r="BK215" i="3"/>
  <c r="J209" i="3"/>
  <c r="J179" i="3"/>
  <c r="BK145" i="3"/>
  <c r="BK319" i="3"/>
  <c r="BK300" i="3"/>
  <c r="BK285" i="3"/>
  <c r="BK263" i="3"/>
  <c r="J258" i="3"/>
  <c r="BK240" i="3"/>
  <c r="BK228" i="3"/>
  <c r="BK189" i="3"/>
  <c r="BK162" i="3"/>
  <c r="J133" i="3"/>
  <c r="J184" i="4"/>
  <c r="BK173" i="4"/>
  <c r="BK149" i="4"/>
  <c r="BK126" i="4"/>
  <c r="J186" i="4"/>
  <c r="BK178" i="4"/>
  <c r="J170" i="4"/>
  <c r="J140" i="4"/>
  <c r="BK188" i="4"/>
  <c r="J178" i="4"/>
  <c r="J173" i="4"/>
  <c r="BK171" i="4"/>
  <c r="J194" i="4"/>
  <c r="BK183" i="4"/>
  <c r="BK177" i="4"/>
  <c r="BK154" i="4"/>
  <c r="BK140" i="5"/>
  <c r="BK131" i="5"/>
  <c r="J124" i="5"/>
  <c r="BK135" i="5"/>
  <c r="BK124" i="5"/>
  <c r="BK133" i="5"/>
  <c r="BK129" i="5"/>
  <c r="J140" i="5"/>
  <c r="J137" i="5"/>
  <c r="J156" i="6"/>
  <c r="BK149" i="6"/>
  <c r="BK143" i="6"/>
  <c r="BK138" i="6"/>
  <c r="J134" i="6"/>
  <c r="J124" i="6"/>
  <c r="J158" i="6"/>
  <c r="J149" i="6"/>
  <c r="BK144" i="6"/>
  <c r="BK139" i="6"/>
  <c r="J131" i="6"/>
  <c r="BK124" i="6"/>
  <c r="BK156" i="6"/>
  <c r="J147" i="6"/>
  <c r="BK135" i="6"/>
  <c r="J162" i="6"/>
  <c r="BK151" i="6"/>
  <c r="BK134" i="6"/>
  <c r="J129" i="6"/>
  <c r="BK185" i="7"/>
  <c r="BK179" i="7"/>
  <c r="J164" i="7"/>
  <c r="J142" i="7"/>
  <c r="BK741" i="2"/>
  <c r="BK699" i="2"/>
  <c r="BK672" i="2"/>
  <c r="BK635" i="2"/>
  <c r="BK609" i="2"/>
  <c r="BK594" i="2"/>
  <c r="BK585" i="2"/>
  <c r="J551" i="2"/>
  <c r="BK519" i="2"/>
  <c r="J508" i="2"/>
  <c r="J492" i="2"/>
  <c r="BK481" i="2"/>
  <c r="BK463" i="2"/>
  <c r="J366" i="2"/>
  <c r="BK316" i="2"/>
  <c r="BK296" i="2"/>
  <c r="J246" i="2"/>
  <c r="J192" i="2"/>
  <c r="J179" i="2"/>
  <c r="BK155" i="2"/>
  <c r="J696" i="2"/>
  <c r="BK654" i="2"/>
  <c r="J614" i="2"/>
  <c r="BK540" i="2"/>
  <c r="BK517" i="2"/>
  <c r="J504" i="2"/>
  <c r="BK492" i="2"/>
  <c r="BK468" i="2"/>
  <c r="BK436" i="2"/>
  <c r="J403" i="2"/>
  <c r="J395" i="2"/>
  <c r="BK374" i="2"/>
  <c r="J350" i="2"/>
  <c r="J323" i="2"/>
  <c r="J289" i="2"/>
  <c r="BK214" i="2"/>
  <c r="J159" i="2"/>
  <c r="J147" i="2"/>
  <c r="J695" i="2"/>
  <c r="BK621" i="2"/>
  <c r="J600" i="2"/>
  <c r="BK593" i="2"/>
  <c r="BK552" i="2"/>
  <c r="BK504" i="2"/>
  <c r="BK496" i="2"/>
  <c r="BK482" i="2"/>
  <c r="BK425" i="2"/>
  <c r="BK333" i="2"/>
  <c r="BK299" i="2"/>
  <c r="BK242" i="2"/>
  <c r="BK186" i="2"/>
  <c r="J146" i="2"/>
  <c r="J689" i="2"/>
  <c r="J644" i="2"/>
  <c r="J594" i="2"/>
  <c r="J539" i="2"/>
  <c r="BK508" i="2"/>
  <c r="BK503" i="2"/>
  <c r="J499" i="2"/>
  <c r="J484" i="2"/>
  <c r="BK476" i="2"/>
  <c r="BK467" i="2"/>
  <c r="BK431" i="2"/>
  <c r="BK395" i="2"/>
  <c r="J370" i="2"/>
  <c r="BK350" i="2"/>
  <c r="J316" i="2"/>
  <c r="BK289" i="2"/>
  <c r="BK219" i="2"/>
  <c r="BK176" i="2"/>
  <c r="J150" i="2"/>
  <c r="BK327" i="3"/>
  <c r="J325" i="3"/>
  <c r="BK310" i="3"/>
  <c r="J268" i="3"/>
  <c r="J260" i="3"/>
  <c r="J253" i="3"/>
  <c r="J235" i="3"/>
  <c r="BK223" i="3"/>
  <c r="BK209" i="3"/>
  <c r="J184" i="3"/>
  <c r="BK137" i="3"/>
  <c r="BK301" i="3"/>
  <c r="BK292" i="3"/>
  <c r="J284" i="3"/>
  <c r="BK273" i="3"/>
  <c r="BK243" i="3"/>
  <c r="J220" i="3"/>
  <c r="BK182" i="3"/>
  <c r="BK149" i="3"/>
  <c r="J301" i="3"/>
  <c r="BK284" i="3"/>
  <c r="BK255" i="3"/>
  <c r="BK241" i="3"/>
  <c r="J213" i="3"/>
  <c r="BK207" i="3"/>
  <c r="J162" i="3"/>
  <c r="BK133" i="3"/>
  <c r="BK307" i="3"/>
  <c r="J295" i="3"/>
  <c r="J273" i="3"/>
  <c r="J248" i="3"/>
  <c r="J239" i="3"/>
  <c r="J223" i="3"/>
  <c r="BK179" i="3"/>
  <c r="J166" i="3"/>
  <c r="J193" i="4"/>
  <c r="BK180" i="4"/>
  <c r="J172" i="4"/>
  <c r="BK134" i="4"/>
  <c r="J190" i="4"/>
  <c r="J179" i="4"/>
  <c r="J159" i="4"/>
  <c r="J134" i="4"/>
  <c r="BK186" i="4"/>
  <c r="J176" i="4"/>
  <c r="BK170" i="4"/>
  <c r="BK190" i="4"/>
  <c r="J181" i="4"/>
  <c r="J171" i="4"/>
  <c r="BK159" i="4"/>
  <c r="J126" i="4"/>
  <c r="J136" i="5"/>
  <c r="J129" i="5"/>
  <c r="J147" i="5"/>
  <c r="BK134" i="5"/>
  <c r="J128" i="5"/>
  <c r="BK132" i="5"/>
  <c r="J144" i="5"/>
  <c r="BK139" i="5"/>
  <c r="BK130" i="5"/>
  <c r="J159" i="6"/>
  <c r="J150" i="6"/>
  <c r="J145" i="6"/>
  <c r="J140" i="6"/>
  <c r="J135" i="6"/>
  <c r="BK130" i="6"/>
  <c r="J160" i="6"/>
  <c r="J154" i="6"/>
  <c r="BK145" i="6"/>
  <c r="BK140" i="6"/>
  <c r="BK137" i="6"/>
  <c r="BK127" i="6"/>
  <c r="BK158" i="6"/>
  <c r="J151" i="6"/>
  <c r="J139" i="6"/>
  <c r="J127" i="6"/>
  <c r="BK159" i="6"/>
  <c r="J144" i="6"/>
  <c r="J130" i="6"/>
  <c r="J186" i="7"/>
  <c r="BK182" i="7"/>
  <c r="J180" i="7"/>
  <c r="J177" i="7"/>
  <c r="BK168" i="7"/>
  <c r="J161" i="7"/>
  <c r="J145" i="7"/>
  <c r="J128" i="7"/>
  <c r="J198" i="7"/>
  <c r="J187" i="7"/>
  <c r="BK184" i="7"/>
  <c r="BK178" i="7"/>
  <c r="BK166" i="7"/>
  <c r="J156" i="7"/>
  <c r="BK142" i="7"/>
  <c r="BK194" i="7"/>
  <c r="BK187" i="7"/>
  <c r="BK180" i="7"/>
  <c r="BK164" i="7"/>
  <c r="BK146" i="7"/>
  <c r="BK140" i="7"/>
  <c r="BK125" i="7"/>
  <c r="J189" i="7"/>
  <c r="J183" i="7"/>
  <c r="BK176" i="7"/>
  <c r="J169" i="7"/>
  <c r="BK163" i="7"/>
  <c r="J140" i="7"/>
  <c r="BK172" i="8"/>
  <c r="BK168" i="8"/>
  <c r="J156" i="8"/>
  <c r="BK145" i="8"/>
  <c r="BK134" i="8"/>
  <c r="BK174" i="8"/>
  <c r="BK171" i="8"/>
  <c r="J163" i="8"/>
  <c r="BK157" i="8"/>
  <c r="BK152" i="8"/>
  <c r="J147" i="8"/>
  <c r="BK142" i="8"/>
  <c r="BK137" i="8"/>
  <c r="J134" i="8"/>
  <c r="BK156" i="8"/>
  <c r="J150" i="8"/>
  <c r="J142" i="8"/>
  <c r="J138" i="8"/>
  <c r="J130" i="8"/>
  <c r="BK163" i="8"/>
  <c r="J137" i="8"/>
  <c r="J131" i="8"/>
  <c r="AZ103" i="1" l="1"/>
  <c r="AN103" i="1"/>
  <c r="BK122" i="9"/>
  <c r="J122" i="9" s="1"/>
  <c r="J30" i="9" s="1"/>
  <c r="P136" i="2"/>
  <c r="T182" i="2"/>
  <c r="T292" i="2"/>
  <c r="T393" i="2"/>
  <c r="BK402" i="2"/>
  <c r="J402" i="2" s="1"/>
  <c r="J104" i="2" s="1"/>
  <c r="R440" i="2"/>
  <c r="T469" i="2"/>
  <c r="T483" i="2"/>
  <c r="T511" i="2"/>
  <c r="T520" i="2"/>
  <c r="P587" i="2"/>
  <c r="T623" i="2"/>
  <c r="R674" i="2"/>
  <c r="T698" i="2"/>
  <c r="R132" i="3"/>
  <c r="T144" i="3"/>
  <c r="T227" i="3"/>
  <c r="T238" i="3"/>
  <c r="T247" i="3"/>
  <c r="T267" i="3"/>
  <c r="R294" i="3"/>
  <c r="R306" i="3"/>
  <c r="P321" i="3"/>
  <c r="P128" i="4"/>
  <c r="P182" i="4"/>
  <c r="P187" i="4"/>
  <c r="BK191" i="4"/>
  <c r="J191" i="4" s="1"/>
  <c r="J103" i="4" s="1"/>
  <c r="BK126" i="5"/>
  <c r="J126" i="5" s="1"/>
  <c r="J100" i="5" s="1"/>
  <c r="BK141" i="5"/>
  <c r="J141" i="5" s="1"/>
  <c r="J101" i="5" s="1"/>
  <c r="R126" i="6"/>
  <c r="T148" i="6"/>
  <c r="BK124" i="7"/>
  <c r="J124" i="7" s="1"/>
  <c r="J98" i="7" s="1"/>
  <c r="BK167" i="7"/>
  <c r="J167" i="7" s="1"/>
  <c r="J99" i="7" s="1"/>
  <c r="R174" i="7"/>
  <c r="R129" i="8"/>
  <c r="R136" i="8"/>
  <c r="R140" i="8"/>
  <c r="P149" i="8"/>
  <c r="T136" i="2"/>
  <c r="P182" i="2"/>
  <c r="R292" i="2"/>
  <c r="P393" i="2"/>
  <c r="R402" i="2"/>
  <c r="BK440" i="2"/>
  <c r="J440" i="2" s="1"/>
  <c r="J106" i="2" s="1"/>
  <c r="BK469" i="2"/>
  <c r="J469" i="2" s="1"/>
  <c r="J107" i="2" s="1"/>
  <c r="R483" i="2"/>
  <c r="R511" i="2"/>
  <c r="R520" i="2"/>
  <c r="R587" i="2"/>
  <c r="BK623" i="2"/>
  <c r="J623" i="2" s="1"/>
  <c r="J112" i="2" s="1"/>
  <c r="P674" i="2"/>
  <c r="R698" i="2"/>
  <c r="BK132" i="3"/>
  <c r="J132" i="3" s="1"/>
  <c r="J98" i="3" s="1"/>
  <c r="R144" i="3"/>
  <c r="R227" i="3"/>
  <c r="R238" i="3"/>
  <c r="R247" i="3"/>
  <c r="R267" i="3"/>
  <c r="P294" i="3"/>
  <c r="P306" i="3"/>
  <c r="T321" i="3"/>
  <c r="BK128" i="4"/>
  <c r="J128" i="4" s="1"/>
  <c r="J100" i="4" s="1"/>
  <c r="BK182" i="4"/>
  <c r="J182" i="4" s="1"/>
  <c r="J101" i="4" s="1"/>
  <c r="BK187" i="4"/>
  <c r="J187" i="4"/>
  <c r="J102" i="4"/>
  <c r="P191" i="4"/>
  <c r="R126" i="5"/>
  <c r="P141" i="5"/>
  <c r="BK126" i="6"/>
  <c r="J126" i="6"/>
  <c r="J100" i="6" s="1"/>
  <c r="BK148" i="6"/>
  <c r="J148" i="6" s="1"/>
  <c r="J101" i="6" s="1"/>
  <c r="P124" i="7"/>
  <c r="P167" i="7"/>
  <c r="P174" i="7"/>
  <c r="BK129" i="8"/>
  <c r="BK136" i="8"/>
  <c r="J136" i="8" s="1"/>
  <c r="J101" i="8" s="1"/>
  <c r="BK140" i="8"/>
  <c r="J140" i="8" s="1"/>
  <c r="J102" i="8" s="1"/>
  <c r="T149" i="8"/>
  <c r="P161" i="8"/>
  <c r="R136" i="2"/>
  <c r="R182" i="2"/>
  <c r="BK292" i="2"/>
  <c r="J292" i="2" s="1"/>
  <c r="J100" i="2" s="1"/>
  <c r="BK393" i="2"/>
  <c r="J393" i="2" s="1"/>
  <c r="J101" i="2" s="1"/>
  <c r="T402" i="2"/>
  <c r="T440" i="2"/>
  <c r="P469" i="2"/>
  <c r="P483" i="2"/>
  <c r="BK511" i="2"/>
  <c r="J511" i="2" s="1"/>
  <c r="J109" i="2" s="1"/>
  <c r="P520" i="2"/>
  <c r="T587" i="2"/>
  <c r="R623" i="2"/>
  <c r="T674" i="2"/>
  <c r="BK698" i="2"/>
  <c r="J698" i="2" s="1"/>
  <c r="J114" i="2" s="1"/>
  <c r="P132" i="3"/>
  <c r="BK144" i="3"/>
  <c r="J144" i="3" s="1"/>
  <c r="J100" i="3" s="1"/>
  <c r="BK227" i="3"/>
  <c r="J227" i="3" s="1"/>
  <c r="J101" i="3" s="1"/>
  <c r="BK238" i="3"/>
  <c r="J238" i="3"/>
  <c r="J102" i="3"/>
  <c r="BK247" i="3"/>
  <c r="J247" i="3" s="1"/>
  <c r="J105" i="3" s="1"/>
  <c r="P267" i="3"/>
  <c r="P246" i="3" s="1"/>
  <c r="T294" i="3"/>
  <c r="T306" i="3"/>
  <c r="R321" i="3"/>
  <c r="T128" i="4"/>
  <c r="T127" i="4" s="1"/>
  <c r="T123" i="4" s="1"/>
  <c r="T182" i="4"/>
  <c r="T187" i="4"/>
  <c r="T191" i="4"/>
  <c r="P126" i="5"/>
  <c r="P125" i="5"/>
  <c r="P121" i="5"/>
  <c r="AU98" i="1" s="1"/>
  <c r="R141" i="5"/>
  <c r="T126" i="6"/>
  <c r="T125" i="6"/>
  <c r="T121" i="6" s="1"/>
  <c r="R148" i="6"/>
  <c r="R124" i="7"/>
  <c r="R123" i="7"/>
  <c r="R122" i="7" s="1"/>
  <c r="R167" i="7"/>
  <c r="T174" i="7"/>
  <c r="T123" i="7" s="1"/>
  <c r="T122" i="7" s="1"/>
  <c r="T129" i="8"/>
  <c r="P136" i="8"/>
  <c r="P140" i="8"/>
  <c r="T140" i="8"/>
  <c r="R149" i="8"/>
  <c r="R161" i="8"/>
  <c r="BK136" i="2"/>
  <c r="J136" i="2" s="1"/>
  <c r="J98" i="2" s="1"/>
  <c r="BK182" i="2"/>
  <c r="J182" i="2" s="1"/>
  <c r="J99" i="2" s="1"/>
  <c r="P292" i="2"/>
  <c r="R393" i="2"/>
  <c r="P402" i="2"/>
  <c r="P440" i="2"/>
  <c r="R469" i="2"/>
  <c r="BK483" i="2"/>
  <c r="J483" i="2" s="1"/>
  <c r="J108" i="2" s="1"/>
  <c r="P511" i="2"/>
  <c r="BK520" i="2"/>
  <c r="J520" i="2" s="1"/>
  <c r="J110" i="2" s="1"/>
  <c r="BK587" i="2"/>
  <c r="J587" i="2" s="1"/>
  <c r="J111" i="2" s="1"/>
  <c r="P623" i="2"/>
  <c r="BK674" i="2"/>
  <c r="J674" i="2" s="1"/>
  <c r="J113" i="2" s="1"/>
  <c r="P698" i="2"/>
  <c r="T132" i="3"/>
  <c r="T131" i="3" s="1"/>
  <c r="P144" i="3"/>
  <c r="P227" i="3"/>
  <c r="P238" i="3"/>
  <c r="P247" i="3"/>
  <c r="BK267" i="3"/>
  <c r="J267" i="3"/>
  <c r="J106" i="3" s="1"/>
  <c r="BK294" i="3"/>
  <c r="J294" i="3" s="1"/>
  <c r="J107" i="3" s="1"/>
  <c r="BK306" i="3"/>
  <c r="J306" i="3" s="1"/>
  <c r="J109" i="3" s="1"/>
  <c r="BK321" i="3"/>
  <c r="J321" i="3" s="1"/>
  <c r="J110" i="3" s="1"/>
  <c r="R128" i="4"/>
  <c r="R127" i="4"/>
  <c r="R123" i="4" s="1"/>
  <c r="R182" i="4"/>
  <c r="R187" i="4"/>
  <c r="R191" i="4"/>
  <c r="T126" i="5"/>
  <c r="T125" i="5" s="1"/>
  <c r="T121" i="5" s="1"/>
  <c r="T141" i="5"/>
  <c r="P126" i="6"/>
  <c r="P125" i="6"/>
  <c r="P121" i="6"/>
  <c r="AU99" i="1" s="1"/>
  <c r="P148" i="6"/>
  <c r="T124" i="7"/>
  <c r="T167" i="7"/>
  <c r="BK174" i="7"/>
  <c r="J174" i="7"/>
  <c r="J101" i="7"/>
  <c r="P129" i="8"/>
  <c r="P128" i="8" s="1"/>
  <c r="P124" i="8" s="1"/>
  <c r="AU101" i="1" s="1"/>
  <c r="T136" i="8"/>
  <c r="BK149" i="8"/>
  <c r="J149" i="8"/>
  <c r="J103" i="8" s="1"/>
  <c r="BK161" i="8"/>
  <c r="J161" i="8" s="1"/>
  <c r="J104" i="8" s="1"/>
  <c r="T161" i="8"/>
  <c r="BK435" i="2"/>
  <c r="J435" i="2" s="1"/>
  <c r="J105" i="2" s="1"/>
  <c r="BK123" i="6"/>
  <c r="J123" i="6" s="1"/>
  <c r="J98" i="6" s="1"/>
  <c r="BK170" i="7"/>
  <c r="J170" i="7"/>
  <c r="J100" i="7" s="1"/>
  <c r="BK399" i="2"/>
  <c r="J399" i="2" s="1"/>
  <c r="J102" i="2" s="1"/>
  <c r="BK244" i="3"/>
  <c r="J244" i="3"/>
  <c r="J103" i="3"/>
  <c r="BK302" i="3"/>
  <c r="J302" i="3" s="1"/>
  <c r="J108" i="3" s="1"/>
  <c r="BK140" i="3"/>
  <c r="J140" i="3" s="1"/>
  <c r="J99" i="3" s="1"/>
  <c r="BK123" i="5"/>
  <c r="J123" i="5" s="1"/>
  <c r="J98" i="5" s="1"/>
  <c r="BK126" i="8"/>
  <c r="BK125" i="8"/>
  <c r="BK125" i="4"/>
  <c r="J125" i="4" s="1"/>
  <c r="J98" i="4" s="1"/>
  <c r="BK205" i="7"/>
  <c r="J205" i="7"/>
  <c r="J102" i="7"/>
  <c r="E85" i="8"/>
  <c r="F121" i="8"/>
  <c r="BE134" i="8"/>
  <c r="BE138" i="8"/>
  <c r="BE141" i="8"/>
  <c r="BE142" i="8"/>
  <c r="BE145" i="8"/>
  <c r="BE151" i="8"/>
  <c r="BE152" i="8"/>
  <c r="BE157" i="8"/>
  <c r="BE130" i="8"/>
  <c r="BE133" i="8"/>
  <c r="BE153" i="8"/>
  <c r="BE168" i="8"/>
  <c r="BE172" i="8"/>
  <c r="BE173" i="8"/>
  <c r="J118" i="8"/>
  <c r="BE131" i="8"/>
  <c r="BE155" i="8"/>
  <c r="BE166" i="8"/>
  <c r="BE167" i="8"/>
  <c r="BE170" i="8"/>
  <c r="BE174" i="8"/>
  <c r="BE127" i="8"/>
  <c r="BE132" i="8"/>
  <c r="BE135" i="8"/>
  <c r="BE137" i="8"/>
  <c r="BE139" i="8"/>
  <c r="BE143" i="8"/>
  <c r="BE144" i="8"/>
  <c r="BE146" i="8"/>
  <c r="BE147" i="8"/>
  <c r="BE148" i="8"/>
  <c r="BE150" i="8"/>
  <c r="BE154" i="8"/>
  <c r="BE156" i="8"/>
  <c r="BE158" i="8"/>
  <c r="BE159" i="8"/>
  <c r="BE160" i="8"/>
  <c r="BE162" i="8"/>
  <c r="BE163" i="8"/>
  <c r="BE164" i="8"/>
  <c r="BE165" i="8"/>
  <c r="BE169" i="8"/>
  <c r="BE171" i="8"/>
  <c r="F92" i="7"/>
  <c r="BE128" i="7"/>
  <c r="BE159" i="7"/>
  <c r="BE164" i="7"/>
  <c r="BE177" i="7"/>
  <c r="BE179" i="7"/>
  <c r="BE180" i="7"/>
  <c r="BE181" i="7"/>
  <c r="BE198" i="7"/>
  <c r="E85" i="7"/>
  <c r="BE142" i="7"/>
  <c r="BE143" i="7"/>
  <c r="BE145" i="7"/>
  <c r="BE156" i="7"/>
  <c r="BE161" i="7"/>
  <c r="BE166" i="7"/>
  <c r="BE176" i="7"/>
  <c r="BE178" i="7"/>
  <c r="BE182" i="7"/>
  <c r="BE184" i="7"/>
  <c r="BE185" i="7"/>
  <c r="BE186" i="7"/>
  <c r="BE188" i="7"/>
  <c r="BE201" i="7"/>
  <c r="BE206" i="7"/>
  <c r="J89" i="7"/>
  <c r="BE125" i="7"/>
  <c r="BE131" i="7"/>
  <c r="BE140" i="7"/>
  <c r="BE162" i="7"/>
  <c r="BE163" i="7"/>
  <c r="BE168" i="7"/>
  <c r="BE169" i="7"/>
  <c r="BE175" i="7"/>
  <c r="BE189" i="7"/>
  <c r="BE134" i="7"/>
  <c r="BE146" i="7"/>
  <c r="BE171" i="7"/>
  <c r="BE183" i="7"/>
  <c r="BE187" i="7"/>
  <c r="BE190" i="7"/>
  <c r="BE194" i="7"/>
  <c r="F92" i="6"/>
  <c r="BE124" i="6"/>
  <c r="BE128" i="6"/>
  <c r="BE130" i="6"/>
  <c r="BE131" i="6"/>
  <c r="BE136" i="6"/>
  <c r="BE138" i="6"/>
  <c r="BE139" i="6"/>
  <c r="BE140" i="6"/>
  <c r="BE141" i="6"/>
  <c r="BE142" i="6"/>
  <c r="BE147" i="6"/>
  <c r="BE149" i="6"/>
  <c r="BE152" i="6"/>
  <c r="BE153" i="6"/>
  <c r="BE156" i="6"/>
  <c r="BE157" i="6"/>
  <c r="E85" i="6"/>
  <c r="BE129" i="6"/>
  <c r="BE132" i="6"/>
  <c r="BE137" i="6"/>
  <c r="BE143" i="6"/>
  <c r="BE144" i="6"/>
  <c r="BE145" i="6"/>
  <c r="BE146" i="6"/>
  <c r="BE154" i="6"/>
  <c r="BE158" i="6"/>
  <c r="BE159" i="6"/>
  <c r="BE163" i="6"/>
  <c r="J89" i="6"/>
  <c r="BE133" i="6"/>
  <c r="BE134" i="6"/>
  <c r="BE135" i="6"/>
  <c r="BE150" i="6"/>
  <c r="BE155" i="6"/>
  <c r="BE162" i="6"/>
  <c r="BE127" i="6"/>
  <c r="BE151" i="6"/>
  <c r="BE160" i="6"/>
  <c r="BE161" i="6"/>
  <c r="BE128" i="5"/>
  <c r="BE131" i="5"/>
  <c r="BE132" i="5"/>
  <c r="BE133" i="5"/>
  <c r="BE147" i="5"/>
  <c r="E111" i="5"/>
  <c r="BE124" i="5"/>
  <c r="BE127" i="5"/>
  <c r="BE142" i="5"/>
  <c r="BE129" i="5"/>
  <c r="BE130" i="5"/>
  <c r="BE134" i="5"/>
  <c r="BE135" i="5"/>
  <c r="BE136" i="5"/>
  <c r="BE137" i="5"/>
  <c r="BE139" i="5"/>
  <c r="BE140" i="5"/>
  <c r="BE144" i="5"/>
  <c r="J89" i="5"/>
  <c r="F92" i="5"/>
  <c r="BE138" i="5"/>
  <c r="BE143" i="5"/>
  <c r="BE145" i="5"/>
  <c r="BE146" i="5"/>
  <c r="BE129" i="4"/>
  <c r="BE165" i="4"/>
  <c r="BE178" i="4"/>
  <c r="BE194" i="4"/>
  <c r="J117" i="4"/>
  <c r="BE134" i="4"/>
  <c r="BE140" i="4"/>
  <c r="BE145" i="4"/>
  <c r="BE149" i="4"/>
  <c r="BE154" i="4"/>
  <c r="BE159" i="4"/>
  <c r="BE180" i="4"/>
  <c r="BE190" i="4"/>
  <c r="E85" i="4"/>
  <c r="F92" i="4"/>
  <c r="BE126" i="4"/>
  <c r="BE171" i="4"/>
  <c r="BE172" i="4"/>
  <c r="BE173" i="4"/>
  <c r="BE179" i="4"/>
  <c r="BE184" i="4"/>
  <c r="BE185" i="4"/>
  <c r="BE192" i="4"/>
  <c r="BE169" i="4"/>
  <c r="BE170" i="4"/>
  <c r="BE174" i="4"/>
  <c r="BE175" i="4"/>
  <c r="BE176" i="4"/>
  <c r="BE177" i="4"/>
  <c r="BE181" i="4"/>
  <c r="BE183" i="4"/>
  <c r="BE186" i="4"/>
  <c r="BE188" i="4"/>
  <c r="BE189" i="4"/>
  <c r="BE193" i="4"/>
  <c r="E120" i="3"/>
  <c r="BE149" i="3"/>
  <c r="BE184" i="3"/>
  <c r="BE205" i="3"/>
  <c r="BE233" i="3"/>
  <c r="BE234" i="3"/>
  <c r="BE260" i="3"/>
  <c r="BE265" i="3"/>
  <c r="BE277" i="3"/>
  <c r="BE279" i="3"/>
  <c r="BE301" i="3"/>
  <c r="BE310" i="3"/>
  <c r="F92" i="3"/>
  <c r="BE137" i="3"/>
  <c r="BE141" i="3"/>
  <c r="BE174" i="3"/>
  <c r="BE182" i="3"/>
  <c r="BE189" i="3"/>
  <c r="BE215" i="3"/>
  <c r="BE216" i="3"/>
  <c r="BE223" i="3"/>
  <c r="BE228" i="3"/>
  <c r="BE231" i="3"/>
  <c r="BE235" i="3"/>
  <c r="BE243" i="3"/>
  <c r="BE259" i="3"/>
  <c r="BE263" i="3"/>
  <c r="BE268" i="3"/>
  <c r="BE271" i="3"/>
  <c r="BE273" i="3"/>
  <c r="BE292" i="3"/>
  <c r="BE295" i="3"/>
  <c r="BE299" i="3"/>
  <c r="BE316" i="3"/>
  <c r="BE320" i="3"/>
  <c r="J89" i="3"/>
  <c r="BE153" i="3"/>
  <c r="BE162" i="3"/>
  <c r="BE187" i="3"/>
  <c r="BE207" i="3"/>
  <c r="BE209" i="3"/>
  <c r="BE214" i="3"/>
  <c r="BE220" i="3"/>
  <c r="BE237" i="3"/>
  <c r="BE239" i="3"/>
  <c r="BE240" i="3"/>
  <c r="BE248" i="3"/>
  <c r="BE253" i="3"/>
  <c r="BE255" i="3"/>
  <c r="BE258" i="3"/>
  <c r="BE262" i="3"/>
  <c r="BE266" i="3"/>
  <c r="BE303" i="3"/>
  <c r="BE307" i="3"/>
  <c r="BE319" i="3"/>
  <c r="BE322" i="3"/>
  <c r="BE325" i="3"/>
  <c r="BE133" i="3"/>
  <c r="BE145" i="3"/>
  <c r="BE166" i="3"/>
  <c r="BE172" i="3"/>
  <c r="BE177" i="3"/>
  <c r="BE179" i="3"/>
  <c r="BE211" i="3"/>
  <c r="BE213" i="3"/>
  <c r="BE241" i="3"/>
  <c r="BE245" i="3"/>
  <c r="BE282" i="3"/>
  <c r="BE284" i="3"/>
  <c r="BE285" i="3"/>
  <c r="BE287" i="3"/>
  <c r="BE290" i="3"/>
  <c r="BE293" i="3"/>
  <c r="BE300" i="3"/>
  <c r="BE313" i="3"/>
  <c r="BE326" i="3"/>
  <c r="BE327" i="3"/>
  <c r="E85" i="2"/>
  <c r="F131" i="2"/>
  <c r="BE137" i="2"/>
  <c r="BE144" i="2"/>
  <c r="BE163" i="2"/>
  <c r="BE183" i="2"/>
  <c r="BE186" i="2"/>
  <c r="BE204" i="2"/>
  <c r="BE293" i="2"/>
  <c r="BE296" i="2"/>
  <c r="BE309" i="2"/>
  <c r="BE329" i="2"/>
  <c r="BE337" i="2"/>
  <c r="BE361" i="2"/>
  <c r="BE374" i="2"/>
  <c r="BE381" i="2"/>
  <c r="BE433" i="2"/>
  <c r="BE461" i="2"/>
  <c r="BE487" i="2"/>
  <c r="BE492" i="2"/>
  <c r="BE498" i="2"/>
  <c r="BE504" i="2"/>
  <c r="BE509" i="2"/>
  <c r="BE512" i="2"/>
  <c r="BE521" i="2"/>
  <c r="BE538" i="2"/>
  <c r="BE551" i="2"/>
  <c r="BE554" i="2"/>
  <c r="BE561" i="2"/>
  <c r="BE588" i="2"/>
  <c r="BE595" i="2"/>
  <c r="BE604" i="2"/>
  <c r="BE622" i="2"/>
  <c r="BE624" i="2"/>
  <c r="BE654" i="2"/>
  <c r="J128" i="2"/>
  <c r="BE146" i="2"/>
  <c r="BE150" i="2"/>
  <c r="BE153" i="2"/>
  <c r="BE155" i="2"/>
  <c r="BE166" i="2"/>
  <c r="BE214" i="2"/>
  <c r="BE286" i="2"/>
  <c r="BE291" i="2"/>
  <c r="BE306" i="2"/>
  <c r="BE312" i="2"/>
  <c r="BE340" i="2"/>
  <c r="BE350" i="2"/>
  <c r="BE354" i="2"/>
  <c r="BE366" i="2"/>
  <c r="BE377" i="2"/>
  <c r="BE385" i="2"/>
  <c r="BE398" i="2"/>
  <c r="BE403" i="2"/>
  <c r="BE428" i="2"/>
  <c r="BE436" i="2"/>
  <c r="BE441" i="2"/>
  <c r="BE463" i="2"/>
  <c r="BE467" i="2"/>
  <c r="BE476" i="2"/>
  <c r="BE479" i="2"/>
  <c r="BE491" i="2"/>
  <c r="BE499" i="2"/>
  <c r="BE501" i="2"/>
  <c r="BE505" i="2"/>
  <c r="BE508" i="2"/>
  <c r="BE517" i="2"/>
  <c r="BE519" i="2"/>
  <c r="BE539" i="2"/>
  <c r="BE540" i="2"/>
  <c r="BE549" i="2"/>
  <c r="BE585" i="2"/>
  <c r="BE594" i="2"/>
  <c r="BE609" i="2"/>
  <c r="BE635" i="2"/>
  <c r="BE652" i="2"/>
  <c r="BE675" i="2"/>
  <c r="BE696" i="2"/>
  <c r="BE154" i="2"/>
  <c r="BE169" i="2"/>
  <c r="BE173" i="2"/>
  <c r="BE179" i="2"/>
  <c r="BE192" i="2"/>
  <c r="BE219" i="2"/>
  <c r="BE246" i="2"/>
  <c r="BE266" i="2"/>
  <c r="BE288" i="2"/>
  <c r="BE289" i="2"/>
  <c r="BE290" i="2"/>
  <c r="BE299" i="2"/>
  <c r="BE316" i="2"/>
  <c r="BE344" i="2"/>
  <c r="BE425" i="2"/>
  <c r="BE431" i="2"/>
  <c r="BE434" i="2"/>
  <c r="BE475" i="2"/>
  <c r="BE481" i="2"/>
  <c r="BE482" i="2"/>
  <c r="BE484" i="2"/>
  <c r="BE496" i="2"/>
  <c r="BE500" i="2"/>
  <c r="BE502" i="2"/>
  <c r="BE507" i="2"/>
  <c r="BE510" i="2"/>
  <c r="BE518" i="2"/>
  <c r="BE552" i="2"/>
  <c r="BE578" i="2"/>
  <c r="BE586" i="2"/>
  <c r="BE593" i="2"/>
  <c r="BE596" i="2"/>
  <c r="BE599" i="2"/>
  <c r="BE602" i="2"/>
  <c r="BE619" i="2"/>
  <c r="BE651" i="2"/>
  <c r="BE662" i="2"/>
  <c r="BE672" i="2"/>
  <c r="BE697" i="2"/>
  <c r="BE141" i="2"/>
  <c r="BE145" i="2"/>
  <c r="BE147" i="2"/>
  <c r="BE159" i="2"/>
  <c r="BE176" i="2"/>
  <c r="BE213" i="2"/>
  <c r="BE242" i="2"/>
  <c r="BE287" i="2"/>
  <c r="BE302" i="2"/>
  <c r="BE320" i="2"/>
  <c r="BE323" i="2"/>
  <c r="BE333" i="2"/>
  <c r="BE358" i="2"/>
  <c r="BE370" i="2"/>
  <c r="BE394" i="2"/>
  <c r="BE395" i="2"/>
  <c r="BE396" i="2"/>
  <c r="BE400" i="2"/>
  <c r="BE423" i="2"/>
  <c r="BE468" i="2"/>
  <c r="BE470" i="2"/>
  <c r="BE488" i="2"/>
  <c r="BE495" i="2"/>
  <c r="BE497" i="2"/>
  <c r="BE503" i="2"/>
  <c r="BE506" i="2"/>
  <c r="BE600" i="2"/>
  <c r="BE614" i="2"/>
  <c r="BE616" i="2"/>
  <c r="BE621" i="2"/>
  <c r="BE644" i="2"/>
  <c r="BE673" i="2"/>
  <c r="BE689" i="2"/>
  <c r="BE695" i="2"/>
  <c r="BE699" i="2"/>
  <c r="BE717" i="2"/>
  <c r="BE718" i="2"/>
  <c r="BE741" i="2"/>
  <c r="F36" i="2"/>
  <c r="BC95" i="1" s="1"/>
  <c r="F34" i="3"/>
  <c r="BA96" i="1" s="1"/>
  <c r="F37" i="3"/>
  <c r="BD96" i="1"/>
  <c r="F36" i="4"/>
  <c r="BC97" i="1"/>
  <c r="J34" i="5"/>
  <c r="AW98" i="1" s="1"/>
  <c r="F37" i="6"/>
  <c r="BD99" i="1" s="1"/>
  <c r="F35" i="7"/>
  <c r="BB100" i="1"/>
  <c r="F35" i="8"/>
  <c r="BA102" i="1" s="1"/>
  <c r="BB101" i="1"/>
  <c r="F37" i="2"/>
  <c r="BD95" i="1" s="1"/>
  <c r="F35" i="2"/>
  <c r="BB95" i="1" s="1"/>
  <c r="F34" i="4"/>
  <c r="BA97" i="1"/>
  <c r="F37" i="4"/>
  <c r="BD97" i="1" s="1"/>
  <c r="F36" i="5"/>
  <c r="BC98" i="1" s="1"/>
  <c r="F34" i="6"/>
  <c r="BA99" i="1" s="1"/>
  <c r="F35" i="6"/>
  <c r="BB99" i="1"/>
  <c r="J34" i="7"/>
  <c r="AW100" i="1" s="1"/>
  <c r="F37" i="7"/>
  <c r="BD100" i="1"/>
  <c r="F37" i="8"/>
  <c r="J34" i="2"/>
  <c r="AW95" i="1" s="1"/>
  <c r="F36" i="3"/>
  <c r="BC96" i="1" s="1"/>
  <c r="J34" i="4"/>
  <c r="AW97" i="1" s="1"/>
  <c r="F35" i="4"/>
  <c r="BB97" i="1" s="1"/>
  <c r="F37" i="5"/>
  <c r="BD98" i="1"/>
  <c r="J34" i="6"/>
  <c r="AW99" i="1" s="1"/>
  <c r="F34" i="7"/>
  <c r="BA100" i="1"/>
  <c r="F36" i="8"/>
  <c r="J34" i="8"/>
  <c r="AW101" i="1" s="1"/>
  <c r="F34" i="2"/>
  <c r="BA95" i="1" s="1"/>
  <c r="J34" i="3"/>
  <c r="AW96" i="1" s="1"/>
  <c r="F35" i="3"/>
  <c r="BB96" i="1" s="1"/>
  <c r="F35" i="5"/>
  <c r="BB98" i="1" s="1"/>
  <c r="F34" i="5"/>
  <c r="BA98" i="1" s="1"/>
  <c r="F36" i="6"/>
  <c r="BC99" i="1"/>
  <c r="F36" i="7"/>
  <c r="BC100" i="1" s="1"/>
  <c r="F34" i="8"/>
  <c r="BA101" i="1"/>
  <c r="J39" i="9" l="1"/>
  <c r="AN102" i="1" s="1"/>
  <c r="AG102" i="1"/>
  <c r="AZ102" i="1" s="1"/>
  <c r="J96" i="9"/>
  <c r="BD101" i="1"/>
  <c r="BB103" i="1"/>
  <c r="BA104" i="1"/>
  <c r="BC102" i="1"/>
  <c r="BC101" i="1"/>
  <c r="BA103" i="1"/>
  <c r="BB102" i="1"/>
  <c r="J103" i="2"/>
  <c r="T135" i="2"/>
  <c r="T128" i="8"/>
  <c r="T124" i="8"/>
  <c r="R401" i="2"/>
  <c r="P127" i="4"/>
  <c r="P123" i="4"/>
  <c r="AU97" i="1"/>
  <c r="T246" i="3"/>
  <c r="T130" i="3"/>
  <c r="T401" i="2"/>
  <c r="T134" i="2" s="1"/>
  <c r="R125" i="5"/>
  <c r="R121" i="5"/>
  <c r="R246" i="3"/>
  <c r="R131" i="3"/>
  <c r="R130" i="3"/>
  <c r="P401" i="2"/>
  <c r="P131" i="3"/>
  <c r="P130" i="3"/>
  <c r="AU96" i="1"/>
  <c r="BK128" i="8"/>
  <c r="J128" i="8" s="1"/>
  <c r="J99" i="8" s="1"/>
  <c r="R128" i="8"/>
  <c r="R124" i="8"/>
  <c r="R135" i="2"/>
  <c r="R134" i="2"/>
  <c r="P123" i="7"/>
  <c r="P122" i="7"/>
  <c r="AU100" i="1"/>
  <c r="R125" i="6"/>
  <c r="R121" i="6"/>
  <c r="P135" i="2"/>
  <c r="P134" i="2" s="1"/>
  <c r="AU95" i="1" s="1"/>
  <c r="BK135" i="2"/>
  <c r="J135" i="2" s="1"/>
  <c r="J97" i="2" s="1"/>
  <c r="BK246" i="3"/>
  <c r="J246" i="3" s="1"/>
  <c r="J104" i="3" s="1"/>
  <c r="BK125" i="5"/>
  <c r="J125" i="5" s="1"/>
  <c r="J99" i="5" s="1"/>
  <c r="BK125" i="6"/>
  <c r="J125" i="6"/>
  <c r="J99" i="6" s="1"/>
  <c r="J126" i="8"/>
  <c r="J98" i="8"/>
  <c r="BK401" i="2"/>
  <c r="J401" i="2" s="1"/>
  <c r="BK124" i="4"/>
  <c r="J124" i="4"/>
  <c r="J97" i="4" s="1"/>
  <c r="BK127" i="4"/>
  <c r="J127" i="4" s="1"/>
  <c r="J99" i="4" s="1"/>
  <c r="J125" i="8"/>
  <c r="J97" i="8"/>
  <c r="J129" i="8"/>
  <c r="J100" i="8"/>
  <c r="BK131" i="3"/>
  <c r="J131" i="3" s="1"/>
  <c r="J97" i="3" s="1"/>
  <c r="BK122" i="5"/>
  <c r="J122" i="5" s="1"/>
  <c r="J97" i="5" s="1"/>
  <c r="BK122" i="6"/>
  <c r="J122" i="6"/>
  <c r="J97" i="6"/>
  <c r="BK123" i="7"/>
  <c r="J123" i="7"/>
  <c r="J97" i="7" s="1"/>
  <c r="F33" i="2"/>
  <c r="AZ95" i="1" s="1"/>
  <c r="F33" i="7"/>
  <c r="AZ100" i="1" s="1"/>
  <c r="BA94" i="1"/>
  <c r="AW94" i="1" s="1"/>
  <c r="AK30" i="1" s="1"/>
  <c r="F33" i="3"/>
  <c r="AZ96" i="1" s="1"/>
  <c r="F33" i="4"/>
  <c r="AZ97" i="1" s="1"/>
  <c r="F33" i="5"/>
  <c r="AZ98" i="1" s="1"/>
  <c r="F33" i="6"/>
  <c r="AZ99" i="1" s="1"/>
  <c r="F33" i="8"/>
  <c r="AZ101" i="1" s="1"/>
  <c r="J33" i="2"/>
  <c r="AV95" i="1" s="1"/>
  <c r="AT95" i="1" s="1"/>
  <c r="J33" i="7"/>
  <c r="AV100" i="1" s="1"/>
  <c r="AT100" i="1" s="1"/>
  <c r="BB94" i="1"/>
  <c r="W31" i="1" s="1"/>
  <c r="BC94" i="1"/>
  <c r="W32" i="1" s="1"/>
  <c r="J33" i="3"/>
  <c r="AV96" i="1" s="1"/>
  <c r="AT96" i="1" s="1"/>
  <c r="J33" i="4"/>
  <c r="AV97" i="1" s="1"/>
  <c r="AT97" i="1" s="1"/>
  <c r="J33" i="5"/>
  <c r="AV98" i="1" s="1"/>
  <c r="AT98" i="1" s="1"/>
  <c r="J33" i="6"/>
  <c r="AV99" i="1" s="1"/>
  <c r="AT99" i="1" s="1"/>
  <c r="BD94" i="1"/>
  <c r="W33" i="1" s="1"/>
  <c r="J33" i="8"/>
  <c r="AV101" i="1" s="1"/>
  <c r="AT101" i="1" s="1"/>
  <c r="AZ94" i="1" l="1"/>
  <c r="AV94" i="1" s="1"/>
  <c r="J96" i="2"/>
  <c r="BK124" i="8"/>
  <c r="J124" i="8" s="1"/>
  <c r="J96" i="8" s="1"/>
  <c r="BK121" i="5"/>
  <c r="J121" i="5" s="1"/>
  <c r="J96" i="5" s="1"/>
  <c r="BK130" i="3"/>
  <c r="J130" i="3"/>
  <c r="BK122" i="7"/>
  <c r="J122" i="7"/>
  <c r="J30" i="7" s="1"/>
  <c r="AG100" i="1" s="1"/>
  <c r="BK134" i="2"/>
  <c r="J134" i="2" s="1"/>
  <c r="BK123" i="4"/>
  <c r="J123" i="4" s="1"/>
  <c r="J30" i="4" s="1"/>
  <c r="AG97" i="1" s="1"/>
  <c r="BK121" i="6"/>
  <c r="J121" i="6" s="1"/>
  <c r="J30" i="6" s="1"/>
  <c r="AG99" i="1" s="1"/>
  <c r="AU94" i="1"/>
  <c r="J30" i="3"/>
  <c r="AG96" i="1" s="1"/>
  <c r="AX94" i="1"/>
  <c r="W30" i="1"/>
  <c r="AY94" i="1"/>
  <c r="W29" i="1" l="1"/>
  <c r="J39" i="3"/>
  <c r="J39" i="4"/>
  <c r="J39" i="6"/>
  <c r="J39" i="7"/>
  <c r="J96" i="6"/>
  <c r="J96" i="4"/>
  <c r="J96" i="3"/>
  <c r="J96" i="7"/>
  <c r="AN100" i="1"/>
  <c r="AN96" i="1"/>
  <c r="AN97" i="1"/>
  <c r="AN99" i="1"/>
  <c r="J30" i="8"/>
  <c r="AG101" i="1" s="1"/>
  <c r="AK29" i="1"/>
  <c r="J30" i="2"/>
  <c r="AG95" i="1" s="1"/>
  <c r="J30" i="5"/>
  <c r="AG98" i="1" s="1"/>
  <c r="AG94" i="1" l="1"/>
  <c r="AK26" i="1" s="1"/>
  <c r="J39" i="5"/>
  <c r="J39" i="2"/>
  <c r="J39" i="8"/>
  <c r="AY104" i="1" s="1"/>
  <c r="AN95" i="1"/>
  <c r="AN98" i="1"/>
  <c r="AN101" i="1"/>
  <c r="AT94" i="1"/>
  <c r="AN94" i="1" l="1"/>
  <c r="AK35" i="1"/>
</calcChain>
</file>

<file path=xl/sharedStrings.xml><?xml version="1.0" encoding="utf-8"?>
<sst xmlns="http://schemas.openxmlformats.org/spreadsheetml/2006/main" count="15015" uniqueCount="2338">
  <si>
    <t>Export Komplet</t>
  </si>
  <si>
    <t/>
  </si>
  <si>
    <t>2.0</t>
  </si>
  <si>
    <t>False</t>
  </si>
  <si>
    <t>{0459766a-1a35-4240-91ce-8d5e7c39c9ba}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</si>
  <si>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</si>
  <si>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</si>
  <si>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</si>
  <si>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</si>
  <si>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</si>
  <si>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</si>
  <si>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</si>
  <si>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</si>
  <si>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2023-05-05</t>
  </si>
  <si>
    <t>Stavba:</t>
  </si>
  <si>
    <t>Stavební úpravy - školní jídelna Želetava</t>
  </si>
  <si>
    <t>KSO:</t>
  </si>
  <si>
    <t>CC-CZ:</t>
  </si>
  <si>
    <t>Místo:</t>
  </si>
  <si>
    <t>Želetava</t>
  </si>
  <si>
    <t>Datum:</t>
  </si>
  <si>
    <t>11. 5. 2023</t>
  </si>
  <si>
    <t>Zadavatel:</t>
  </si>
  <si>
    <t>IČ:</t>
  </si>
  <si>
    <t>městys Želetava</t>
  </si>
  <si>
    <t>DIČ:</t>
  </si>
  <si>
    <t>Zhotovitel:</t>
  </si>
  <si>
    <t xml:space="preserve"> </t>
  </si>
  <si>
    <t>Projektant:</t>
  </si>
  <si>
    <t xml:space="preserve">TeS, spol. s r.o., David Myška </t>
  </si>
  <si>
    <t>True</t>
  </si>
  <si>
    <t>1</t>
  </si>
  <si>
    <t>Zpracovatel:</t>
  </si>
  <si>
    <t>Martin Lang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</si>
  <si>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</si>
  <si>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</si>
  <si>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</si>
  <si>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</si>
  <si>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</si>
  <si>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</si>
  <si>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</si>
  <si>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</si>
  <si>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</si>
  <si>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</si>
  <si>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</si>
  <si>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</si>
  <si>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</si>
  <si>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</si>
  <si>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</si>
  <si>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</si>
  <si>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</si>
  <si>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</si>
  <si>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</si>
  <si>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</si>
  <si>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</si>
  <si>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</si>
  <si>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</si>
  <si>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</si>
  <si>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</si>
  <si>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</si>
  <si>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</si>
  <si>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</si>
  <si>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</si>
  <si>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</si>
  <si>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</si>
  <si>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</si>
  <si>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</si>
  <si>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</si>
  <si>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</si>
  <si>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</si>
  <si>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</si>
  <si>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</si>
  <si>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</si>
  <si>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</si>
  <si>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</si>
  <si>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</si>
  <si>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</si>
  <si>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</si>
  <si>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</si>
  <si>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</si>
  <si>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Stavební úpravy</t>
  </si>
  <si>
    <t>STA</t>
  </si>
  <si>
    <t>{f8bfa993-27cd-4b89-beac-fc38c67d8b12}</t>
  </si>
  <si>
    <t>2</t>
  </si>
  <si>
    <t>Zateplení - fasáda, střecha</t>
  </si>
  <si>
    <t>{7ee5baa0-6442-4f9c-a248-b29be3072820}</t>
  </si>
  <si>
    <t>ZTI - vodovod</t>
  </si>
  <si>
    <t>{7d763962-92b8-43fd-8d31-4426f2323fd4}</t>
  </si>
  <si>
    <t>Plynovod</t>
  </si>
  <si>
    <t>{853c5c0b-b6e5-4680-a7ce-99dc8c884c54}</t>
  </si>
  <si>
    <t>Kanalizace, zařizovací předměty</t>
  </si>
  <si>
    <t>{6165c517-c37f-4db3-a3e9-3a1cfa05f30b}</t>
  </si>
  <si>
    <t>Venkovní kanalizace</t>
  </si>
  <si>
    <t>{443f8fa5-d1c0-41d9-997b-169523c5888f}</t>
  </si>
  <si>
    <t>Ústřední vytápění</t>
  </si>
  <si>
    <t>{a327eb2e-f5f2-4572-bfe1-6fdc5687594d}</t>
  </si>
  <si>
    <t>KRYCÍ LIST SOUPISU PRACÍ</t>
  </si>
  <si>
    <t>Objekt:</t>
  </si>
  <si>
    <t>01 - Stavební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</si>
  <si>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</si>
  <si>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</si>
  <si>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</si>
  <si>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</si>
  <si>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</si>
  <si>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</si>
  <si>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</si>
  <si>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</si>
  <si>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</si>
  <si>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</si>
  <si>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</si>
  <si>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</si>
  <si>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</si>
  <si>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</si>
  <si>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</si>
  <si>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</si>
  <si>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</si>
  <si>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</si>
  <si>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</si>
  <si>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</si>
  <si>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</si>
  <si>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</si>
  <si>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</si>
  <si>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</si>
  <si>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</si>
  <si>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</si>
  <si>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</si>
  <si>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</si>
  <si>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</si>
  <si>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</si>
  <si>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</si>
  <si>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</si>
  <si>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</si>
  <si>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</si>
  <si>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</si>
  <si>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</si>
  <si>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</si>
  <si>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</si>
  <si>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</si>
  <si>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</si>
  <si>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</si>
  <si>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310278842</t>
  </si>
  <si>
    <t>Zazdívka otvorů ve zdivu nadzákladovém nepálenými tvárnicemi plochy přes 0,25 m2 do 1 m2 , ve zdi tl. do 300 mm</t>
  </si>
  <si>
    <t>m3</t>
  </si>
  <si>
    <t>CS ÚRS 2023 01</t>
  </si>
  <si>
    <t>4</t>
  </si>
  <si>
    <t>-145479428</t>
  </si>
  <si>
    <t>VV</t>
  </si>
  <si>
    <t>zazdívka komínového průduchu</t>
  </si>
  <si>
    <t>0,15*0,20*3,10</t>
  </si>
  <si>
    <t>Součet</t>
  </si>
  <si>
    <t>311272311</t>
  </si>
  <si>
    <t>Zdivo z pórobetonových tvárnic na tenké maltové lože, tl. zdiva 375 mm pevnost tvárnic do P2, objemová hmotnost do 450 kg/m3 hladkých</t>
  </si>
  <si>
    <t>m2</t>
  </si>
  <si>
    <t>289686177</t>
  </si>
  <si>
    <t>0,30*3,10+0,40*3,10</t>
  </si>
  <si>
    <t>317142422</t>
  </si>
  <si>
    <t>Překlady nenosné z pórobetonu osazené do tenkého maltového lože, výšky do 250 mm, šířky překladu 100 mm, délky překladu přes 1000 do 1250 mm</t>
  </si>
  <si>
    <t>kus</t>
  </si>
  <si>
    <t>554957781</t>
  </si>
  <si>
    <t>317142426</t>
  </si>
  <si>
    <t>Překlady nenosné z pórobetonu osazené do tenkého maltového lože, výšky do 250 mm, šířky překladu 100 mm, délky překladu přes 1500 do 2000 mm</t>
  </si>
  <si>
    <t>-1134219743</t>
  </si>
  <si>
    <t>5</t>
  </si>
  <si>
    <t>317142442</t>
  </si>
  <si>
    <t>Překlady nenosné z pórobetonu osazené do tenkého maltového lože, výšky do 250 mm, šířky překladu 150 mm, délky překladu přes 1000 do 1250 mm</t>
  </si>
  <si>
    <t>1616298932</t>
  </si>
  <si>
    <t>6</t>
  </si>
  <si>
    <t>317234410</t>
  </si>
  <si>
    <t>Vyzdívka mezi nosníky cihlami pálenými na maltu cementovou</t>
  </si>
  <si>
    <t>451374205</t>
  </si>
  <si>
    <t>0,35*1,25*7*0,25+0,35*2,90*0,25+0,35*0,25*2,10+0,35*0,25*2,60</t>
  </si>
  <si>
    <t>7</t>
  </si>
  <si>
    <t>317944323</t>
  </si>
  <si>
    <t>Válcované nosníky dodatečně osazované do připravených otvorů bez zazdění hlav č. 14 až 22</t>
  </si>
  <si>
    <t>t</t>
  </si>
  <si>
    <t>-1783047086</t>
  </si>
  <si>
    <t>(3*7*1,25+3*1*2,90+3*1*2,60+3*1*2,10)*26,30*1,1*1/1000</t>
  </si>
  <si>
    <t>8</t>
  </si>
  <si>
    <t>340271021</t>
  </si>
  <si>
    <t>Zazdívka otvorů v příčkách nebo stěnách pórobetonovými tvárnicemi plochy přes 0,025 m2 do 1 m2, objemová hmotnost 500 kg/m3, tloušťka příčky 100 mm</t>
  </si>
  <si>
    <t>-1807869999</t>
  </si>
  <si>
    <t>9</t>
  </si>
  <si>
    <t>340271041</t>
  </si>
  <si>
    <t>Zazdívka otvorů v příčkách nebo stěnách pórobetonovými tvárnicemi plochy přes 0,025 m2 do 1 m2, objemová hmotnost 500 kg/m3, tloušťka příčky 150 mm</t>
  </si>
  <si>
    <t>548130396</t>
  </si>
  <si>
    <t>10</t>
  </si>
  <si>
    <t>342272225</t>
  </si>
  <si>
    <t>Příčky z pórobetonových tvárnic hladkých na tenké maltové lože objemová hmotnost do 500 kg/m3, tloušťka příčky 100 mm</t>
  </si>
  <si>
    <t>-753168453</t>
  </si>
  <si>
    <t>3,10*(0,70+1,50+1,763+1,40+1,839+1,70+3,90+1,50+3,10+1,60+1,00+1,20+1,40)</t>
  </si>
  <si>
    <t>-1*(1,40*1,84*2+1,00*2,00+2,50*0,89)</t>
  </si>
  <si>
    <t>11</t>
  </si>
  <si>
    <t>342272245</t>
  </si>
  <si>
    <t>Příčky z pórobetonových tvárnic hladkých na tenké maltové lože objemová hmotnost do 500 kg/m3, tloušťka příčky 150 mm</t>
  </si>
  <si>
    <t>1913569570</t>
  </si>
  <si>
    <t>3,10*3,10</t>
  </si>
  <si>
    <t>-0,70*2,00</t>
  </si>
  <si>
    <t>12</t>
  </si>
  <si>
    <t>342291112</t>
  </si>
  <si>
    <t>Ukotvení příček polyuretanovou pěnou, tl. příčky přes 100 mm</t>
  </si>
  <si>
    <t>m</t>
  </si>
  <si>
    <t>1653710643</t>
  </si>
  <si>
    <t>0,70+1,50+1,763+1,40+1,839+1,70+3,90+1,50+3,10+1,60+1,00+1,20+1,40+3,10</t>
  </si>
  <si>
    <t>13</t>
  </si>
  <si>
    <t>342291121</t>
  </si>
  <si>
    <t>Ukotvení příček plochými kotvami, do konstrukce cihelné</t>
  </si>
  <si>
    <t>1622367525</t>
  </si>
  <si>
    <t>3,10*16</t>
  </si>
  <si>
    <t>14</t>
  </si>
  <si>
    <t>346244354</t>
  </si>
  <si>
    <t>Obezdívka koupelnových van ploch rovných z přesných pórobetonových tvárnic, na tenké maltové lože, tl. 100 mm</t>
  </si>
  <si>
    <t>233248606</t>
  </si>
  <si>
    <t>zazdívka gebaritu</t>
  </si>
  <si>
    <t>(0,15+1,50)*(2,26+2*1,00)</t>
  </si>
  <si>
    <t>346244381</t>
  </si>
  <si>
    <t>Plentování ocelových válcovaných nosníků jednostranné cihlami na maltu, výška stojiny do 200 mm</t>
  </si>
  <si>
    <t>1530406418</t>
  </si>
  <si>
    <t>2*7*1,25*0,18+2*2,90*0,18+2*2,60*0,18+2*2,10*0,18</t>
  </si>
  <si>
    <t>16</t>
  </si>
  <si>
    <t>349231811</t>
  </si>
  <si>
    <t>Přizdívka z cihel ostění s ozubem ve vybouraných otvorech, s vysekáním kapes pro zavázaní přes 80 do 150 mm</t>
  </si>
  <si>
    <t>1616748393</t>
  </si>
  <si>
    <t>0,35*2,00</t>
  </si>
  <si>
    <t>17</t>
  </si>
  <si>
    <t>349231821</t>
  </si>
  <si>
    <t>Přizdívka z cihel ostění s ozubem ve vybouraných otvorech, s vysekáním kapes pro zavázaní přes 150 do 300 mm</t>
  </si>
  <si>
    <t>990837485</t>
  </si>
  <si>
    <t>Úpravy povrchů, podlahy a osazování výplní</t>
  </si>
  <si>
    <t>18</t>
  </si>
  <si>
    <t>611325416</t>
  </si>
  <si>
    <t>Oprava vápenocementové omítky vnitřních ploch hladké, tloušťky do 20 mm, s celoplošným přeštukováním, tloušťky štuku 3 mm stropů, v rozsahu opravované plochy do 10%</t>
  </si>
  <si>
    <t>-450174394</t>
  </si>
  <si>
    <t>74,71+6,36+5,88+2,75+12,12+8,86+5,23+2,74+1,31+5,06+4,23+5,54+6,55+11,94+10,26+5,71+117,48+2,57</t>
  </si>
  <si>
    <t>19</t>
  </si>
  <si>
    <t>612142001</t>
  </si>
  <si>
    <t>Potažení vnitřních ploch pletivem v ploše nebo pruzích, na plném podkladu sklovláknitým vtlačením do tmelu stěn</t>
  </si>
  <si>
    <t>1531775051</t>
  </si>
  <si>
    <t>nové příčky</t>
  </si>
  <si>
    <t>(60,689+8,21)*2</t>
  </si>
  <si>
    <t>zazdívky</t>
  </si>
  <si>
    <t>2*2*2,00</t>
  </si>
  <si>
    <t>20</t>
  </si>
  <si>
    <t>612321121</t>
  </si>
  <si>
    <t>Omítka vápenocementová vnitřních ploch nanášená ručně jednovrstvá, tloušťky do 10 mm hladká svislých konstrukcí stěn</t>
  </si>
  <si>
    <t>-1304586435</t>
  </si>
  <si>
    <t>pod obklad</t>
  </si>
  <si>
    <t>"101" (9,10+2*0,70+6,10+2*0,50+1,70+3,90+4,80+1,90+1,30+1,80+7,10+5,70*2)*1,80</t>
  </si>
  <si>
    <t>"101" -3*1,45*0,40+0,25*(1,45+2*0,40)*3-0,80*1,97-2*1,40*0,60*2+0,15*(1,40+2*0,60)*2-(1,70+2,20)*1,00</t>
  </si>
  <si>
    <t>"104" 2*(1,50+1,70)*1,50-0,60*1,50</t>
  </si>
  <si>
    <t>"107" 2*(3,10+1,72)*1,50-0,55*0,50+0,25*(0,55+2*0,50)-0,80*1,50-0,80*1,50</t>
  </si>
  <si>
    <t>"108" 2*(2,00+1,40)*1,50-0,55*0,50+0,25*(0,55+2*0,50)-0,70*1,50</t>
  </si>
  <si>
    <t>"109" 2*(0,965+1,40)*1,50-0,80*1,50</t>
  </si>
  <si>
    <t>"111" 2*(3,10+1,80)*1,50-2*0,55*0,50+0,25*(0,50+2*0,50)*2-0,70*1,50+(2*1,15+0,90)*0,50</t>
  </si>
  <si>
    <t>"112" 2*(3,10+1,80)*1,50-0,55*0,50+0,25*(0,55+2*0,50)-0,80*1,50</t>
  </si>
  <si>
    <t>"113" 2*(3,10+2,26)*1,50-2*0,55*0,50+0,25*(0,50+2*0,50)*2-0,80*1,50</t>
  </si>
  <si>
    <t>612321141</t>
  </si>
  <si>
    <t>Omítka vápenocementová vnitřních ploch nanášená ručně dvouvrstvá, tloušťky jádrové omítky do 10 mm a tloušťky štuku do 3 mm štuková svislých konstrukcí stěn</t>
  </si>
  <si>
    <t>-1742384127</t>
  </si>
  <si>
    <t>na nových příčkách</t>
  </si>
  <si>
    <t>1,30*((0,70*2+0,10)+(1,50*2+0,10)+1,763+1,40+1,839+1,70+3,90)</t>
  </si>
  <si>
    <t>3,10*(1,763+1,40+1,839+1,70+3,90)-1,00*2,00-2,50*0,89*2-1,783*1,84*2-1,783*1,24*2</t>
  </si>
  <si>
    <t>1,60*1,50+3,10*1,50-0,60*1,97-0,60*0,40</t>
  </si>
  <si>
    <t>1,60*3,10*+3,10*3,10</t>
  </si>
  <si>
    <t>1,60*(3,10+1,40)*2-0,80*0,30*2</t>
  </si>
  <si>
    <t>1,60*(1,20+1,30+1,00)+3,10*(2*0,70+0,80)</t>
  </si>
  <si>
    <t>22</t>
  </si>
  <si>
    <t>612325205</t>
  </si>
  <si>
    <t>Vápenocementová omítka jednotlivých malých ploch hrubá na stěnách, plochy jednotlivě přes 1,0 do 4 m2</t>
  </si>
  <si>
    <t>-1759837370</t>
  </si>
  <si>
    <t>23</t>
  </si>
  <si>
    <t>612325302</t>
  </si>
  <si>
    <t>Vápenocementová omítka ostění nebo nadpraží štuková</t>
  </si>
  <si>
    <t>-382176011</t>
  </si>
  <si>
    <t>(0,35*(0,80+2*1,97)+0,20*(0,80+2*1,97+2*0,20)*2)*6</t>
  </si>
  <si>
    <t>0,20*(0,80+2*1,97+2*0,20)</t>
  </si>
  <si>
    <t>0,50*3,10</t>
  </si>
  <si>
    <t>24</t>
  </si>
  <si>
    <t>612325416</t>
  </si>
  <si>
    <t>Oprava vápenocementové omítky vnitřních ploch hladké, tloušťky do 20 mm, s celoplošným přeštukováním, tloušťky štuku 3 mm stěn, v rozsahu opravované plochy do 10%</t>
  </si>
  <si>
    <t>1552037567</t>
  </si>
  <si>
    <t>"101" (9,10+2*0,70+6,10+2*0,50+1,70+3,90+4,80+1,90+1,30+1,80+7,10+5,70*2)*1,30</t>
  </si>
  <si>
    <t>"101" -2*1,40*1,24-2,50*0,89-3*1,40*0,70+0,25*(1,40+2*0,70)*3</t>
  </si>
  <si>
    <t>"102" (1,70+1,20+1,80+2,50+2,70)*3,10-1,40*1,44+0,25*(1,40+2*1,44)-2*1,40*1,84-1,00*2,00</t>
  </si>
  <si>
    <t>"103" 2*(1,60+3,70)*3,10-0,90*1,97-2,50*0,89</t>
  </si>
  <si>
    <t>"104" 2*(1,50+1,70)*1,60-1,40*0,90+0,25*(1,40+2*0,90)-0,60*0,30</t>
  </si>
  <si>
    <t>"105" 2*(1,50+8,20+0,30+0,71)*3,10-2*0,90*1,97-4*0,80*1,97-1,25*1,97-0,60*1,97</t>
  </si>
  <si>
    <t>"106" 2*(3,10+2,90)*3,10-1,40*1,44+0,25*(1,40+2*1,44)-0,80*1,97</t>
  </si>
  <si>
    <t>"107" 2*(3,10+1,72)*1,60-0,80*0,30-0,60*0,30-0,55*0,94+0,25*(0,55+2*0,94)</t>
  </si>
  <si>
    <t>"108" 2*(2,00+1,40)*1,60-0,60*0,30-0,55*0,94+0,25*(0,55+2*0,94)</t>
  </si>
  <si>
    <t>"109" 2*(0,965+1,40)*1,60-0,80*0,30</t>
  </si>
  <si>
    <t>"110" 2*(3,10+1,65)*3,10-0,80*1,97-0,70*1,97-2*0,55*0,94+2*0,25*(0,55+2*0,94)</t>
  </si>
  <si>
    <t>"111" 2*(3,10+1,80)*1,60-0,70*0,30-0,55*0,94*2+0,25*(0,55+2*0,94)*2</t>
  </si>
  <si>
    <t>"112" 2*(3,10+1,80)*1,60-0,80*1,97-0,55*0,94+0,25*(0,55+2*0,94)</t>
  </si>
  <si>
    <t>"113" 2*(3,10+2,26)*1,60-0,80*0,30-0,55*0,94*2+0,25*(0,55+2*0,94)*2</t>
  </si>
  <si>
    <t>"114" 2*(3,10+3,90)*3,10-0,80*1,97-1,40*1,44+0,25*(1,40+2*1,44)</t>
  </si>
  <si>
    <t>"115" 2*(3,10+3,40)*3,10-2*0,80*1,97-2*1,40*1,45+2+0,25*(1,40+2*1,44)</t>
  </si>
  <si>
    <t>"116" 2*(3,10+1,90)*3,10-0,80*1,97</t>
  </si>
  <si>
    <t>"117" (8,70+13,80+0,35+1,50+1,50+0,70+0,90)*3,10-4*1,45*1,44+4*0,25*(1,45+2*1,44)-0,90*2,07-0,80*1,97*5-1,25*1,97+0,20*(0,80+2*1,97)</t>
  </si>
  <si>
    <t>"118" 2*(1,60+1,70)*3,10-1,40*2,07+0,20*(1,40+2*2,07)-0,80*1,97</t>
  </si>
  <si>
    <t>opočet omítka štuková na nových příčkách</t>
  </si>
  <si>
    <t>-114,83</t>
  </si>
  <si>
    <t>25</t>
  </si>
  <si>
    <t>632450124</t>
  </si>
  <si>
    <t>Potěr cementový vyrovnávací ze suchých směsí v pásu o průměrné (střední) tl. přes 40 do 50 mm</t>
  </si>
  <si>
    <t>-530488319</t>
  </si>
  <si>
    <t>venkovní schodiště</t>
  </si>
  <si>
    <t>0,30*2,50</t>
  </si>
  <si>
    <t>26</t>
  </si>
  <si>
    <t>632451233</t>
  </si>
  <si>
    <t>Potěr cementový samonivelační litý tř. C 25, tl. přes 40 do 45 mm</t>
  </si>
  <si>
    <t>709510161</t>
  </si>
  <si>
    <t>"101" 74,71+0,10*1,00</t>
  </si>
  <si>
    <t>"102" 6,36+0,10*1,00</t>
  </si>
  <si>
    <t>"103" 5,88+0,35*1,00</t>
  </si>
  <si>
    <t>"104" 2,75+0,10*0,70</t>
  </si>
  <si>
    <t>"105" 12,12+0,35*1,00+0,35*0,90*3</t>
  </si>
  <si>
    <t>"106" 8,86</t>
  </si>
  <si>
    <t>"107" 5,23+0,15*0,80</t>
  </si>
  <si>
    <t>"108" 2,74</t>
  </si>
  <si>
    <t>"109" 1,31+0,35*1,00</t>
  </si>
  <si>
    <t>"110" 5,06</t>
  </si>
  <si>
    <t>"111" 4,23+0,15*0,80</t>
  </si>
  <si>
    <t>"112" 5,54</t>
  </si>
  <si>
    <t>"113" 6,55</t>
  </si>
  <si>
    <t>"114" 11,94</t>
  </si>
  <si>
    <t>"115" 10,26+0,35*0,90</t>
  </si>
  <si>
    <t>"116" 5,71+0,20*0,90</t>
  </si>
  <si>
    <t>"117" 117,48+0,35*0,80*2+0,35*0,90+0,15*0,80+0,10*1,25</t>
  </si>
  <si>
    <t>"118" 2,57</t>
  </si>
  <si>
    <t>27</t>
  </si>
  <si>
    <t>634112115</t>
  </si>
  <si>
    <t>Obvodová dilatace mezi stěnou a mazaninou nebo potěrem podlahovým páskem z pěnového PE tl. do 10 mm, výšky 150 mm</t>
  </si>
  <si>
    <t>2128429007</t>
  </si>
  <si>
    <t>"101" (9,10+2*0,70+6,10+2*0,50+1,70+3,90+4,80+1,90+1,30+1,80+7,10+5,70*2)</t>
  </si>
  <si>
    <t>"102" (1,70+1,20+1,80+2,50+2,70)</t>
  </si>
  <si>
    <t>"103" 2*(1,60+3,70)</t>
  </si>
  <si>
    <t>"104" 2*(1,50+1,70)</t>
  </si>
  <si>
    <t>"105" 2*(1,50+8,20+0,30+0,71)</t>
  </si>
  <si>
    <t>"106" 2*(3,10+2,90)</t>
  </si>
  <si>
    <t>"107" 2*(3,10+1,72)</t>
  </si>
  <si>
    <t>"108" 2*(2,00+1,40)</t>
  </si>
  <si>
    <t>"109" 2*(0,965+1,40)</t>
  </si>
  <si>
    <t>"110" 2*(3,10+1,65)</t>
  </si>
  <si>
    <t>"111" 2*(3,10+1,80)</t>
  </si>
  <si>
    <t>"112" 2*(3,10+1,80)</t>
  </si>
  <si>
    <t>"113" 2*(3,10+2,26)</t>
  </si>
  <si>
    <t>"114" 2*(3,10+3,90)</t>
  </si>
  <si>
    <t>"115" 2*(3,10+3,40)</t>
  </si>
  <si>
    <t>"116" 2*(3,10+1,90)</t>
  </si>
  <si>
    <t>"117" (8,70+13,80+0,35+1,50+1,50+0,70+0,90)</t>
  </si>
  <si>
    <t>"118" 2*(1,60+1,70)</t>
  </si>
  <si>
    <t>28</t>
  </si>
  <si>
    <t>642944121</t>
  </si>
  <si>
    <t>Osazení ocelových dveřních zárubní lisovaných nebo z úhelníků dodatečně s vybetonováním prahu, plochy do 2,5 m2</t>
  </si>
  <si>
    <t>-1165385775</t>
  </si>
  <si>
    <t>29</t>
  </si>
  <si>
    <t>M</t>
  </si>
  <si>
    <t>55331430</t>
  </si>
  <si>
    <t>zárubeň jednokřídlá ocelová pro dodatečnou montáž tl stěny 75-100mm rozměru 600/1970, 2100mm</t>
  </si>
  <si>
    <t>-1319090772</t>
  </si>
  <si>
    <t>30</t>
  </si>
  <si>
    <t>55331436</t>
  </si>
  <si>
    <t>zárubeň jednokřídlá ocelová pro dodatečnou montáž tl stěny 110-150mm rozměru 700/1970, 2100mm</t>
  </si>
  <si>
    <t>-141909227</t>
  </si>
  <si>
    <t>31</t>
  </si>
  <si>
    <t>55331713</t>
  </si>
  <si>
    <t>zárubeň dvoukřídlá ocelová pro dodatečnou montáž tl stěny 75-100mm rozměru 1250/1970, 2100mm</t>
  </si>
  <si>
    <t>-1212389162</t>
  </si>
  <si>
    <t>32</t>
  </si>
  <si>
    <t>55331452</t>
  </si>
  <si>
    <t>zárubeň jednokřídlá ocelová pro dodatečnou montáž tl stěny 260-300mm rozměru 800/1970, 2100mm</t>
  </si>
  <si>
    <t>-190701901</t>
  </si>
  <si>
    <t>33</t>
  </si>
  <si>
    <t>55331453</t>
  </si>
  <si>
    <t>zárubeň jednokřídlá ocelová pro dodatečnou montáž tl stěny 260-300mm rozměru 900/1970, 2100mm</t>
  </si>
  <si>
    <t>-84758700</t>
  </si>
  <si>
    <t>Ostatní konstrukce a práce, bourání</t>
  </si>
  <si>
    <t>34</t>
  </si>
  <si>
    <t>949101111</t>
  </si>
  <si>
    <t>Lešení pomocné pracovní pro objekty pozemních staveb pro zatížení do 150 kg/m2, o výšce lešeňové podlahy do 1,9 m</t>
  </si>
  <si>
    <t>857385942</t>
  </si>
  <si>
    <t>35</t>
  </si>
  <si>
    <t>952901111</t>
  </si>
  <si>
    <t>Vyčištění budov nebo objektů před předáním do užívání budov bytové nebo občanské výstavby, světlé výšky podlaží do 4 m</t>
  </si>
  <si>
    <t>650029625</t>
  </si>
  <si>
    <t>36</t>
  </si>
  <si>
    <t>962031133</t>
  </si>
  <si>
    <t>Bourání příček z cihel, tvárnic nebo příčkovek z cihel pálených, plných nebo dutých na maltu vápennou nebo vápenocementovou, tl. do 150 mm</t>
  </si>
  <si>
    <t>-1551081799</t>
  </si>
  <si>
    <t>3,10*(2,30+0,70+1,50*2+3,10+1,90+1,00+1,80+1,00)</t>
  </si>
  <si>
    <t>37</t>
  </si>
  <si>
    <t>962032230</t>
  </si>
  <si>
    <t>Bourání zdiva nadzákladového z cihel nebo tvárnic z cihel pálených nebo vápenopískových, na maltu vápennou nebo vápenocementovou, objemu do 1 m3</t>
  </si>
  <si>
    <t>-1206143430</t>
  </si>
  <si>
    <t>zábradlí naschodišti</t>
  </si>
  <si>
    <t>0,35*1,10*2,40</t>
  </si>
  <si>
    <t>38</t>
  </si>
  <si>
    <t>962032641</t>
  </si>
  <si>
    <t>Bourání zdiva nadzákladového z cihel nebo tvárnic komínového z cihel pálených, šamotových nebo vápenopískových nad střechou na maltu cementovou</t>
  </si>
  <si>
    <t>-1270609574</t>
  </si>
  <si>
    <t>2*1,90*0,50*0,50</t>
  </si>
  <si>
    <t>39</t>
  </si>
  <si>
    <t>965042141</t>
  </si>
  <si>
    <t>Bourání mazanin betonových nebo z litého asfaltu tl. do 100 mm, plochy přes 4 m2</t>
  </si>
  <si>
    <t>-2069833241</t>
  </si>
  <si>
    <t>(81,07+4,70+7,44+11,47+5,146+5,642+5,766+7,006+9,025+120,609+11,94+10,26+5,71)*0,10</t>
  </si>
  <si>
    <t>40</t>
  </si>
  <si>
    <t>965045111</t>
  </si>
  <si>
    <t>Bourání potěrů tl. do 50 mm cementových nebo pískocementových, plochy do 1 m2</t>
  </si>
  <si>
    <t>1931619665</t>
  </si>
  <si>
    <t>na střeše pro VZT</t>
  </si>
  <si>
    <t>0,40*0,60</t>
  </si>
  <si>
    <t>41</t>
  </si>
  <si>
    <t>965045112</t>
  </si>
  <si>
    <t>Bourání potěrů tl. do 50 mm cementových nebo pískocementových, plochy do 4 m2</t>
  </si>
  <si>
    <t>253855961</t>
  </si>
  <si>
    <t>0,60*4,20*2+0,60*1,80</t>
  </si>
  <si>
    <t>42</t>
  </si>
  <si>
    <t>965081213</t>
  </si>
  <si>
    <t>Bourání podlah z dlaždic bez podkladního lože nebo mazaniny, s jakoukoliv výplní spár keramických nebo xylolitových tl. do 10 mm, plochy přes 1 m2</t>
  </si>
  <si>
    <t>677363634</t>
  </si>
  <si>
    <t>81,07+4,70+7,44+11,47+5,146+5,642+7,006+9,025+10,26+5,71</t>
  </si>
  <si>
    <t>43</t>
  </si>
  <si>
    <t>965081611</t>
  </si>
  <si>
    <t>Odsekání soklíků včetně otlučení podkladní omítky až na zdivo rovných</t>
  </si>
  <si>
    <t>-1088250367</t>
  </si>
  <si>
    <t>"103" 2*(3,10+2,50)</t>
  </si>
  <si>
    <t>"104" 2*(3,10+2,70)</t>
  </si>
  <si>
    <t>"109" 2*(1,50+4,80)</t>
  </si>
  <si>
    <t>"113" 2*(3,10+1,90)</t>
  </si>
  <si>
    <t>44</t>
  </si>
  <si>
    <t>965082932</t>
  </si>
  <si>
    <t>Odstranění násypu pod podlahami nebo ochranného násypu na střechách tl. do 200 mm, plochy do 2 m2</t>
  </si>
  <si>
    <t>2138980288</t>
  </si>
  <si>
    <t>(0,40*0,60+0,60*1,80)*0,20</t>
  </si>
  <si>
    <t>45</t>
  </si>
  <si>
    <t>965082933</t>
  </si>
  <si>
    <t>Odstranění násypu pod podlahami nebo ochranného násypu na střechách tl. do 200 mm, plochy přes 2 m2</t>
  </si>
  <si>
    <t>-733838169</t>
  </si>
  <si>
    <t>0,60*4,20*2*0,20</t>
  </si>
  <si>
    <t>46</t>
  </si>
  <si>
    <t>967031142</t>
  </si>
  <si>
    <t>Přisekání (špicování) plošné nebo rovných ostění zdiva z cihel pálených rovných ostění, bez odstupu, po hrubém vybourání otvorů, na maltu cementovou</t>
  </si>
  <si>
    <t>1288306579</t>
  </si>
  <si>
    <t>0,35*2,02*6*2+0,35*0,40*2+0,35*2*1,10*2+0,15*2,02*2</t>
  </si>
  <si>
    <t>47</t>
  </si>
  <si>
    <t>968062455</t>
  </si>
  <si>
    <t>Vybourání dřevěných dveřních křídel pl do 2 m2</t>
  </si>
  <si>
    <t>581857538</t>
  </si>
  <si>
    <t>0,80*1,97*3</t>
  </si>
  <si>
    <t>0,90*1,97*4</t>
  </si>
  <si>
    <t>48</t>
  </si>
  <si>
    <t>968072455</t>
  </si>
  <si>
    <t>Vybourání kovových rámů oken s křídly, dveřních zárubní, vrat, stěn, ostění nebo obkladů dveřních zárubní, plochy do 2 m2</t>
  </si>
  <si>
    <t>-1076655830</t>
  </si>
  <si>
    <t>včt.dveří</t>
  </si>
  <si>
    <t>4*0,70*1,97</t>
  </si>
  <si>
    <t>3*0,80*1,97</t>
  </si>
  <si>
    <t>4*0,90*1,97</t>
  </si>
  <si>
    <t>49</t>
  </si>
  <si>
    <t>968072456</t>
  </si>
  <si>
    <t>Vybourání kovových rámů oken s křídly, dveřních zárubní, vrat, stěn, ostění nebo obkladů dveřních zárubní, plochy přes 2 m2</t>
  </si>
  <si>
    <t>1336307802</t>
  </si>
  <si>
    <t>1*1,25*1,97</t>
  </si>
  <si>
    <t>50</t>
  </si>
  <si>
    <t>971033561</t>
  </si>
  <si>
    <t>Vybourání otvorů ve zdivu základovém nebo nadzákladovém z cihel, tvárnic, příčkovek z cihel pálených na maltu vápennou nebo vápenocementovou plochy do 1 m2, tl. do 600 mm</t>
  </si>
  <si>
    <t>747911813</t>
  </si>
  <si>
    <t>pro vzt</t>
  </si>
  <si>
    <t>0,70*0,40*0,35</t>
  </si>
  <si>
    <t>51</t>
  </si>
  <si>
    <t>971033631</t>
  </si>
  <si>
    <t>Vybourání otvorů ve zdivu základovém nebo nadzákladovém z cihel, tvárnic, příčkovek z cihel pálených na maltu vápennou nebo vápenocementovou plochy do 4 m2, tl. do 150 mm</t>
  </si>
  <si>
    <t>-1034197637</t>
  </si>
  <si>
    <t>0,90*2,02</t>
  </si>
  <si>
    <t>52</t>
  </si>
  <si>
    <t>971033651</t>
  </si>
  <si>
    <t>Vybourání otvorů ve zdivu základovém nebo nadzákladovém z cihel, tvárnic, příčkovek z cihel pálených na maltu vápennou nebo vápenocementovou plochy do 4 m2, tl. do 600 mm</t>
  </si>
  <si>
    <t>-1213408307</t>
  </si>
  <si>
    <t>otvory pro dveře</t>
  </si>
  <si>
    <t>0,35*(1,00*2,02*2+0,90*2,02*4)</t>
  </si>
  <si>
    <t>0,35*(1,70*1,10+2,70*1,10+0,50*3,10)</t>
  </si>
  <si>
    <t>53</t>
  </si>
  <si>
    <t>972055341</t>
  </si>
  <si>
    <t>Vybourání otvorů ve stropech nebo klenbách železobetonových ve stropech z dutých prefabrikátů, plochy do 0,25 m2, tl. přes 120 mm</t>
  </si>
  <si>
    <t>2021136584</t>
  </si>
  <si>
    <t>prostup VZT</t>
  </si>
  <si>
    <t>54</t>
  </si>
  <si>
    <t>972055691</t>
  </si>
  <si>
    <t>Vybourání otvorů ve stropech nebo klenbách železobetonových ve stropech z dutých prefabrikátů, plochy do 4 m2, tl. přes 120 mm</t>
  </si>
  <si>
    <t>-941944096</t>
  </si>
  <si>
    <t>0,60*1,80*0,20</t>
  </si>
  <si>
    <t>55</t>
  </si>
  <si>
    <t>974031666</t>
  </si>
  <si>
    <t>Vysekání rýh ve zdivu cihelném na maltu vápennou nebo vápenocementovou pro vtahování nosníků do zdí, před vybouráním otvoru do hl. 150 mm, při v. nosníku do 250 mm</t>
  </si>
  <si>
    <t>-2107846811</t>
  </si>
  <si>
    <t>14*1,25+2*2,90+2*2,60+2*2,10</t>
  </si>
  <si>
    <t>56</t>
  </si>
  <si>
    <t>977211111</t>
  </si>
  <si>
    <t>Řezání konstrukcí stěnovou pilou betonových nebo železobetonových průměru řezané výztuže do 16 mm hloubka řezu do 200 mm</t>
  </si>
  <si>
    <t>-73205649</t>
  </si>
  <si>
    <t>prostupy VZT střechou</t>
  </si>
  <si>
    <t>2*(0,40+0,60)+2*(0,60+1,80)</t>
  </si>
  <si>
    <t>57</t>
  </si>
  <si>
    <t>977311111</t>
  </si>
  <si>
    <t>Řezání stávajících betonových mazanin bez vyztužení hloubky do 50 mm</t>
  </si>
  <si>
    <t>1018708152</t>
  </si>
  <si>
    <t>2*2*(0,60+4,20)+2*(0,40+0,60)+2*(0,60+1,80)</t>
  </si>
  <si>
    <t>58</t>
  </si>
  <si>
    <t>978059541</t>
  </si>
  <si>
    <t>Odsekání obkladů stěn včetně otlučení podkladní omítky až na zdivo z obkládaček vnitřních, z jakýchkoliv materiálů, plochy přes 1 m2</t>
  </si>
  <si>
    <t>25247835</t>
  </si>
  <si>
    <t>"101" 2*(9,10+9,90+4,20+0,50)*1,80</t>
  </si>
  <si>
    <t>"102" 2*(1,50+3,15)*1,80</t>
  </si>
  <si>
    <t>"105" (2*(1,90+1,65)+2*(0,80+1,00)+2*(0,80+1,00))*1,20</t>
  </si>
  <si>
    <t>"106" (2*(1,80+1,90)+2*(0,90+1,00)+2*(0,80+1,00))*1,20</t>
  </si>
  <si>
    <t>"108" 2*(3,10+2,30+1,35+0,65)*1,80</t>
  </si>
  <si>
    <t>"112" 2*(3,10+3,30)*1,20</t>
  </si>
  <si>
    <t>997</t>
  </si>
  <si>
    <t>Přesun sutě</t>
  </si>
  <si>
    <t>59</t>
  </si>
  <si>
    <t>997013151</t>
  </si>
  <si>
    <t>Vnitrostaveništní doprava suti a vybouraných hmot vodorovně do 50 m svisle s omezením mechanizace pro budovy a haly výšky do 6 m</t>
  </si>
  <si>
    <t>284995609</t>
  </si>
  <si>
    <t>60</t>
  </si>
  <si>
    <t>997013501</t>
  </si>
  <si>
    <t>Odvoz suti a vybouraných hmot na skládku nebo meziskládku se složením, na vzdálenost do 1 km</t>
  </si>
  <si>
    <t>1389126377</t>
  </si>
  <si>
    <t>61</t>
  </si>
  <si>
    <t>997013509</t>
  </si>
  <si>
    <t>Odvoz suti a vybouraných hmot na skládku nebo meziskládku se složením, na vzdálenost Příplatek k ceně za každý další i započatý 1 km přes 1 km</t>
  </si>
  <si>
    <t>854606070</t>
  </si>
  <si>
    <t>121,363*20 'Přepočtené koeficientem množství</t>
  </si>
  <si>
    <t>62</t>
  </si>
  <si>
    <t>997013631</t>
  </si>
  <si>
    <t>Poplatek za uložení stavebního odpadu na skládce (skládkovné) směsného stavebního a demoličního zatříděného do Katalogu odpadů pod kódem 17 09 04</t>
  </si>
  <si>
    <t>1796318091</t>
  </si>
  <si>
    <t>998</t>
  </si>
  <si>
    <t>Přesun hmot</t>
  </si>
  <si>
    <t>63</t>
  </si>
  <si>
    <t>998018001</t>
  </si>
  <si>
    <t>Přesun hmot pro budovy občanské výstavby, bydlení, výrobu a služby ruční - bez užití mechanizace vodorovná dopravní vzdálenost do 100 m pro budovy s jakoukoliv nosnou konstrukcí výšky do 6 m</t>
  </si>
  <si>
    <t>-1904960897</t>
  </si>
  <si>
    <t>PSV</t>
  </si>
  <si>
    <t>Práce a dodávky PSV</t>
  </si>
  <si>
    <t>711</t>
  </si>
  <si>
    <t>Izolace proti vodě, vlhkosti a plynům</t>
  </si>
  <si>
    <t>64</t>
  </si>
  <si>
    <t>711111001</t>
  </si>
  <si>
    <t>Provedení izolace proti zemní vlhkosti natěradly a tmely za studena na ploše vodorovné V nátěrem penetračním</t>
  </si>
  <si>
    <t>1053516937</t>
  </si>
  <si>
    <t>65</t>
  </si>
  <si>
    <t>11163150</t>
  </si>
  <si>
    <t>lak penetrační asfaltový</t>
  </si>
  <si>
    <t>-1641551284</t>
  </si>
  <si>
    <t>293,42*0,0003 'Přepočtené koeficientem množství</t>
  </si>
  <si>
    <t>66</t>
  </si>
  <si>
    <t>711131811</t>
  </si>
  <si>
    <t>Odstranění izolace proti zemní vlhkosti na ploše vodorovné V</t>
  </si>
  <si>
    <t>-1683614477</t>
  </si>
  <si>
    <t>(81,07+4,70+7,44+11,47+5,146+5,642+5,766+7,006+9,025+120,609+11,94+10,26+5,71)*2</t>
  </si>
  <si>
    <t>67</t>
  </si>
  <si>
    <t>711141559</t>
  </si>
  <si>
    <t>Provedení izolace proti zemní vlhkosti pásy přitavením NAIP na ploše vodorovné V</t>
  </si>
  <si>
    <t>-1717117367</t>
  </si>
  <si>
    <t>293,420*2</t>
  </si>
  <si>
    <t>68</t>
  </si>
  <si>
    <t>62853004</t>
  </si>
  <si>
    <t>pás asfaltový natavitelný modifikovaný SBS tl 4,0mm s vložkou ze skleněné tkaniny a spalitelnou PE fólií nebo jemnozrnným minerálním posypem na horním povrchu</t>
  </si>
  <si>
    <t>-685813806</t>
  </si>
  <si>
    <t>586,84*1,1655 'Přepočtené koeficientem množství</t>
  </si>
  <si>
    <t>69</t>
  </si>
  <si>
    <t>998711101</t>
  </si>
  <si>
    <t>Přesun hmot pro izolace proti vodě, vlhkosti a plynům stanovený z hmotnosti přesunovaného materiálu vodorovná dopravní vzdálenost do 50 m v objektech výšky do 6 m</t>
  </si>
  <si>
    <t>920043762</t>
  </si>
  <si>
    <t>70</t>
  </si>
  <si>
    <t>998711181</t>
  </si>
  <si>
    <t>Přesun hmot pro izolace proti vodě, vlhkosti a plynům stanovený z hmotnosti přesunovaného materiálu Příplatek k cenám za přesun prováděný bez použití mechanizace pro jakoukoliv výšku objektu</t>
  </si>
  <si>
    <t>8997528</t>
  </si>
  <si>
    <t>712</t>
  </si>
  <si>
    <t>Povlakové krytiny</t>
  </si>
  <si>
    <t>71</t>
  </si>
  <si>
    <t>712340831</t>
  </si>
  <si>
    <t>Odstranění povlakové krytiny střech plochých do 10° z přitavených pásů NAIP v plné ploše jednovrstvé</t>
  </si>
  <si>
    <t>-1922487293</t>
  </si>
  <si>
    <t>hydroizolace pro VZT</t>
  </si>
  <si>
    <t>0,60*4,20*2+0,40*0,60*2+0,60*1,80*2</t>
  </si>
  <si>
    <t>713</t>
  </si>
  <si>
    <t>Izolace tepelné</t>
  </si>
  <si>
    <t>72</t>
  </si>
  <si>
    <t>713121111</t>
  </si>
  <si>
    <t>Montáž tepelné izolace podlah rohožemi, pásy, deskami, dílci, bloky (izolační materiál ve specifikaci) kladenými volně jednovrstvá</t>
  </si>
  <si>
    <t>1389607758</t>
  </si>
  <si>
    <t>73</t>
  </si>
  <si>
    <t>28375909</t>
  </si>
  <si>
    <t>deska EPS 150 pro konstrukce s vysokým zatížením λ=0,035 tl 50mm</t>
  </si>
  <si>
    <t>-146524671</t>
  </si>
  <si>
    <t>293,42*1,05 'Přepočtené koeficientem množství</t>
  </si>
  <si>
    <t>74</t>
  </si>
  <si>
    <t>713140813</t>
  </si>
  <si>
    <t>Odstranění tepelné izolace střech plochých z rohoží, pásů, dílců, desek, bloků nadstřešních izolací volně položených z vláknitých materiálů suchých, tloušťka izolace přes 100 mm</t>
  </si>
  <si>
    <t>-1713111757</t>
  </si>
  <si>
    <t>0,60*4,20*2+0,60*1,80+0,40*0,60</t>
  </si>
  <si>
    <t>75</t>
  </si>
  <si>
    <t>998713101</t>
  </si>
  <si>
    <t>Přesun hmot pro izolace tepelné stanovený z hmotnosti přesunovaného materiálu vodorovná dopravní vzdálenost do 50 m v objektech výšky do 6 m</t>
  </si>
  <si>
    <t>-391552575</t>
  </si>
  <si>
    <t>76</t>
  </si>
  <si>
    <t>998713181</t>
  </si>
  <si>
    <t>Přesun hmot pro izolace tepelné stanovený z hmotnosti přesunovaného materiálu Příplatek k cenám za přesun prováděný bez použití mechanizace pro jakoukoliv výšku objektu</t>
  </si>
  <si>
    <t>372780459</t>
  </si>
  <si>
    <t>763</t>
  </si>
  <si>
    <t>Konstrukce suché výstavby</t>
  </si>
  <si>
    <t>77</t>
  </si>
  <si>
    <t>763411111</t>
  </si>
  <si>
    <t>Sanitární příčky vhodné do mokrého prostředí dělící z dřevotřískových desek s HPL-laminátem tl. 19,6 mm</t>
  </si>
  <si>
    <t>505109874</t>
  </si>
  <si>
    <t>"111" 2,00*1,80</t>
  </si>
  <si>
    <t>"112" 2,00*1,80</t>
  </si>
  <si>
    <t>"113" 2,00*(2,30+1,60)</t>
  </si>
  <si>
    <t>78</t>
  </si>
  <si>
    <t>763411121</t>
  </si>
  <si>
    <t>Sanitární příčky vhodné do mokrého prostředí dveře vnitřní do sanitárních příček šířky do 800 mm, výšky do 2 000 mm z dřevotřískových desek s HPL-laminátem včetně nerezového kování tl. 19,6 mm</t>
  </si>
  <si>
    <t>-1279727652</t>
  </si>
  <si>
    <t>79</t>
  </si>
  <si>
    <t>763431001</t>
  </si>
  <si>
    <t>Montáž podhledu minerálního včetně zavěšeného roštu viditelného s panely vyjímatelnými, velikosti panelů do 0,36 m2</t>
  </si>
  <si>
    <t>1789479937</t>
  </si>
  <si>
    <t>"117" 117,48</t>
  </si>
  <si>
    <t>80</t>
  </si>
  <si>
    <t>63126361</t>
  </si>
  <si>
    <t>panel akustický hygienický povrch porézní skelná tkanina hrana zatřená rovná αw=0,95 A2-s1,d0 viditelný rastr š 24mm bílý tl 15mm</t>
  </si>
  <si>
    <t>1329869686</t>
  </si>
  <si>
    <t>117,48*1,05 'Přepočtené koeficientem množství</t>
  </si>
  <si>
    <t>81</t>
  </si>
  <si>
    <t>998763301</t>
  </si>
  <si>
    <t>Přesun hmot pro konstrukce montované z desek sádrokartonových, sádrovláknitých, cementovláknitých nebo cementových stanovený z hmotnosti přesunovaného materiálu vodorovná dopravní vzdálenost do 50 m v objektech výšky do 6 m</t>
  </si>
  <si>
    <t>-17827756</t>
  </si>
  <si>
    <t>82</t>
  </si>
  <si>
    <t>998763381</t>
  </si>
  <si>
    <t>Přesun hmot pro konstrukce montované z desek sádrokartonových, sádrovláknitých, cementovláknitých nebo cementových Příplatek k cenám za přesun prováděný bez použití mechanizace pro jakoukoliv výšku objektu</t>
  </si>
  <si>
    <t>-1527601930</t>
  </si>
  <si>
    <t>766</t>
  </si>
  <si>
    <t>Konstrukce truhlářské</t>
  </si>
  <si>
    <t>83</t>
  </si>
  <si>
    <t>766411811</t>
  </si>
  <si>
    <t>Demontáž obložení stěn panely, plochy do 1,5 m2</t>
  </si>
  <si>
    <t>-1879785834</t>
  </si>
  <si>
    <t>"110" 2*(8,80+15,90+0,90+1,50+0,80+0,50+1,60)*1,20</t>
  </si>
  <si>
    <t>84</t>
  </si>
  <si>
    <t>766411822</t>
  </si>
  <si>
    <t>Demontáž obložení stěn podkladových roštů</t>
  </si>
  <si>
    <t>-1323011273</t>
  </si>
  <si>
    <t>85</t>
  </si>
  <si>
    <t>766622115</t>
  </si>
  <si>
    <t>Montáž oken plastových včetně montáže rámu plochy přes 1 m2 pevných do zdiva, výšky do 1,5 m</t>
  </si>
  <si>
    <t>11351241</t>
  </si>
  <si>
    <t>"O3" 2,50*0,89</t>
  </si>
  <si>
    <t>86</t>
  </si>
  <si>
    <t>61140043</t>
  </si>
  <si>
    <t>okno plastové s fixním zasklením dvojsklo přes plochu 1m2 do v 1,5m</t>
  </si>
  <si>
    <t>-894577964</t>
  </si>
  <si>
    <t>87</t>
  </si>
  <si>
    <t>766622116</t>
  </si>
  <si>
    <t>Montáž oken plastových včetně montáže rámu plochy přes 1 m2 pevných do zdiva, výšky přes 1,5 do 2,5 m</t>
  </si>
  <si>
    <t>1572076115</t>
  </si>
  <si>
    <t>"O1+O2" 2*1,40*1,84</t>
  </si>
  <si>
    <t>88</t>
  </si>
  <si>
    <t>61140045</t>
  </si>
  <si>
    <t>okno plastové s fixním zasklením dvojsklo přes plochu 1m2 v 1,5-2,5m</t>
  </si>
  <si>
    <t>1419068372</t>
  </si>
  <si>
    <t>89</t>
  </si>
  <si>
    <t>766660001</t>
  </si>
  <si>
    <t>Montáž dveřních křídel dřevěných nebo plastových otevíravých do ocelové zárubně povrchově upravených jednokřídlových, šířky do 800 mm</t>
  </si>
  <si>
    <t>285100564</t>
  </si>
  <si>
    <t>90</t>
  </si>
  <si>
    <t>61162084</t>
  </si>
  <si>
    <t>dveře jednokřídlé dřevotřískové povrch laminátový plné 600x1970-2100mm</t>
  </si>
  <si>
    <t>-1241566286</t>
  </si>
  <si>
    <t>91</t>
  </si>
  <si>
    <t>61162085</t>
  </si>
  <si>
    <t>dveře jednokřídlé dřevotřískové povrch laminátový plné 700x1970-2100mm</t>
  </si>
  <si>
    <t>-388679854</t>
  </si>
  <si>
    <t>92</t>
  </si>
  <si>
    <t>61162086</t>
  </si>
  <si>
    <t>dveře jednokřídlé dřevotřískové povrch laminátový plné 800x1970-2100mm</t>
  </si>
  <si>
    <t>1386093785</t>
  </si>
  <si>
    <t>93</t>
  </si>
  <si>
    <t>766660002</t>
  </si>
  <si>
    <t>Montáž dveřních křídel dřevěných nebo plastových otevíravých do ocelové zárubně povrchově upravených jednokřídlových, šířky přes 800 mm</t>
  </si>
  <si>
    <t>-872797434</t>
  </si>
  <si>
    <t>94</t>
  </si>
  <si>
    <t>61162087</t>
  </si>
  <si>
    <t>dveře jednokřídlé dřevotřískové povrch laminátový plné 900x1970-2100mm</t>
  </si>
  <si>
    <t>-1566461374</t>
  </si>
  <si>
    <t>95</t>
  </si>
  <si>
    <t>766660011</t>
  </si>
  <si>
    <t>Montáž dveřních křídel dřevěných nebo plastových otevíravých do ocelové zárubně povrchově upravených dvoukřídlových, šířky do 1450 mm</t>
  </si>
  <si>
    <t>463601748</t>
  </si>
  <si>
    <t>96</t>
  </si>
  <si>
    <t>61162114</t>
  </si>
  <si>
    <t>dveře dvoukřídlé dřevotřískové povrch laminátový plné 1250x1970-2100mm</t>
  </si>
  <si>
    <t>1952375437</t>
  </si>
  <si>
    <t>97</t>
  </si>
  <si>
    <t>766660728</t>
  </si>
  <si>
    <t>Montáž dveřních doplňků dveřního kování interiérového zámku</t>
  </si>
  <si>
    <t>1606894099</t>
  </si>
  <si>
    <t>98</t>
  </si>
  <si>
    <t>54924011</t>
  </si>
  <si>
    <t>zámek zadlabací vložkový pravolevý rozteč 90x50,5mm</t>
  </si>
  <si>
    <t>1202594709</t>
  </si>
  <si>
    <t>99</t>
  </si>
  <si>
    <t>54964114</t>
  </si>
  <si>
    <t>vložka cylindrická 30+30</t>
  </si>
  <si>
    <t>1827332687</t>
  </si>
  <si>
    <t>100</t>
  </si>
  <si>
    <t>766660729</t>
  </si>
  <si>
    <t>Montáž dveřních doplňků dveřního kování interiérového štítku s klikou</t>
  </si>
  <si>
    <t>-1170737048</t>
  </si>
  <si>
    <t>101</t>
  </si>
  <si>
    <t>54914123</t>
  </si>
  <si>
    <t>kování rozetové klika/klika</t>
  </si>
  <si>
    <t>-91721745</t>
  </si>
  <si>
    <t>102</t>
  </si>
  <si>
    <t>998766101</t>
  </si>
  <si>
    <t>Přesun hmot pro konstrukce truhlářské stanovený z hmotnosti přesunovaného materiálu vodorovná dopravní vzdálenost do 50 m v objektech výšky do 6 m</t>
  </si>
  <si>
    <t>2133760470</t>
  </si>
  <si>
    <t>103</t>
  </si>
  <si>
    <t>998766181</t>
  </si>
  <si>
    <t>Přesun hmot pro konstrukce truhlářské stanovený z hmotnosti přesunovaného materiálu Příplatek k ceně za přesun prováděný bez použití mechanizace pro jakoukoliv výšku objektu</t>
  </si>
  <si>
    <t>1575064874</t>
  </si>
  <si>
    <t>767</t>
  </si>
  <si>
    <t>Konstrukce zámečnické</t>
  </si>
  <si>
    <t>104</t>
  </si>
  <si>
    <t>767220420</t>
  </si>
  <si>
    <t>Montáž schodišťového zábradlí z profilové oceli do zdiva, hmotnosti 1 m zábradlí přes 20 do 40 kg</t>
  </si>
  <si>
    <t>-1895638485</t>
  </si>
  <si>
    <t>2,50</t>
  </si>
  <si>
    <t>105</t>
  </si>
  <si>
    <t>55342030</t>
  </si>
  <si>
    <t>zábradlí, sloupky 40x40mm, výplň svislé pruty, madlo kruhové pr. 42,4mm</t>
  </si>
  <si>
    <t>-1363594980</t>
  </si>
  <si>
    <t>106</t>
  </si>
  <si>
    <t>998767101</t>
  </si>
  <si>
    <t>Přesun hmot pro zámečnické konstrukce stanovený z hmotnosti přesunovaného materiálu vodorovná dopravní vzdálenost do 50 m v objektech výšky do 6 m</t>
  </si>
  <si>
    <t>907084402</t>
  </si>
  <si>
    <t>107</t>
  </si>
  <si>
    <t>998767181</t>
  </si>
  <si>
    <t>Přesun hmot pro zámečnické konstrukce stanovený z hmotnosti přesunovaného materiálu Příplatek k cenám za přesun prováděný bez použití mechanizace pro jakoukoliv výšku objektu</t>
  </si>
  <si>
    <t>-950578136</t>
  </si>
  <si>
    <t>771</t>
  </si>
  <si>
    <t>Podlahy z dlaždic</t>
  </si>
  <si>
    <t>108</t>
  </si>
  <si>
    <t>771111011</t>
  </si>
  <si>
    <t>Příprava podkladu před provedením dlažby vysátí podlah</t>
  </si>
  <si>
    <t>-367566092</t>
  </si>
  <si>
    <t>109</t>
  </si>
  <si>
    <t>771121011</t>
  </si>
  <si>
    <t>Příprava podkladu před provedením dlažby nátěr penetrační na podlahu</t>
  </si>
  <si>
    <t>737479522</t>
  </si>
  <si>
    <t>110</t>
  </si>
  <si>
    <t>771151021</t>
  </si>
  <si>
    <t>Příprava podkladu před provedením dlažby samonivelační stěrka min.pevnosti 30 MPa, tloušťky do 3 mm</t>
  </si>
  <si>
    <t>1041166303</t>
  </si>
  <si>
    <t>111</t>
  </si>
  <si>
    <t>771474112</t>
  </si>
  <si>
    <t>Montáž soklů z dlaždic keramických lepených flexibilním lepidlem rovných, výšky přes 65 do 90 mm</t>
  </si>
  <si>
    <t>1705712521</t>
  </si>
  <si>
    <t>112</t>
  </si>
  <si>
    <t>59761275</t>
  </si>
  <si>
    <t>sokl-dlažba keramická slinutá hladká do interiéru i exteriéru 330x80mm</t>
  </si>
  <si>
    <t>2030241713</t>
  </si>
  <si>
    <t>83,52*3,65 'Přepočtené koeficientem množství</t>
  </si>
  <si>
    <t>113</t>
  </si>
  <si>
    <t>771574112</t>
  </si>
  <si>
    <t>Montáž podlah z dlaždic keramických lepených flexibilním lepidlem maloformátových hladkých přes 9 do 12 ks/m2</t>
  </si>
  <si>
    <t>-2103395108</t>
  </si>
  <si>
    <t>114</t>
  </si>
  <si>
    <t>59761003</t>
  </si>
  <si>
    <t>dlažba keramická hutná hladká do interiéru přes 9 do 12ks/m2</t>
  </si>
  <si>
    <t>-381740687</t>
  </si>
  <si>
    <t>157,82*1,1 'Přepočtené koeficientem množství</t>
  </si>
  <si>
    <t>115</t>
  </si>
  <si>
    <t>771591112</t>
  </si>
  <si>
    <t>Izolace podlahy pod dlažbu nátěrem nebo stěrkou ve dvou vrstvách</t>
  </si>
  <si>
    <t>890043667</t>
  </si>
  <si>
    <t>116</t>
  </si>
  <si>
    <t>771591115</t>
  </si>
  <si>
    <t>Podlahy - dokončovací práce spárování silikonem</t>
  </si>
  <si>
    <t>1348964268</t>
  </si>
  <si>
    <t>117</t>
  </si>
  <si>
    <t>771591264</t>
  </si>
  <si>
    <t>Izolace podlahy pod dlažbu těsnícími izolačními pásy mezi podlahou a stěnu</t>
  </si>
  <si>
    <t>1148010672</t>
  </si>
  <si>
    <t>118</t>
  </si>
  <si>
    <t>998771101</t>
  </si>
  <si>
    <t>Přesun hmot pro podlahy z dlaždic stanovený z hmotnosti přesunovaného materiálu vodorovná dopravní vzdálenost do 50 m v objektech výšky do 6 m</t>
  </si>
  <si>
    <t>1955792148</t>
  </si>
  <si>
    <t>119</t>
  </si>
  <si>
    <t>998771181</t>
  </si>
  <si>
    <t>Přesun hmot pro podlahy z dlaždic stanovený z hmotnosti přesunovaného materiálu Příplatek k ceně za přesun prováděný bez použití mechanizace pro jakoukoliv výšku objektu</t>
  </si>
  <si>
    <t>-621637344</t>
  </si>
  <si>
    <t>776</t>
  </si>
  <si>
    <t>Podlahy povlakové</t>
  </si>
  <si>
    <t>120</t>
  </si>
  <si>
    <t>776111112</t>
  </si>
  <si>
    <t>Příprava podkladu broušení podlah nového podkladu betonového</t>
  </si>
  <si>
    <t>-2114066537</t>
  </si>
  <si>
    <t>121</t>
  </si>
  <si>
    <t>776111311</t>
  </si>
  <si>
    <t>Příprava podkladu vysátí podlah</t>
  </si>
  <si>
    <t>771301898</t>
  </si>
  <si>
    <t>122</t>
  </si>
  <si>
    <t>776121112</t>
  </si>
  <si>
    <t>Příprava podkladu penetrace vodou ředitelná podlah</t>
  </si>
  <si>
    <t>-1533960460</t>
  </si>
  <si>
    <t>123</t>
  </si>
  <si>
    <t>776141111</t>
  </si>
  <si>
    <t>Příprava podkladu vyrovnání samonivelační stěrkou podlah min.pevnosti 20 MPa, tloušťky do 3 mm</t>
  </si>
  <si>
    <t>-1772103160</t>
  </si>
  <si>
    <t>124</t>
  </si>
  <si>
    <t>776201812</t>
  </si>
  <si>
    <t>Demontáž povlakových podlahovin lepených ručně s podložkou</t>
  </si>
  <si>
    <t>-1960451904</t>
  </si>
  <si>
    <t>5,766+120,609+11,94</t>
  </si>
  <si>
    <t>125</t>
  </si>
  <si>
    <t>776221111</t>
  </si>
  <si>
    <t>Montáž podlahovin z PVC lepením standardním lepidlem z pásů standardních</t>
  </si>
  <si>
    <t>-606123361</t>
  </si>
  <si>
    <t>126</t>
  </si>
  <si>
    <t>28411145</t>
  </si>
  <si>
    <t>PVC vinyl homogenní protiskluzná se vsypem a výztuž. vrstvou tl 3.00mm nášlapná vrstva 3.00mm, hořlavost Bfl-s1, třída zátěže 34/43, útlum 10dB, bodová zátěž ≤ 0.10mm, protiskluznost R12</t>
  </si>
  <si>
    <t>-1515575432</t>
  </si>
  <si>
    <t>135,6*1,1 'Přepočtené koeficientem množství</t>
  </si>
  <si>
    <t>127</t>
  </si>
  <si>
    <t>776223111</t>
  </si>
  <si>
    <t>Montáž podlahovin z PVC spoj podlah svařováním za tepla (včetně frézování)</t>
  </si>
  <si>
    <t>1063989121</t>
  </si>
  <si>
    <t>135,6*0,6 'Přepočtené koeficientem množství</t>
  </si>
  <si>
    <t>128</t>
  </si>
  <si>
    <t>776410811</t>
  </si>
  <si>
    <t>Demontáž soklíků nebo lišt pryžových nebo plastových</t>
  </si>
  <si>
    <t>247288873</t>
  </si>
  <si>
    <t>"107" 2*(3,10+1,90)</t>
  </si>
  <si>
    <t>"110" 2*(8,80+15,90+0,90+1,50+0,80+0,50+1,60)</t>
  </si>
  <si>
    <t>"111" 2*(3,10+3,90)</t>
  </si>
  <si>
    <t>129</t>
  </si>
  <si>
    <t>776411111</t>
  </si>
  <si>
    <t>Montáž soklíků lepením obvodových, výšky do 80 mm</t>
  </si>
  <si>
    <t>1945442823</t>
  </si>
  <si>
    <t>130</t>
  </si>
  <si>
    <t>28411007</t>
  </si>
  <si>
    <t>lišta soklová PVC 15x50mm</t>
  </si>
  <si>
    <t>778215106</t>
  </si>
  <si>
    <t>50,95*1,02 'Přepočtené koeficientem množství</t>
  </si>
  <si>
    <t>131</t>
  </si>
  <si>
    <t>776421312</t>
  </si>
  <si>
    <t>Montáž lišt přechodových šroubovaných</t>
  </si>
  <si>
    <t>-1183733337</t>
  </si>
  <si>
    <t>0,80+1,00+0,90*4+1,25</t>
  </si>
  <si>
    <t>132</t>
  </si>
  <si>
    <t>55343120</t>
  </si>
  <si>
    <t>profil přechodový Al vrtaný 30mm stříbro</t>
  </si>
  <si>
    <t>2111624478</t>
  </si>
  <si>
    <t>6,65*1,02 'Přepočtené koeficientem množství</t>
  </si>
  <si>
    <t>133</t>
  </si>
  <si>
    <t>998776101</t>
  </si>
  <si>
    <t>Přesun hmot pro podlahy povlakové stanovený z hmotnosti přesunovaného materiálu vodorovná dopravní vzdálenost do 50 m v objektech výšky do 6 m</t>
  </si>
  <si>
    <t>-1294337374</t>
  </si>
  <si>
    <t>134</t>
  </si>
  <si>
    <t>998776181</t>
  </si>
  <si>
    <t>Přesun hmot pro podlahy povlakové stanovený z hmotnosti přesunovaného materiálu Příplatek k cenám za přesun prováděný bez použití mechanizace pro jakoukoliv výšku objektu</t>
  </si>
  <si>
    <t>1165071963</t>
  </si>
  <si>
    <t>781</t>
  </si>
  <si>
    <t>Dokončovací práce - obklady</t>
  </si>
  <si>
    <t>135</t>
  </si>
  <si>
    <t>781121011</t>
  </si>
  <si>
    <t>Příprava podkladu před provedením obkladu nátěr penetrační na stěnu</t>
  </si>
  <si>
    <t>119118736</t>
  </si>
  <si>
    <t>136</t>
  </si>
  <si>
    <t>781131112</t>
  </si>
  <si>
    <t>Izolace stěny pod obklad izolace nátěrem nebo stěrkou ve dvou vrstvách</t>
  </si>
  <si>
    <t>640861575</t>
  </si>
  <si>
    <t>137</t>
  </si>
  <si>
    <t>781131232</t>
  </si>
  <si>
    <t>Izolace stěny pod obklad izolace těsnícími izolačními pásy pro styčné nebo dilatační spáry</t>
  </si>
  <si>
    <t>-803922931</t>
  </si>
  <si>
    <t>"101" 1,80*13+(1,45+2*0,40)*3</t>
  </si>
  <si>
    <t>"104" 4*1,50</t>
  </si>
  <si>
    <t>"111" 5*1,50+2*2,00+(0,55+2*0,50)*2</t>
  </si>
  <si>
    <t>"112" 5*1,50+(0,55+2*0,50)</t>
  </si>
  <si>
    <t>"113" 4*1,50+(0,55+2*0,50)*2</t>
  </si>
  <si>
    <t>138</t>
  </si>
  <si>
    <t>781474114</t>
  </si>
  <si>
    <t>Montáž obkladů vnitřních stěn z dlaždic keramických lepených flexibilním lepidlem maloformátových hladkých přes 19 do 22 ks/m2</t>
  </si>
  <si>
    <t>-166393031</t>
  </si>
  <si>
    <t>139</t>
  </si>
  <si>
    <t>59761040</t>
  </si>
  <si>
    <t>obklad keramický hladký přes 19 do 22ks/m2</t>
  </si>
  <si>
    <t>-746803421</t>
  </si>
  <si>
    <t>164,765*1,1 'Přepočtené koeficientem množství</t>
  </si>
  <si>
    <t>140</t>
  </si>
  <si>
    <t>781491511</t>
  </si>
  <si>
    <t>Obklad - dokončující práce profily ukončovací plastové kladené do malty ukončovací</t>
  </si>
  <si>
    <t>1853281500</t>
  </si>
  <si>
    <t>"101" 3*(1,45+2*0,40)+1,80*10+(1,40+2*0,60)</t>
  </si>
  <si>
    <t>"107" (0,55+2*0,50)</t>
  </si>
  <si>
    <t>"108" (0,55+2*0,50)</t>
  </si>
  <si>
    <t>"111" (0,55+2*0,50)*2+2,00*2</t>
  </si>
  <si>
    <t>"112" (0,55+2*0,50)+1,00+0,15+1,50</t>
  </si>
  <si>
    <t>"113" (0,55+2*0,50)*2+2,10</t>
  </si>
  <si>
    <t>141</t>
  </si>
  <si>
    <t>781495115</t>
  </si>
  <si>
    <t>Obklad - dokončující práce ostatní práce spárování silikonem</t>
  </si>
  <si>
    <t>1994554485</t>
  </si>
  <si>
    <t>"107" 4*1,50+(0,55+2*0,50)</t>
  </si>
  <si>
    <t>"108" 4*1,50+(0,55+2*0,50)</t>
  </si>
  <si>
    <t>"109" 4*1,50</t>
  </si>
  <si>
    <t>142</t>
  </si>
  <si>
    <t>998781101</t>
  </si>
  <si>
    <t>Přesun hmot pro obklady keramické stanovený z hmotnosti přesunovaného materiálu vodorovná dopravní vzdálenost do 50 m v objektech výšky do 6 m</t>
  </si>
  <si>
    <t>-1976323693</t>
  </si>
  <si>
    <t>143</t>
  </si>
  <si>
    <t>998781181</t>
  </si>
  <si>
    <t>Přesun hmot pro obklady keramické stanovený z hmotnosti přesunovaného materiálu Příplatek k cenám za přesun prováděný bez použití mechanizace pro jakoukoliv výšku objektu</t>
  </si>
  <si>
    <t>-349712610</t>
  </si>
  <si>
    <t>783</t>
  </si>
  <si>
    <t>Dokončovací práce - nátěry</t>
  </si>
  <si>
    <t>144</t>
  </si>
  <si>
    <t>783301311</t>
  </si>
  <si>
    <t>Příprava podkladu zámečnických konstrukcí před provedením nátěru odmaštění odmašťovačem vodou ředitelným</t>
  </si>
  <si>
    <t>-1433120662</t>
  </si>
  <si>
    <t>venkovní zábradlí</t>
  </si>
  <si>
    <t>2,50*1,10*3</t>
  </si>
  <si>
    <t>nové zárubně</t>
  </si>
  <si>
    <t>(0,90+2*1,97)*(0,30+2*0,05)*2</t>
  </si>
  <si>
    <t>(0,80+2*1,97)*(0,30+2*0,05)*4</t>
  </si>
  <si>
    <t>(0,60+2*1,97)*(0,10+2*0,05)*1</t>
  </si>
  <si>
    <t>(1,25+2*1,97)*(0,10+2*0,05)*1</t>
  </si>
  <si>
    <t>(0,70+2*1,97)*(0,15+2*0,05)*2</t>
  </si>
  <si>
    <t>stávající zárubně</t>
  </si>
  <si>
    <t>(0,80+2*1,97)*(0,20+2*0,05)*1</t>
  </si>
  <si>
    <t>(0,90+2*1,97)*(0,10+2*0,05)*1</t>
  </si>
  <si>
    <t>145</t>
  </si>
  <si>
    <t>783306807</t>
  </si>
  <si>
    <t>Odstranění nátěrů ze zámečnických konstrukcí odstraňovačem nátěrů s obroušením</t>
  </si>
  <si>
    <t>-2087823114</t>
  </si>
  <si>
    <t>146</t>
  </si>
  <si>
    <t>783314203</t>
  </si>
  <si>
    <t>Základní antikorozní nátěr zámečnických konstrukcí jednonásobný syntetický samozákladující</t>
  </si>
  <si>
    <t>-480106754</t>
  </si>
  <si>
    <t>147</t>
  </si>
  <si>
    <t>783315103</t>
  </si>
  <si>
    <t>Mezinátěr zámečnických konstrukcí jednonásobný syntetický samozákladující</t>
  </si>
  <si>
    <t>-1340432854</t>
  </si>
  <si>
    <t>148</t>
  </si>
  <si>
    <t>783317105</t>
  </si>
  <si>
    <t>Krycí nátěr (email) zámečnických konstrukcí jednonásobný syntetický samozákladující</t>
  </si>
  <si>
    <t>254854136</t>
  </si>
  <si>
    <t>784</t>
  </si>
  <si>
    <t>Dokončovací práce - malby a tapety</t>
  </si>
  <si>
    <t>149</t>
  </si>
  <si>
    <t>784121001</t>
  </si>
  <si>
    <t>Oškrabání malby v místnostech výšky do 3,80 m</t>
  </si>
  <si>
    <t>-62918692</t>
  </si>
  <si>
    <t>strop</t>
  </si>
  <si>
    <t>81,07+4,70+7,44+11,47+5,146+5,642+5,766+7,006+9,025+120,609+11,94+10,26+5,71</t>
  </si>
  <si>
    <t>stěny</t>
  </si>
  <si>
    <t>"101" 2*(9,10+9,90+4,20+0,50)*1,30</t>
  </si>
  <si>
    <t>"102" 2*(1,50+3,15)*1,30</t>
  </si>
  <si>
    <t>"103" 2*(3,10+2,50)*3,10</t>
  </si>
  <si>
    <t>"104" 2*(3,10+2,70)*3,10</t>
  </si>
  <si>
    <t>"105" (2*(1,90+1,65)+2*(0,80+1,00)+2*(0,80+1,00))*1,90</t>
  </si>
  <si>
    <t>"106" (2*(1,80+1,90)+2*(0,90+1,00)+2*(0,80+1,00))*1,90</t>
  </si>
  <si>
    <t>"107" 2*(3,10+1,90)*3,10</t>
  </si>
  <si>
    <t>"108" 2*(3,10+2,30+1,35+0,65)*1,90</t>
  </si>
  <si>
    <t>"109" 2*(1,50+4,80)*3,10</t>
  </si>
  <si>
    <t>"110" 2*(8,80+15,90+0,90+1,50+0,80+0,50+1,60)*3,10</t>
  </si>
  <si>
    <t>"111" 2*(3,10+3,90)*3,10</t>
  </si>
  <si>
    <t>"112" 2*(3,10+3,30)*1,90</t>
  </si>
  <si>
    <t>"113" 2*(3,10+1,90)*3,10</t>
  </si>
  <si>
    <t>150</t>
  </si>
  <si>
    <t>784121011</t>
  </si>
  <si>
    <t>Rozmývání podkladu po oškrabání malby v místnostech výšky do 3,80 m</t>
  </si>
  <si>
    <t>-1164209811</t>
  </si>
  <si>
    <t>151</t>
  </si>
  <si>
    <t>784181101</t>
  </si>
  <si>
    <t>Penetrace podkladu jednonásobná základní akrylátová bezbarvá v místnostech výšky do 3,80 m</t>
  </si>
  <si>
    <t>907385299</t>
  </si>
  <si>
    <t>"102" (1,70+1,20+1,80+2,50+2,70)*3,10</t>
  </si>
  <si>
    <t>"103" 2*(1,60+3,70)*3,10</t>
  </si>
  <si>
    <t>"104" 2*(1,50+1,70)*1,60</t>
  </si>
  <si>
    <t>"105" 2*(1,50+8,20+0,30+0,71)*3,10</t>
  </si>
  <si>
    <t>"106" 2*(3,10+2,90)*3,10</t>
  </si>
  <si>
    <t>"107" 2*(3,10+1,72)*1,60</t>
  </si>
  <si>
    <t>"108" 2*(2,00+1,40)*1,60</t>
  </si>
  <si>
    <t>"109" 2*(0,965+1,40)*1,60</t>
  </si>
  <si>
    <t>"110" 2*(3,10+1,65)*3,10</t>
  </si>
  <si>
    <t>"111" 2*(3,10+1,80)*1,60</t>
  </si>
  <si>
    <t>"112" 2*(3,10+1,80)*1,60</t>
  </si>
  <si>
    <t>"113" 2*(3,10+2,26)*1,60</t>
  </si>
  <si>
    <t>"114" 2*(3,10+3,90)*3,10</t>
  </si>
  <si>
    <t>"115" 2*(3,10+3,40)*3,10</t>
  </si>
  <si>
    <t>"116" 2*(3,10+1,90)*3,10</t>
  </si>
  <si>
    <t>"117" (8,70+13,80+0,35+1,50+1,50+0,70+0,90)*3,10</t>
  </si>
  <si>
    <t>"118" 2*(1,60+1,70)*3,10</t>
  </si>
  <si>
    <t>152</t>
  </si>
  <si>
    <t>784221101</t>
  </si>
  <si>
    <t>Malby z malířských směsí otěruvzdorných za sucha dvojnásobné, bílé za sucha otěruvzdorné dobře v místnostech výšky do 3,80 m</t>
  </si>
  <si>
    <t>-642742368</t>
  </si>
  <si>
    <t>02 - Zateplení - fasáda, střecha</t>
  </si>
  <si>
    <t xml:space="preserve">    4 - Vodorovné konstrukce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</si>
  <si>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</si>
  <si>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</si>
  <si>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</si>
  <si>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>311231117</t>
  </si>
  <si>
    <t>Zdivo z cihel pálených nosné z cihel plných dl. 290 mm P 7 až 15, na maltu ze suché směsi 10 MPa</t>
  </si>
  <si>
    <t>825479855</t>
  </si>
  <si>
    <t>podezdívka pod VZT</t>
  </si>
  <si>
    <t>0,30*1,00*2*4,20</t>
  </si>
  <si>
    <t>311235211</t>
  </si>
  <si>
    <t>Zdivo jednovrstvé z cihel děrovaných broušených na celoplošnou tenkovrstvou maltu, pevnost cihel do P10, tl. zdiva 440 mm</t>
  </si>
  <si>
    <t>-421697244</t>
  </si>
  <si>
    <t>2*(15,35+25,052)*0,25</t>
  </si>
  <si>
    <t>Vodorovné konstrukce</t>
  </si>
  <si>
    <t>411388531</t>
  </si>
  <si>
    <t>Zabetonování otvorů ve stropech nebo v klenbách včetně lešení, bednění, odbednění a výztuže (materiál v ceně) ve stropech železobetonových, tvárnicových a prefabrikovaných</t>
  </si>
  <si>
    <t>32545297</t>
  </si>
  <si>
    <t>0,20*(0,60*1,80+0,40*1,60)</t>
  </si>
  <si>
    <t>622131101</t>
  </si>
  <si>
    <t>Podkladní a spojovací vrstva vnějších omítaných ploch cementový postřik nanášený ručně celoplošně stěn</t>
  </si>
  <si>
    <t>82988416</t>
  </si>
  <si>
    <t>2*(0,30+1,00)*2*4,20+0,30*2*4,20</t>
  </si>
  <si>
    <t>622142001</t>
  </si>
  <si>
    <t>Potažení vnějších ploch pletivem v ploše nebo pruzích, na plném podkladu sklovláknitým vtlačením do tmelu stěn</t>
  </si>
  <si>
    <t>-562032361</t>
  </si>
  <si>
    <t>(2*(1,40+2*1,44)+9*(0,55+2*0,94)+10*(1,45+2*1,44))*0,30</t>
  </si>
  <si>
    <t>(1*(0,90+2*2,07)+1*(1,40+2*2,07))*0,45</t>
  </si>
  <si>
    <t>622151011</t>
  </si>
  <si>
    <t>Penetrační nátěr vnějších pastovitých tenkovrstvých omítek silikátový stěn</t>
  </si>
  <si>
    <t>789939606</t>
  </si>
  <si>
    <t>2*(25,30+15,60+0,61)*4,25+1,00*2*(0,80+0,63)</t>
  </si>
  <si>
    <t>odpočet okna</t>
  </si>
  <si>
    <t>-1*(2*1,40*1,44+9*0,55*0,94+10*1,45*1,44)</t>
  </si>
  <si>
    <t>-1*(0,90*2,07+1,40*2,07)</t>
  </si>
  <si>
    <t>přípočet ostění</t>
  </si>
  <si>
    <t>622151021</t>
  </si>
  <si>
    <t>Penetrační nátěr vnějších pastovitých tenkovrstvých omítek mozaikových akrylátový stěn</t>
  </si>
  <si>
    <t>1863568105</t>
  </si>
  <si>
    <t>sokl</t>
  </si>
  <si>
    <t>1,00*(15,60+2*0,63)+1,00*25,30/2+1,00*25,30/2+1,00*2,30</t>
  </si>
  <si>
    <t>622211031</t>
  </si>
  <si>
    <t>Montáž kontaktního zateplení lepením a mechanickým kotvením z polystyrenových desek na vnější stěny, na podklad betonový nebo z lehčeného betonu, z tvárnic keramických nebo vápenopískových, tloušťky desek přes 120 do 160 mm</t>
  </si>
  <si>
    <t>-891094843</t>
  </si>
  <si>
    <t>28376077</t>
  </si>
  <si>
    <t>deska EPS grafitová fasádní λ=0,030-0,031 tl 120mm</t>
  </si>
  <si>
    <t>-193358188</t>
  </si>
  <si>
    <t>321,369*1,05 'Přepočtené koeficientem množství</t>
  </si>
  <si>
    <t>622212001</t>
  </si>
  <si>
    <t>Montáž kontaktního zateplení vnějšího ostění, nadpraží nebo parapetu lepením z polystyrenových desek hloubky špalet do 200 mm, tloušťky desek do 40 mm</t>
  </si>
  <si>
    <t>497460864</t>
  </si>
  <si>
    <t>2*(1,40+2*1,44)+9*(0,55+2*0,94)+10*(1,45+2*1,44)</t>
  </si>
  <si>
    <t>28376070</t>
  </si>
  <si>
    <t>deska EPS grafitová fasádní λ=0,030-0,031 tl 20mm</t>
  </si>
  <si>
    <t>-606049440</t>
  </si>
  <si>
    <t>73,73*0,2 'Přepočtené koeficientem množství</t>
  </si>
  <si>
    <t>622212051</t>
  </si>
  <si>
    <t>Montáž kontaktního zateplení vnějšího ostění, nadpraží nebo parapetu lepením z polystyrenových desek hloubky špalet přes 200 do 400 mm, tloušťky desek do 40 mm</t>
  </si>
  <si>
    <t>745962575</t>
  </si>
  <si>
    <t>1*(0,90+2*2,07)+1*(1,40+2*2,07)</t>
  </si>
  <si>
    <t>28376072</t>
  </si>
  <si>
    <t>deska EPS grafitová fasádní λ=0,030-0,031 tl 40mm</t>
  </si>
  <si>
    <t>4677760</t>
  </si>
  <si>
    <t>10,58*0,6 'Přepočtené koeficientem množství</t>
  </si>
  <si>
    <t>622252001</t>
  </si>
  <si>
    <t>Montáž profilů kontaktního zateplení zakládacích soklových připevněných hmoždinkami</t>
  </si>
  <si>
    <t>1278350470</t>
  </si>
  <si>
    <t>2*(25,30+15,60+0,61)</t>
  </si>
  <si>
    <t>59051649</t>
  </si>
  <si>
    <t>profil zakládací Al tl 0,7mm pro ETICS pro izolant tl 120mm</t>
  </si>
  <si>
    <t>-1854478225</t>
  </si>
  <si>
    <t>83,02*1,05 'Přepočtené koeficientem množství</t>
  </si>
  <si>
    <t>622252002</t>
  </si>
  <si>
    <t>Montáž profilů kontaktního zateplení ostatních stěnových, dilatačních apod. lepených do tmelu</t>
  </si>
  <si>
    <t>498814112</t>
  </si>
  <si>
    <t>rohové</t>
  </si>
  <si>
    <t>4*1,00+7*4,20</t>
  </si>
  <si>
    <t>2*2*2,07+12*2*1,44+9*2*0,94</t>
  </si>
  <si>
    <t>Mezisoučet</t>
  </si>
  <si>
    <t>okenní</t>
  </si>
  <si>
    <t>nadpraží</t>
  </si>
  <si>
    <t>2*1,40+9*0,55+10*1,45+0,90+1,40</t>
  </si>
  <si>
    <t>parapetní</t>
  </si>
  <si>
    <t>2*1,40+9*0,55+10*1,45</t>
  </si>
  <si>
    <t>63127466</t>
  </si>
  <si>
    <t>profil rohový Al 23x23mm s výztužnou tkaninou š 100mm pro ETICS</t>
  </si>
  <si>
    <t>54642370</t>
  </si>
  <si>
    <t>93,16*1,05 'Přepočtené koeficientem množství</t>
  </si>
  <si>
    <t>59051476</t>
  </si>
  <si>
    <t>profil začišťovací PVC 9mm s výztužnou tkaninou pro ostění ETICS</t>
  </si>
  <si>
    <t>1056027798</t>
  </si>
  <si>
    <t>84,31*1,05 'Přepočtené koeficientem množství</t>
  </si>
  <si>
    <t>59051510</t>
  </si>
  <si>
    <t>profil začišťovací s okapnicí PVC s výztužnou tkaninou pro nadpraží ETICS</t>
  </si>
  <si>
    <t>-873630645</t>
  </si>
  <si>
    <t>24,55*1,05 'Přepočtené koeficientem množství</t>
  </si>
  <si>
    <t>59051512</t>
  </si>
  <si>
    <t>profil začišťovací s okapnicí PVC s výztužnou tkaninou pro parapet ETICS</t>
  </si>
  <si>
    <t>1017821318</t>
  </si>
  <si>
    <t>22,25*1,05 'Přepočtené koeficientem množství</t>
  </si>
  <si>
    <t>622321121</t>
  </si>
  <si>
    <t>Omítka vápenocementová vnějších ploch nanášená ručně jednovrstvá, tloušťky do 15 mm hladká stěn</t>
  </si>
  <si>
    <t>431258419</t>
  </si>
  <si>
    <t>622511112</t>
  </si>
  <si>
    <t>Omítka tenkovrstvá akrylátová vnějších ploch probarvená bez penetrace mozaiková střednězrnná stěn</t>
  </si>
  <si>
    <t>2048560782</t>
  </si>
  <si>
    <t>622541012</t>
  </si>
  <si>
    <t>Omítka tenkovrstvá silikonsilikátová vnějších ploch probarvená bez penetrace, zatíraná (škrábaná), tloušťky 1,5 mm stěn</t>
  </si>
  <si>
    <t>-1522243273</t>
  </si>
  <si>
    <t>629991011</t>
  </si>
  <si>
    <t>Zakrytí vnějších ploch před znečištěním včetně pozdějšího odkrytí výplní otvorů a svislých ploch fólií přilepenou lepící páskou</t>
  </si>
  <si>
    <t>1724928650</t>
  </si>
  <si>
    <t>2*1,40*1,44+9*0,55*0,94+10*1,45*1,44</t>
  </si>
  <si>
    <t>0,90*2,07+1,40*2,07</t>
  </si>
  <si>
    <t>629995101</t>
  </si>
  <si>
    <t>Očištění vnějších ploch tlakovou vodou omytím</t>
  </si>
  <si>
    <t>1040756526</t>
  </si>
  <si>
    <t>321,369+44,46</t>
  </si>
  <si>
    <t>-1415787066</t>
  </si>
  <si>
    <t>pod nadezdívku a pod oplechování</t>
  </si>
  <si>
    <t>0,45*2*(15,352+25,052)*2</t>
  </si>
  <si>
    <t>941221111</t>
  </si>
  <si>
    <t>Montáž lešení řadového rámového těžkého pracovního s podlahami s provozním zatížením tř. 4 do 300 kg/m2 šířky tř. SW09 od 0,9 do 1,2 m, výšky do 10 m</t>
  </si>
  <si>
    <t>-532842161</t>
  </si>
  <si>
    <t>5,20*(2*1,20+15,60)+4,90*25,30+4,50*(2*1,20+15,60)+5,00*25,30</t>
  </si>
  <si>
    <t>941221211</t>
  </si>
  <si>
    <t>Montáž lešení řadového rámového těžkého pracovního s podlahami s provozním zatížením tř. 4 do 300 kg/m2 Příplatek za první a každý další den použití lešení k ceně -1111 nebo -1112</t>
  </si>
  <si>
    <t>570913890</t>
  </si>
  <si>
    <t>425,07*60 'Přepočtené koeficientem množství</t>
  </si>
  <si>
    <t>941221811</t>
  </si>
  <si>
    <t>Demontáž lešení řadového rámového těžkého pracovního s provozním zatížením tř. 4 do 300 kg/m2 šířky tř. SW09 od 0,9 do 1,2 m, výšky do 10 m</t>
  </si>
  <si>
    <t>1575073120</t>
  </si>
  <si>
    <t>944511111</t>
  </si>
  <si>
    <t>Montáž ochranné sítě zavěšené na konstrukci lešení z textilie z umělých vláken</t>
  </si>
  <si>
    <t>-1079977683</t>
  </si>
  <si>
    <t>944511211</t>
  </si>
  <si>
    <t>Montáž ochranné sítě Příplatek za první a každý další den použití sítě k ceně -1111</t>
  </si>
  <si>
    <t>-2146528253</t>
  </si>
  <si>
    <t>944511811</t>
  </si>
  <si>
    <t>Demontáž ochranné sítě zavěšené na konstrukci lešení z textilie z umělých vláken</t>
  </si>
  <si>
    <t>-2081039382</t>
  </si>
  <si>
    <t>-1034905909</t>
  </si>
  <si>
    <t>1981183140</t>
  </si>
  <si>
    <t>-858751654</t>
  </si>
  <si>
    <t>0,191*20 'Přepočtené koeficientem množství</t>
  </si>
  <si>
    <t>1440309786</t>
  </si>
  <si>
    <t>998017001</t>
  </si>
  <si>
    <t>Přesun hmot pro budovy občanské výstavby, bydlení, výrobu a služby s omezením mechanizace vodorovná dopravní vzdálenost do 100 m pro budovy s jakoukoliv nosnou konstrukcí výšky do 6 m</t>
  </si>
  <si>
    <t>1461125837</t>
  </si>
  <si>
    <t>712361701</t>
  </si>
  <si>
    <t>Provedení povlakové krytiny střech plochých do 10° fólií položenou volně s přilepením spojů</t>
  </si>
  <si>
    <t>1093140066</t>
  </si>
  <si>
    <t>12,15*24,05+2,20*9,89</t>
  </si>
  <si>
    <t>2*(14,35+24,05)*0,575</t>
  </si>
  <si>
    <t>0,70*2*(15,352+25,052)</t>
  </si>
  <si>
    <t>28322092</t>
  </si>
  <si>
    <t>fólie hydroizolační mPVC tl 3mm</t>
  </si>
  <si>
    <t>166958114</t>
  </si>
  <si>
    <t>414,692*1,1655 'Přepočtené koeficientem množství</t>
  </si>
  <si>
    <t>712363352</t>
  </si>
  <si>
    <t>Povlakové krytiny střech plochých do 10° z tvarovaných poplastovaných lišt pro mPVC vnitřní koutová lišta rš 100 mm</t>
  </si>
  <si>
    <t>865877975</t>
  </si>
  <si>
    <t>2*(14,35+24,05)+2*2*(0,30+4,20)</t>
  </si>
  <si>
    <t>712363353</t>
  </si>
  <si>
    <t>Povlakové krytiny střech plochých do 10° z tvarovaných poplastovaných lišt pro mPVC vnější koutová lišta rš 100 mm</t>
  </si>
  <si>
    <t>1323433201</t>
  </si>
  <si>
    <t>712363606</t>
  </si>
  <si>
    <t>Provedení povlakové krytiny střech plochých do 10° s mechanicky kotvenou izolací včetně položení fólie a horkovzdušného svaření tl. tepelné izolace přes 240 mm budovy výšky do 18 m, kotvené do betonu</t>
  </si>
  <si>
    <t>964010428</t>
  </si>
  <si>
    <t>28322000</t>
  </si>
  <si>
    <t>fólie hydroizolační střešní mPVC mechanicky kotvená tl 2,0mm šedá</t>
  </si>
  <si>
    <t>-593067122</t>
  </si>
  <si>
    <t>712391171</t>
  </si>
  <si>
    <t>Provedení povlakové krytiny střech plochých do 10° -ostatní práce provedení vrstvy textilní podkladní</t>
  </si>
  <si>
    <t>1730576027</t>
  </si>
  <si>
    <t>69311068</t>
  </si>
  <si>
    <t>geotextilie netkaná separační, ochranná, filtrační, drenážní PP 300g/m2</t>
  </si>
  <si>
    <t>321764437</t>
  </si>
  <si>
    <t>414,692*1,155 'Přepočtené koeficientem množství</t>
  </si>
  <si>
    <t>998712101</t>
  </si>
  <si>
    <t>Přesun hmot pro povlakové krytiny stanovený z hmotnosti přesunovaného materiálu vodorovná dopravní vzdálenost do 50 m v objektech výšky do 6 m</t>
  </si>
  <si>
    <t>2143805071</t>
  </si>
  <si>
    <t>998712181</t>
  </si>
  <si>
    <t>Přesun hmot pro povlakové krytiny stanovený z hmotnosti přesunovaného materiálu Příplatek k cenám za přesun prováděný bez použití mechanizace pro jakoukoliv výšku objektu</t>
  </si>
  <si>
    <t>432551340</t>
  </si>
  <si>
    <t>713141136</t>
  </si>
  <si>
    <t>Montáž tepelné izolace střech plochých rohožemi, pásy, deskami, dílci, bloky (izolační materiál ve specifikaci) přilepenými za studena nízkoexpanzní (PUR) pěnou</t>
  </si>
  <si>
    <t>-1754210667</t>
  </si>
  <si>
    <t>28375993</t>
  </si>
  <si>
    <t>deska EPS 150 pro konstrukce s vysokým zatížením λ=0,035 tl 200mm</t>
  </si>
  <si>
    <t>-509011143</t>
  </si>
  <si>
    <t>313,966*1,05 'Přepočtené koeficientem množství</t>
  </si>
  <si>
    <t>713141151</t>
  </si>
  <si>
    <t>Montáž tepelné izolace střech plochých rohožemi, pásy, deskami, dílci, bloky (izolační materiál ve specifikaci) kladenými volně jednovrstvá</t>
  </si>
  <si>
    <t>1068805830</t>
  </si>
  <si>
    <t>doplnění izolace ve stávající skladbě střechy</t>
  </si>
  <si>
    <t>0,60*1,80+0,40*1,60</t>
  </si>
  <si>
    <t>28372326</t>
  </si>
  <si>
    <t>deska EPS 150 pro konstrukce s vysokým zatížením λ=0,035</t>
  </si>
  <si>
    <t>-1136767971</t>
  </si>
  <si>
    <t>1,72*0,4 'Přepočtené koeficientem množství</t>
  </si>
  <si>
    <t>713141212</t>
  </si>
  <si>
    <t>Montáž tepelné izolace střech plochých atikovými klíny přilepenými za studena nízkoexpanzní (PUR) pěnou</t>
  </si>
  <si>
    <t>1902376623</t>
  </si>
  <si>
    <t>2*(15,35+25,052)</t>
  </si>
  <si>
    <t>63152006</t>
  </si>
  <si>
    <t>klín atikový přechodný minerální plochých střech tl 60x60mm</t>
  </si>
  <si>
    <t>-482476764</t>
  </si>
  <si>
    <t>80,804*1,05 'Přepočtené koeficientem množství</t>
  </si>
  <si>
    <t>713141378</t>
  </si>
  <si>
    <t>Montáž tepelné izolace střech plochých spádovými klíny na zhlaví atiky šířky přes 500 do 1000 mm mechanicky ukotvenými šrouby</t>
  </si>
  <si>
    <t>561720206</t>
  </si>
  <si>
    <t>28376105</t>
  </si>
  <si>
    <t>klín izolační z XPS spádový</t>
  </si>
  <si>
    <t>2056894128</t>
  </si>
  <si>
    <t>80,804*0,08 'Přepočtené koeficientem množství</t>
  </si>
  <si>
    <t>713141396</t>
  </si>
  <si>
    <t>Montáž tepelné izolace střech plochých na konstrukce stěn převyšující úroveň střechy např. atiky, prostupy střešní krytinou do výšky 1 000 mm přilepenými za studena nízkoexpanzní (PUR) pěnou</t>
  </si>
  <si>
    <t>-269005917</t>
  </si>
  <si>
    <t>28375912</t>
  </si>
  <si>
    <t>deska EPS 150 pro konstrukce s vysokým zatížením λ=0,035 tl 80mm</t>
  </si>
  <si>
    <t>1727964794</t>
  </si>
  <si>
    <t>44,16*1,05 'Přepočtené koeficientem množství</t>
  </si>
  <si>
    <t>-601658046</t>
  </si>
  <si>
    <t>-865659276</t>
  </si>
  <si>
    <t>721</t>
  </si>
  <si>
    <t>Zdravotechnika - vnitřní kanalizace</t>
  </si>
  <si>
    <t>721239114</t>
  </si>
  <si>
    <t>Střešní vtoky (vpusti) montáž střešních vtoků ostatních typů se svislým odtokem do DN 160</t>
  </si>
  <si>
    <t>-2018677246</t>
  </si>
  <si>
    <t>včt.propojení</t>
  </si>
  <si>
    <t>56231103</t>
  </si>
  <si>
    <t>vtok střešní svislý s vyhříváním s manžetou pro PVC-P hydroizolaci pochůzných plochých střech DN 75, DN 110</t>
  </si>
  <si>
    <t>223823556</t>
  </si>
  <si>
    <t>998721101</t>
  </si>
  <si>
    <t>Přesun hmot pro vnitřní kanalizace stanovený z hmotnosti přesunovaného materiálu vodorovná dopravní vzdálenost do 50 m v objektech výšky do 6 m</t>
  </si>
  <si>
    <t>-2133030674</t>
  </si>
  <si>
    <t>998721181</t>
  </si>
  <si>
    <t>Přesun hmot pro vnitřní kanalizace stanovený z hmotnosti přesunovaného materiálu Příplatek k ceně za přesun prováděný bez použití mechanizace pro jakoukoliv výšku objektu</t>
  </si>
  <si>
    <t>-2002035137</t>
  </si>
  <si>
    <t>762</t>
  </si>
  <si>
    <t>Konstrukce tesařské</t>
  </si>
  <si>
    <t>762361312</t>
  </si>
  <si>
    <t>Konstrukční vrstva pod klempířské prvky pro oplechování horních ploch zdí a nadezdívek (atik) z desek dřevoštěpkových šroubovaných do podkladu, tloušťky desky 22 mm</t>
  </si>
  <si>
    <t>279170339</t>
  </si>
  <si>
    <t>2*(15,35+25,052)*0,70</t>
  </si>
  <si>
    <t>764</t>
  </si>
  <si>
    <t>Konstrukce klempířské</t>
  </si>
  <si>
    <t>764002841</t>
  </si>
  <si>
    <t>Demontáž klempířských konstrukcí oplechování horních ploch zdí a nadezdívek do suti</t>
  </si>
  <si>
    <t>-1968534625</t>
  </si>
  <si>
    <t>764002851</t>
  </si>
  <si>
    <t>Demontáž klempířských konstrukcí oplechování parapetů do suti</t>
  </si>
  <si>
    <t>-1579803570</t>
  </si>
  <si>
    <t>764011615</t>
  </si>
  <si>
    <t>Podkladní plech z pozinkovaného plechu s povrchovou úpravou rš 400 mm</t>
  </si>
  <si>
    <t>-102819539</t>
  </si>
  <si>
    <t>764214609</t>
  </si>
  <si>
    <t>Oplechování horních ploch zdí a nadezdívek (atik) z pozinkovaného plechu s povrchovou úpravou mechanicky kotvené rš 800 mm</t>
  </si>
  <si>
    <t>-1439615595</t>
  </si>
  <si>
    <t>998764101</t>
  </si>
  <si>
    <t>Přesun hmot pro konstrukce klempířské stanovený z hmotnosti přesunovaného materiálu vodorovná dopravní vzdálenost do 50 m v objektech výšky do 6 m</t>
  </si>
  <si>
    <t>-1266410732</t>
  </si>
  <si>
    <t>998764181</t>
  </si>
  <si>
    <t>Přesun hmot pro konstrukce klempířské stanovený z hmotnosti přesunovaného materiálu Příplatek k cenám za přesun prováděný bez použití mechanizace pro jakoukoliv výšku objektu</t>
  </si>
  <si>
    <t>1568234690</t>
  </si>
  <si>
    <t>767832102</t>
  </si>
  <si>
    <t>Montáž venkovních požárních žebříků do zdiva bez suchovodu</t>
  </si>
  <si>
    <t>-881001528</t>
  </si>
  <si>
    <t>5,40</t>
  </si>
  <si>
    <t>44983058</t>
  </si>
  <si>
    <t>žebřík venkovní s nepřímým výstupem a ochranným košem bez suchovodu z pozinkované oceli celkem dl 11-14,5m</t>
  </si>
  <si>
    <t>929105025</t>
  </si>
  <si>
    <t>2037434843</t>
  </si>
  <si>
    <t>-704917317</t>
  </si>
  <si>
    <t>03 - ZTI - vodovod</t>
  </si>
  <si>
    <t xml:space="preserve">    722 - Zdravotechnika - vnitřní vodovod</t>
  </si>
  <si>
    <t xml:space="preserve">    724 - Zdravotechnika - strojní vybavení</t>
  </si>
  <si>
    <t xml:space="preserve">    725 - Zdravotechnika - zařizovací předměty</t>
  </si>
  <si>
    <t xml:space="preserve">    732 - Ústřední vytápění - strojovny</t>
  </si>
  <si>
    <t>900900100</t>
  </si>
  <si>
    <t>Stavební přípomoce pro rozvod vody</t>
  </si>
  <si>
    <t>kpl</t>
  </si>
  <si>
    <t>700709416</t>
  </si>
  <si>
    <t>722</t>
  </si>
  <si>
    <t>Zdravotechnika - vnitřní vodovod</t>
  </si>
  <si>
    <t>722174021</t>
  </si>
  <si>
    <t>Potrubí z plastových trubek z polypropylenu PPR svařovaných polyfúzně PN 20 (SDR 6) D 16 x 2,7</t>
  </si>
  <si>
    <t>-1815421989</t>
  </si>
  <si>
    <t>"SV" 14,50</t>
  </si>
  <si>
    <t>"TV" 6,00</t>
  </si>
  <si>
    <t>"CV" 40,50</t>
  </si>
  <si>
    <t>722174022</t>
  </si>
  <si>
    <t>Potrubí z plastových trubek z polypropylenu PPR svařovaných polyfúzně PN 20 (SDR 6) D 20 x 3,4</t>
  </si>
  <si>
    <t>1672387785</t>
  </si>
  <si>
    <t>"SV" 56,50</t>
  </si>
  <si>
    <t>"TV" 73,00</t>
  </si>
  <si>
    <t>"CV" 14,00</t>
  </si>
  <si>
    <t>"ZV" 5,00</t>
  </si>
  <si>
    <t>722174023</t>
  </si>
  <si>
    <t>Potrubí z plastových trubek z polypropylenu PPR svařovaných polyfúzně PN 20 (SDR 6) D 25 x 4,2</t>
  </si>
  <si>
    <t>-1684212121</t>
  </si>
  <si>
    <t>"SV" 12,50</t>
  </si>
  <si>
    <t>"TV" 10,50</t>
  </si>
  <si>
    <t>"ZV" 20,00</t>
  </si>
  <si>
    <t>722174024</t>
  </si>
  <si>
    <t>Potrubí z plastových trubek z polypropylenu PPR svařovaných polyfúzně PN 20 (SDR 6) D 32 x 5,4</t>
  </si>
  <si>
    <t>686315111</t>
  </si>
  <si>
    <t>"SV" 35,00</t>
  </si>
  <si>
    <t>"TV" 11,00</t>
  </si>
  <si>
    <t>722181221</t>
  </si>
  <si>
    <t>Ochrana potrubí termoizolačními trubicemi z pěnového polyetylenu PE přilepenými v příčných a podélných spojích, tloušťky izolace přes 6 do 9 mm, vnitřního průměru izolace DN do 22 mm</t>
  </si>
  <si>
    <t>1590736114</t>
  </si>
  <si>
    <t>722181222</t>
  </si>
  <si>
    <t>Ochrana potrubí termoizolačními trubicemi z pěnového polyetylenu PE přilepenými v příčných a podélných spojích, tloušťky izolace přes 6 do 9 mm, vnitřního průměru izolace DN přes 22 do 45 mm</t>
  </si>
  <si>
    <t>-956496043</t>
  </si>
  <si>
    <t>722181241</t>
  </si>
  <si>
    <t>Ochrana potrubí termoizolačními trubicemi z pěnového polyetylenu PE přilepenými v příčných a podélných spojích, tloušťky izolace přes 13 do 20 mm, vnitřního průměru izolace DN do 22 mm</t>
  </si>
  <si>
    <t>-767175694</t>
  </si>
  <si>
    <t>722181242</t>
  </si>
  <si>
    <t>Ochrana potrubí termoizolačními trubicemi z pěnového polyetylenu PE přilepenými v příčných a podélných spojích, tloušťky izolace přes 13 do 20 mm, vnitřního průměru izolace DN přes 22 do 45 mm</t>
  </si>
  <si>
    <t>-1763802270</t>
  </si>
  <si>
    <t>722220111</t>
  </si>
  <si>
    <t>Armatury s jedním závitem nástěnky pro výtokový ventil G 1/2"</t>
  </si>
  <si>
    <t>-2147419698</t>
  </si>
  <si>
    <t>722224152</t>
  </si>
  <si>
    <t>Armatury s jedním závitem ventily kulové zahradní uzávěry PN 15 do 120° C G 1/2" - 3/4"</t>
  </si>
  <si>
    <t>-443850374</t>
  </si>
  <si>
    <t>722231073</t>
  </si>
  <si>
    <t>Armatury se dvěma závity ventily zpětné mosazné PN 10 do 110°C G 3/4"</t>
  </si>
  <si>
    <t>722523282</t>
  </si>
  <si>
    <t>722231074</t>
  </si>
  <si>
    <t>Armatury se dvěma závity ventily zpětné mosazné PN 10 do 110°C G 1"</t>
  </si>
  <si>
    <t>1124006220</t>
  </si>
  <si>
    <t>722231222</t>
  </si>
  <si>
    <t>Armatury se dvěma závity ventily pojistné k bojleru mosazné PN 6 do 100°C G 3/4"</t>
  </si>
  <si>
    <t>1454596147</t>
  </si>
  <si>
    <t>722232043</t>
  </si>
  <si>
    <t>Armatury se dvěma závity kulové kohouty PN 42 do 185 °C přímé vnitřní závit G 1/2"</t>
  </si>
  <si>
    <t>740794520</t>
  </si>
  <si>
    <t>722232044</t>
  </si>
  <si>
    <t>Armatury se dvěma závity kulové kohouty PN 42 do 185 °C přímé vnitřní závit G 3/4"</t>
  </si>
  <si>
    <t>-11445052</t>
  </si>
  <si>
    <t>722232044.</t>
  </si>
  <si>
    <t>Armatury se dvěma závity kulové kohouty PN 42 do 185 °C přímé vnitřní závit G 3/4" s filtrem</t>
  </si>
  <si>
    <t>929026876</t>
  </si>
  <si>
    <t>722232045</t>
  </si>
  <si>
    <t>Armatury se dvěma závity kulové kohouty PN 42 do 185 °C přímé vnitřní závit G 1"</t>
  </si>
  <si>
    <t>1269661546</t>
  </si>
  <si>
    <t>722290226</t>
  </si>
  <si>
    <t>Zkoušky, proplach a desinfekce vodovodního potrubí zkoušky těsnosti vodovodního potrubí závitového do DN 50</t>
  </si>
  <si>
    <t>160324273</t>
  </si>
  <si>
    <t>722290234</t>
  </si>
  <si>
    <t>Zkoušky, proplach a desinfekce vodovodního potrubí proplach a desinfekce vodovodního potrubí do DN 80</t>
  </si>
  <si>
    <t>1443625899</t>
  </si>
  <si>
    <t>998722101</t>
  </si>
  <si>
    <t>Přesun hmot pro vnitřní vodovod stanovený z hmotnosti přesunovaného materiálu vodorovná dopravní vzdálenost do 50 m v objektech výšky do 6 m</t>
  </si>
  <si>
    <t>459955201</t>
  </si>
  <si>
    <t>998722181</t>
  </si>
  <si>
    <t>Přesun hmot pro vnitřní vodovod stanovený z hmotnosti přesunovaného materiálu Příplatek k ceně za přesun prováděný bez použití mechanizace pro jakoukoliv výšku objektu</t>
  </si>
  <si>
    <t>-1570401178</t>
  </si>
  <si>
    <t>724</t>
  </si>
  <si>
    <t>Zdravotechnika - strojní vybavení</t>
  </si>
  <si>
    <t>724231127</t>
  </si>
  <si>
    <t>Příslušenství domovních vodáren měřicí manometr s membránou</t>
  </si>
  <si>
    <t>soubor</t>
  </si>
  <si>
    <t>1774602467</t>
  </si>
  <si>
    <t>724233003</t>
  </si>
  <si>
    <t>Nádoby expanzní tlakové pro rozvody pitné vody s membránou bez pojistného ventilu se závitovým připojením PN 0,8 o objemu 12 l</t>
  </si>
  <si>
    <t>1955574826</t>
  </si>
  <si>
    <t>998724101</t>
  </si>
  <si>
    <t>Přesun hmot pro strojní vybavení stanovený z hmotnosti přesunovaného materiálu vodorovná dopravní vzdálenost do 50 m v objektech výšky do 6 m</t>
  </si>
  <si>
    <t>-1315786762</t>
  </si>
  <si>
    <t>998724181</t>
  </si>
  <si>
    <t>Přesun hmot pro strojní vybavení stanovený z hmotnosti přesunovaného materiálu Příplatek k ceně za přesun prováděný bez použití mechanizace pro jakoukoliv výšku objektu</t>
  </si>
  <si>
    <t>1419937421</t>
  </si>
  <si>
    <t>725</t>
  </si>
  <si>
    <t>Zdravotechnika - zařizovací předměty</t>
  </si>
  <si>
    <t>725813111</t>
  </si>
  <si>
    <t>Ventily rohové bez připojovací trubičky nebo flexi hadičky G 1/2"</t>
  </si>
  <si>
    <t>-1670429079</t>
  </si>
  <si>
    <t>998725101</t>
  </si>
  <si>
    <t>Přesun hmot pro zařizovací předměty stanovený z hmotnosti přesunovaného materiálu vodorovná dopravní vzdálenost do 50 m v objektech výšky do 6 m</t>
  </si>
  <si>
    <t>793480890</t>
  </si>
  <si>
    <t>998725181</t>
  </si>
  <si>
    <t>Přesun hmot pro zařizovací předměty stanovený z hmotnosti přesunovaného materiálu Příplatek k cenám za přesun prováděný bez použití mechanizace pro jakoukoliv výšku objektu</t>
  </si>
  <si>
    <t>-1954375757</t>
  </si>
  <si>
    <t>732</t>
  </si>
  <si>
    <t>Ústřední vytápění - strojovny</t>
  </si>
  <si>
    <t>732421212</t>
  </si>
  <si>
    <t>Čerpadla teplovodní závitová mokroběžná cirkulační pro TUV (elektronicky řízená) PN 10, do 80°C DN přípojky/dopravní výška H (m) - čerpací výkon Q (m3/h) DN 25 / do 4,0 m / 2,2 m3/h</t>
  </si>
  <si>
    <t>-1471866996</t>
  </si>
  <si>
    <t>998732101</t>
  </si>
  <si>
    <t>Přesun hmot pro strojovny stanovený z hmotnosti přesunovaného materiálu vodorovná dopravní vzdálenost do 50 m v objektech výšky do 6 m</t>
  </si>
  <si>
    <t>-1903313759</t>
  </si>
  <si>
    <t>998732181</t>
  </si>
  <si>
    <t>Přesun hmot pro strojovny stanovený z hmotnosti přesunovaného materiálu Příplatek k cenám za přesun prováděný bez použití mechanizace pro jakoukoliv výšku objektu</t>
  </si>
  <si>
    <t>-229119350</t>
  </si>
  <si>
    <t>04 - Plynovod</t>
  </si>
  <si>
    <t xml:space="preserve">    723 - Zdravotechnika - vnitřní plynovod</t>
  </si>
  <si>
    <t>Stavební přípomoce pro rozvod plynu</t>
  </si>
  <si>
    <t>449458464</t>
  </si>
  <si>
    <t>723</t>
  </si>
  <si>
    <t>Zdravotechnika - vnitřní plynovod</t>
  </si>
  <si>
    <t>723150365</t>
  </si>
  <si>
    <t>Potrubí z ocelových trubek hladkých černých spojovaných chráničky Ø 38/2,6</t>
  </si>
  <si>
    <t>-776269520</t>
  </si>
  <si>
    <t>723181021</t>
  </si>
  <si>
    <t>Potrubí z měděných trubek tvrdých, spojovaných lisováním Ø 15/1</t>
  </si>
  <si>
    <t>-1863636463</t>
  </si>
  <si>
    <t>723181022</t>
  </si>
  <si>
    <t>Potrubí z měděných trubek tvrdých, spojovaných lisováním Ø 18/1</t>
  </si>
  <si>
    <t>1589785435</t>
  </si>
  <si>
    <t>723181023</t>
  </si>
  <si>
    <t>Potrubí z měděných trubek tvrdých, spojovaných lisováním Ø 22/1</t>
  </si>
  <si>
    <t>1436803445</t>
  </si>
  <si>
    <t>723181024</t>
  </si>
  <si>
    <t>Potrubí z měděných trubek tvrdých, spojovaných lisováním Ø 28/1,5</t>
  </si>
  <si>
    <t>1427247879</t>
  </si>
  <si>
    <t>723190251</t>
  </si>
  <si>
    <t>Přípojky plynovodní ke strojům a zařízením z trubek vyvedení a upevnění plynovodních výpustek na potrubí DN 15</t>
  </si>
  <si>
    <t>512477415</t>
  </si>
  <si>
    <t>723190909</t>
  </si>
  <si>
    <t>Opravy plynovodního potrubí neúřední zkouška těsnosti dosavadního potrubí</t>
  </si>
  <si>
    <t>-1292425900</t>
  </si>
  <si>
    <t>723231162</t>
  </si>
  <si>
    <t>Armatury se dvěma závity kohouty kulové PN 42 do 185°C plnoprůtokové vnitřní závit těžká řada G 1/2"</t>
  </si>
  <si>
    <t>22439543</t>
  </si>
  <si>
    <t>723231163</t>
  </si>
  <si>
    <t>Armatury se dvěma závity kohouty kulové PN 42 do 185°C plnoprůtokové vnitřní závit těžká řada G 3/4"</t>
  </si>
  <si>
    <t>497712809</t>
  </si>
  <si>
    <t>723231166</t>
  </si>
  <si>
    <t>Armatury se dvěma závity kohouty kulové PN 42 do 185°C plnoprůtokové vnitřní závit těžká řada G 1 1/2"</t>
  </si>
  <si>
    <t>-281748816</t>
  </si>
  <si>
    <t>723900100</t>
  </si>
  <si>
    <t>Napojení na stávající rozvod</t>
  </si>
  <si>
    <t>663275960</t>
  </si>
  <si>
    <t>723900200</t>
  </si>
  <si>
    <t>Revize plynovodu</t>
  </si>
  <si>
    <t>-1179384779</t>
  </si>
  <si>
    <t>998723101</t>
  </si>
  <si>
    <t>Přesun hmot pro vnitřní plynovod stanovený z hmotnosti přesunovaného materiálu vodorovná dopravní vzdálenost do 50 m v objektech výšky do 6 m</t>
  </si>
  <si>
    <t>1671149676</t>
  </si>
  <si>
    <t>998723181</t>
  </si>
  <si>
    <t>Přesun hmot pro vnitřní plynovod stanovený z hmotnosti přesunovaného materiálu Příplatek k ceně za přesun prováděný bez použití mechanizace pro jakoukoliv výšku objektu</t>
  </si>
  <si>
    <t>-107462252</t>
  </si>
  <si>
    <t>725515246</t>
  </si>
  <si>
    <t>651362386</t>
  </si>
  <si>
    <t>731810312</t>
  </si>
  <si>
    <t>Nucené odtahy spalin od kondenzačních kotlů soustředným potrubím vedeným vodorovně vnější stěnou, průměru 80/125 mm</t>
  </si>
  <si>
    <t>-282982634</t>
  </si>
  <si>
    <t>725619101</t>
  </si>
  <si>
    <t>Plynové sporáky a vařidlové desky bez regulátoru tlaku montáž sporáků na zemní plyn</t>
  </si>
  <si>
    <t>1217686612</t>
  </si>
  <si>
    <t>54111971</t>
  </si>
  <si>
    <t>sporák plynový dvouplotýnkový 16kW</t>
  </si>
  <si>
    <t>535629576</t>
  </si>
  <si>
    <t>64228446</t>
  </si>
  <si>
    <t>-1538192588</t>
  </si>
  <si>
    <t>05 - Kanalizace, zařizovací předměty</t>
  </si>
  <si>
    <t>900100900</t>
  </si>
  <si>
    <t>Stavební přípomoce pro vnitřní kanalizaci včt.zemních pro ležatou kanalizaci</t>
  </si>
  <si>
    <t>-1821919158</t>
  </si>
  <si>
    <t>721173401</t>
  </si>
  <si>
    <t>Potrubí z trub PVC SN4 svodné (ležaté) DN 110</t>
  </si>
  <si>
    <t>-1440816277</t>
  </si>
  <si>
    <t>721173402</t>
  </si>
  <si>
    <t>Potrubí z trub PVC SN4 svodné (ležaté) DN 125</t>
  </si>
  <si>
    <t>1920506469</t>
  </si>
  <si>
    <t>721173403</t>
  </si>
  <si>
    <t>Potrubí z trub PVC SN4 svodné (ležaté) DN 160</t>
  </si>
  <si>
    <t>1519640783</t>
  </si>
  <si>
    <t>721174025</t>
  </si>
  <si>
    <t>Potrubí z trub polypropylenových odpadní (svislé) DN 110</t>
  </si>
  <si>
    <t>-1277145994</t>
  </si>
  <si>
    <t>721174042</t>
  </si>
  <si>
    <t>Potrubí z trub polypropylenových připojovací DN 40</t>
  </si>
  <si>
    <t>-479946099</t>
  </si>
  <si>
    <t>721174043</t>
  </si>
  <si>
    <t>Potrubí z trub polypropylenových připojovací DN 50</t>
  </si>
  <si>
    <t>-659684260</t>
  </si>
  <si>
    <t>721174045</t>
  </si>
  <si>
    <t>Potrubí z trub polypropylenových připojovací DN 110</t>
  </si>
  <si>
    <t>1432407912</t>
  </si>
  <si>
    <t>721194104</t>
  </si>
  <si>
    <t>Vyměření přípojek na potrubí vyvedení a upevnění odpadních výpustek DN 40</t>
  </si>
  <si>
    <t>593182891</t>
  </si>
  <si>
    <t>721194105</t>
  </si>
  <si>
    <t>Vyměření přípojek na potrubí vyvedení a upevnění odpadních výpustek DN 50</t>
  </si>
  <si>
    <t>1649303834</t>
  </si>
  <si>
    <t>721194109</t>
  </si>
  <si>
    <t>Vyměření přípojek na potrubí vyvedení a upevnění odpadních výpustek DN 110</t>
  </si>
  <si>
    <t>181982107</t>
  </si>
  <si>
    <t>721211422</t>
  </si>
  <si>
    <t>Vpusť podlahová s vodorovným odtokem DN 50/75/110 mřížka nerez 138x138</t>
  </si>
  <si>
    <t>1862739075</t>
  </si>
  <si>
    <t>721211900</t>
  </si>
  <si>
    <t>Nerzová podlahová vpusť 800x450mm</t>
  </si>
  <si>
    <t>-918665736</t>
  </si>
  <si>
    <t>721212125</t>
  </si>
  <si>
    <t>Odtokové sprchové žlaby se zápachovou uzávěrkou a krycím roštem délky 900 mm</t>
  </si>
  <si>
    <t>2085066331</t>
  </si>
  <si>
    <t>721229111</t>
  </si>
  <si>
    <t>Zápachové uzávěrky montáž zápachových uzávěrek ostatních typů do DN 50</t>
  </si>
  <si>
    <t>1019260070</t>
  </si>
  <si>
    <t>HLE.HL136N</t>
  </si>
  <si>
    <t>Vodní ZU pro odvod kondenzátu DN40 s připojením DN32 popř. d 12-18 mm, s přídavnou mechanickou uzávěrkou a čistící vložkou, s otáčivým ramenem odtoku</t>
  </si>
  <si>
    <t>823566726</t>
  </si>
  <si>
    <t>721273152</t>
  </si>
  <si>
    <t>Ventilační hlavice z polypropylenu (PP) DN 75</t>
  </si>
  <si>
    <t>396126192</t>
  </si>
  <si>
    <t>721273153</t>
  </si>
  <si>
    <t>Ventilační hlavice z polypropylenu (PP) DN 110</t>
  </si>
  <si>
    <t>-2022288322</t>
  </si>
  <si>
    <t>721290111</t>
  </si>
  <si>
    <t>Zkouška těsnosti kanalizace v objektech vodou do DN 125</t>
  </si>
  <si>
    <t>-205483605</t>
  </si>
  <si>
    <t>721290112</t>
  </si>
  <si>
    <t>Zkouška těsnosti kanalizace v objektech vodou DN 150 nebo DN 200</t>
  </si>
  <si>
    <t>251144882</t>
  </si>
  <si>
    <t>-1730172578</t>
  </si>
  <si>
    <t>1238708279</t>
  </si>
  <si>
    <t>725112171</t>
  </si>
  <si>
    <t>Zařízení záchodů kombi klozety s hlubokým splachováním odpad vodorovný</t>
  </si>
  <si>
    <t>1500503772</t>
  </si>
  <si>
    <t>55167381</t>
  </si>
  <si>
    <t>sedátko klozetové duroplastové bílé s poklopem</t>
  </si>
  <si>
    <t>1555352831</t>
  </si>
  <si>
    <t>725121527</t>
  </si>
  <si>
    <t>Pisoárové záchodky keramické automatické s integrovaným napájecím zdrojem</t>
  </si>
  <si>
    <t>-79389934</t>
  </si>
  <si>
    <t>725211602</t>
  </si>
  <si>
    <t>Umyvadla keramická bílá bez výtokových armatur připevněná na stěnu šrouby bez sloupu nebo krytu na sifon, šířka umyvadla 550 mm</t>
  </si>
  <si>
    <t>-1777304136</t>
  </si>
  <si>
    <t>725211703</t>
  </si>
  <si>
    <t>Umyvadla keramická bílá bez výtokových armatur připevněná na stěnu šrouby malá (umývátka) stěnová 450 mm</t>
  </si>
  <si>
    <t>-123710857</t>
  </si>
  <si>
    <t>725244103</t>
  </si>
  <si>
    <t>Sprchové dveře a zástěny dveře sprchové do niky rámové se skleněnou výplní tl. 5 mm otvíravé jednokřídlové, na vaničku šířky 900 mm</t>
  </si>
  <si>
    <t>-991268199</t>
  </si>
  <si>
    <t>725331111</t>
  </si>
  <si>
    <t>Výlevky bez výtokových armatur a splachovací nádrže keramické se sklopnou plastovou mřížkou 425 mm</t>
  </si>
  <si>
    <t>1362368822</t>
  </si>
  <si>
    <t>725821316</t>
  </si>
  <si>
    <t>Baterie dřezové nástěnné pákové s otáčivým plochým ústím a délkou ramínka 300 mm</t>
  </si>
  <si>
    <t>-422496338</t>
  </si>
  <si>
    <t>725821325</t>
  </si>
  <si>
    <t>Baterie dřezové stojánkové pákové s otáčivým ústím a délkou ramínka 220 mm</t>
  </si>
  <si>
    <t>-1608169341</t>
  </si>
  <si>
    <t>725822613</t>
  </si>
  <si>
    <t>Baterie umyvadlové stojánkové pákové s výpustí</t>
  </si>
  <si>
    <t>-328614720</t>
  </si>
  <si>
    <t>725841312</t>
  </si>
  <si>
    <t>Baterie sprchové nástěnné pákové</t>
  </si>
  <si>
    <t>1080998713</t>
  </si>
  <si>
    <t>55145003</t>
  </si>
  <si>
    <t>souprava sprchová komplet</t>
  </si>
  <si>
    <t>sada</t>
  </si>
  <si>
    <t>-1917518020</t>
  </si>
  <si>
    <t>725861102</t>
  </si>
  <si>
    <t>Zápachové uzávěrky zařizovacích předmětů pro umyvadla DN 40</t>
  </si>
  <si>
    <t>729307381</t>
  </si>
  <si>
    <t>2132476001</t>
  </si>
  <si>
    <t>-625995530</t>
  </si>
  <si>
    <t>06 - Venkovní kanalizace</t>
  </si>
  <si>
    <t xml:space="preserve">    1 - Zemní práce</t>
  </si>
  <si>
    <t xml:space="preserve">    8 - Trubní vedení</t>
  </si>
  <si>
    <t>Zemní práce</t>
  </si>
  <si>
    <t>121151103</t>
  </si>
  <si>
    <t>Sejmutí ornice strojně při souvislé ploše do 100 m2, tl. vrstvy do 200 mm</t>
  </si>
  <si>
    <t>-234407401</t>
  </si>
  <si>
    <t>1,00*20,50+3,00*3,00</t>
  </si>
  <si>
    <t>131251102</t>
  </si>
  <si>
    <t>Hloubení nezapažených jam a zářezů strojně s urovnáním dna do předepsaného profilu a spádu v hornině třídy těžitelnosti I skupiny 3 přes 20 do 50 m3</t>
  </si>
  <si>
    <t>-900105527</t>
  </si>
  <si>
    <t>3,00*2,70*2,60</t>
  </si>
  <si>
    <t>132251102</t>
  </si>
  <si>
    <t>Hloubení nezapažených rýh šířky do 800 mm strojně s urovnáním dna do předepsaného profilu a spádu v hornině třídy těžitelnosti I skupiny 3 přes 20 do 50 m3</t>
  </si>
  <si>
    <t>1381107614</t>
  </si>
  <si>
    <t>20,50*0,80*1,50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</si>
  <si>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</si>
  <si>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</si>
  <si>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2016504522</t>
  </si>
  <si>
    <t>výkopy</t>
  </si>
  <si>
    <t>21,06+24,60</t>
  </si>
  <si>
    <t>odpočet zásyp</t>
  </si>
  <si>
    <t>-35,797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</si>
  <si>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</si>
  <si>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</si>
  <si>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1101431793</t>
  </si>
  <si>
    <t>9,863*10 'Přepočtené koeficientem množství</t>
  </si>
  <si>
    <t>167151101</t>
  </si>
  <si>
    <t>Nakládání, skládání a překládání neulehlého výkopku nebo sypaniny strojně nakládání, množství do 100 m3, z horniny třídy těžitelnosti I, skupiny 1 až 3</t>
  </si>
  <si>
    <t>-923650080</t>
  </si>
  <si>
    <t>171201221</t>
  </si>
  <si>
    <t>Poplatek za uložení stavebního odpadu na skládce (skládkovné) zeminy a kamení zatříděného do Katalogu odpadů pod kódem 17 05 04</t>
  </si>
  <si>
    <t>773117293</t>
  </si>
  <si>
    <t>9,863*1,8 'Přepočtené koeficientem množství</t>
  </si>
  <si>
    <t>171251201</t>
  </si>
  <si>
    <t>Uložení sypaniny na skládky nebo meziskládky bez hutnění s upravením uložené sypaniny do předepsaného tvaru</t>
  </si>
  <si>
    <t>1407131193</t>
  </si>
  <si>
    <t>174151101</t>
  </si>
  <si>
    <t>Zásyp sypaninou z jakékoliv horniny strojně s uložením výkopku ve vrstvách se zhutněním jam, šachet, rýh nebo kolem objektů v těchto vykopávkách</t>
  </si>
  <si>
    <t>1867392368</t>
  </si>
  <si>
    <t>odpočet obsyp a lože potrubí</t>
  </si>
  <si>
    <t>-1*(4,92+1,64)</t>
  </si>
  <si>
    <t>odpočet podkladové desky</t>
  </si>
  <si>
    <t>-1*(0,123+0,324)</t>
  </si>
  <si>
    <t>odpočet objem lapáku</t>
  </si>
  <si>
    <t>-2,10*1,36*1,00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</si>
  <si>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</si>
  <si>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</si>
  <si>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1722113919</t>
  </si>
  <si>
    <t>20,50*0,30*0,80</t>
  </si>
  <si>
    <t>58331200</t>
  </si>
  <si>
    <t>štěrkopísek netříděný</t>
  </si>
  <si>
    <t>397180372</t>
  </si>
  <si>
    <t>4,92*2 'Přepočtené koeficientem množství</t>
  </si>
  <si>
    <t>181111131</t>
  </si>
  <si>
    <t>Plošná úprava terénu v zemině skupiny 1 až 4 s urovnáním povrchu bez doplnění ornice souvislé plochy do 500 m2 při nerovnostech terénu přes 150 do 200 mm v rovině nebo na svahu do 1:5</t>
  </si>
  <si>
    <t>-901032175</t>
  </si>
  <si>
    <t>181351003</t>
  </si>
  <si>
    <t>Rozprostření a urovnání ornice v rovině nebo ve svahu sklonu do 1:5 strojně při souvislé ploše do 100 m2, tl. vrstvy do 200 mm</t>
  </si>
  <si>
    <t>-699117925</t>
  </si>
  <si>
    <t>181411131</t>
  </si>
  <si>
    <t>Založení trávníku na půdě předem připravené plochy do 1000 m2 výsevem včetně utažení parkového v rovině nebo na svahu do 1:5</t>
  </si>
  <si>
    <t>176915758</t>
  </si>
  <si>
    <t>00572410</t>
  </si>
  <si>
    <t>osivo směs travní parková</t>
  </si>
  <si>
    <t>kg</t>
  </si>
  <si>
    <t>-1482305451</t>
  </si>
  <si>
    <t>29,5*0,02 'Přepočtené koeficientem množství</t>
  </si>
  <si>
    <t>181912111</t>
  </si>
  <si>
    <t>Úprava pláně vyrovnáním výškových rozdílů ručně v hornině třídy těžitelnosti I skupiny 3 bez zhutnění</t>
  </si>
  <si>
    <t>-2136490748</t>
  </si>
  <si>
    <t>386131111</t>
  </si>
  <si>
    <t>Montáž odlučovačů tuků a olejů polyetylenových, průtoku 2 l/s</t>
  </si>
  <si>
    <t>-1113416808</t>
  </si>
  <si>
    <t>RMAT0001</t>
  </si>
  <si>
    <t>odlučovač tuků a olejů PE 2NS</t>
  </si>
  <si>
    <t>-1611693470</t>
  </si>
  <si>
    <t>451573111</t>
  </si>
  <si>
    <t>Lože pod potrubí, stoky a drobné objekty v otevřeném výkopu z písku a štěrkopísku do 63 mm</t>
  </si>
  <si>
    <t>346245159</t>
  </si>
  <si>
    <t>20,50*0,10*0,80</t>
  </si>
  <si>
    <t>Trubní vedení</t>
  </si>
  <si>
    <t>721171908</t>
  </si>
  <si>
    <t>Opravy odpadního potrubí plastového vsazení odbočky do potrubí DN 200</t>
  </si>
  <si>
    <t>-1184176455</t>
  </si>
  <si>
    <t>871265221</t>
  </si>
  <si>
    <t>Kanalizační potrubí z tvrdého PVC v otevřeném výkopu ve sklonu do 20 %, hladkého plnostěnného jednovrstvého, tuhost třídy SN 8 DN 110</t>
  </si>
  <si>
    <t>1174908558</t>
  </si>
  <si>
    <t>871275211</t>
  </si>
  <si>
    <t>Kanalizační potrubí z tvrdého PVC v otevřeném výkopu ve sklonu do 20 %, hladkého plnostěnného jednovrstvého, tuhost třídy SN 4 DN 125</t>
  </si>
  <si>
    <t>680382868</t>
  </si>
  <si>
    <t>871315221</t>
  </si>
  <si>
    <t>Kanalizační potrubí z tvrdého PVC v otevřeném výkopu ve sklonu do 20 %, hladkého plnostěnného jednovrstvého, tuhost třídy SN 8 DN 160</t>
  </si>
  <si>
    <t>-851357723</t>
  </si>
  <si>
    <t>877265211</t>
  </si>
  <si>
    <t>Montáž tvarovek na kanalizačním potrubí z trub z plastu z tvrdého PVC nebo z polypropylenu v otevřeném výkopu jednoosých DN 110</t>
  </si>
  <si>
    <t>-1455199829</t>
  </si>
  <si>
    <t>28611351</t>
  </si>
  <si>
    <t>koleno kanalizační PVC KG 110x45°</t>
  </si>
  <si>
    <t>1167943763</t>
  </si>
  <si>
    <t>877275211</t>
  </si>
  <si>
    <t>Montáž tvarovek na kanalizačním potrubí z trub z plastu z tvrdého PVC nebo z polypropylenu v otevřeném výkopu jednoosých DN 125</t>
  </si>
  <si>
    <t>-1879703350</t>
  </si>
  <si>
    <t>28611356</t>
  </si>
  <si>
    <t>koleno kanalizační PVC KG 125x45°</t>
  </si>
  <si>
    <t>98806670</t>
  </si>
  <si>
    <t>877315211</t>
  </si>
  <si>
    <t>Montáž tvarovek na kanalizačním potrubí z trub z plastu z tvrdého PVC nebo z polypropylenu v otevřeném výkopu jednoosých DN 160</t>
  </si>
  <si>
    <t>102553745</t>
  </si>
  <si>
    <t>28611361</t>
  </si>
  <si>
    <t>koleno kanalizační PVC KG 160x45°</t>
  </si>
  <si>
    <t>290824472</t>
  </si>
  <si>
    <t>877315221</t>
  </si>
  <si>
    <t>Montáž tvarovek na kanalizačním potrubí z trub z plastu z tvrdého PVC nebo z polypropylenu v otevřeném výkopu dvouosých DN 160</t>
  </si>
  <si>
    <t>-1554932717</t>
  </si>
  <si>
    <t>28611912</t>
  </si>
  <si>
    <t>odbočka kanalizační plastová s hrdlem KG 160/110/45°</t>
  </si>
  <si>
    <t>-1422754273</t>
  </si>
  <si>
    <t>877365221</t>
  </si>
  <si>
    <t>Montáž tvarovek na kanalizačním potrubí z trub z plastu z tvrdého PVC nebo z polypropylenu v otevřeném výkopu dvouosých DN 250</t>
  </si>
  <si>
    <t>1904473737</t>
  </si>
  <si>
    <t>28611399</t>
  </si>
  <si>
    <t>odbočka kanalizační plastová s hrdlem KG 250/150/45°</t>
  </si>
  <si>
    <t>2120004545</t>
  </si>
  <si>
    <t>892312121</t>
  </si>
  <si>
    <t>Tlakové zkoušky vzduchem těsnícími vaky ucpávkovými DN 150</t>
  </si>
  <si>
    <t>úsek</t>
  </si>
  <si>
    <t>1512095394</t>
  </si>
  <si>
    <t>452311131</t>
  </si>
  <si>
    <t>Podkladní a zajišťovací konstrukce z betonu prostého v otevřeném výkopu bez zvýšených nároků na prostředí desky pod potrubí, stoky a drobné objekty z betonu tř. C 12/15</t>
  </si>
  <si>
    <t>-194479582</t>
  </si>
  <si>
    <t>podkladní beton lapák</t>
  </si>
  <si>
    <t>0,05*1,76*1,40</t>
  </si>
  <si>
    <t>452321141</t>
  </si>
  <si>
    <t>Podkladní a zajišťovací konstrukce z betonu železového v otevřeném výkopu bez zvýšených nároků na prostředí desky pod potrubí, stoky a drobné objekty z betonu tř. C 16/20</t>
  </si>
  <si>
    <t>985419891</t>
  </si>
  <si>
    <t>podkladní deska lapáku</t>
  </si>
  <si>
    <t>0,15*1,66*1,30</t>
  </si>
  <si>
    <t>452351101</t>
  </si>
  <si>
    <t>Bednění podkladních a zajišťovacích konstrukcí v otevřeném výkopu desek nebo sedlových loží pod potrubí, stoky a drobné objekty</t>
  </si>
  <si>
    <t>-1693092768</t>
  </si>
  <si>
    <t>0,30*2*(1,76+1,40)</t>
  </si>
  <si>
    <t>452368211</t>
  </si>
  <si>
    <t>Výztuž podkladních desek, bloků nebo pražců v otevřeném výkopu ze svařovaných sítí typu Kari</t>
  </si>
  <si>
    <t>-994470691</t>
  </si>
  <si>
    <t>1,66*1,30*4,44*1,3*1/1000</t>
  </si>
  <si>
    <t>998276101</t>
  </si>
  <si>
    <t>Přesun hmot pro trubní vedení hloubené z trub z plastických hmot nebo sklolaminátových pro vodovody nebo kanalizace v otevřeném výkopu dopravní vzdálenost do 15 m</t>
  </si>
  <si>
    <t>-649741179</t>
  </si>
  <si>
    <t>07 - Ústřední vytápění</t>
  </si>
  <si>
    <t xml:space="preserve">    731 - Ústřední vytápění - kotelny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</si>
  <si>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</si>
  <si>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</si>
  <si>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</si>
  <si>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Stavební přípomoce pro ústřední vytápění</t>
  </si>
  <si>
    <t>1254234358</t>
  </si>
  <si>
    <t>731</t>
  </si>
  <si>
    <t>Ústřední vytápění - kotelny</t>
  </si>
  <si>
    <t>731244494</t>
  </si>
  <si>
    <t>Kotle ocelové teplovodní plynové stacionární kondenzační montáž kotlů kondenzačních ostatních typů o výkonu přes 28 do 50 kW</t>
  </si>
  <si>
    <t>-1163410623</t>
  </si>
  <si>
    <t>48417606</t>
  </si>
  <si>
    <t>kotel ocelový plynový kondenzační závěsný pro vytápění 6,6-49,9kW</t>
  </si>
  <si>
    <t>2054933246</t>
  </si>
  <si>
    <t>1447672045</t>
  </si>
  <si>
    <t>731900100</t>
  </si>
  <si>
    <t>Spuštění kotle, uvedení do provozu, zaškolení obsluhy, napuštění syystému</t>
  </si>
  <si>
    <t>-613828553</t>
  </si>
  <si>
    <t>998731101</t>
  </si>
  <si>
    <t>Přesun hmot pro kotelny stanovený z hmotnosti přesunovaného materiálu vodorovná dopravní vzdálenost do 50 m v objektech výšky do 6 m</t>
  </si>
  <si>
    <t>1581744231</t>
  </si>
  <si>
    <t>998731181</t>
  </si>
  <si>
    <t>Přesun hmot pro kotelny stanovený z hmotnosti přesunovaného materiálu Příplatek k cenám za přesun prováděný bez použití mechanizace pro jakoukoliv výšku objektu</t>
  </si>
  <si>
    <t>1847763424</t>
  </si>
  <si>
    <t>732331104</t>
  </si>
  <si>
    <t>Nádoby expanzní tlakové pro solární, topné a chladicí soustavy s membránou bez pojistného ventilu se závitovým připojením PN 1,0 o objemu 25 l</t>
  </si>
  <si>
    <t>-1173869864</t>
  </si>
  <si>
    <t>-922069752</t>
  </si>
  <si>
    <t>319347248</t>
  </si>
  <si>
    <t>733</t>
  </si>
  <si>
    <t>Ústřední vytápění - rozvodné potrubí</t>
  </si>
  <si>
    <t>733223102</t>
  </si>
  <si>
    <t>Potrubí z trubek měděných tvrdých spojovaných měkkým pájením Ø 15/1</t>
  </si>
  <si>
    <t>-1298473539</t>
  </si>
  <si>
    <t>733223103</t>
  </si>
  <si>
    <t>Potrubí z trubek měděných tvrdých spojovaných měkkým pájením Ø 18/1</t>
  </si>
  <si>
    <t>-713775400</t>
  </si>
  <si>
    <t>733223104</t>
  </si>
  <si>
    <t>Potrubí z trubek měděných tvrdých spojovaných měkkým pájením Ø 22/1</t>
  </si>
  <si>
    <t>-927121245</t>
  </si>
  <si>
    <t>733223105</t>
  </si>
  <si>
    <t>Potrubí z trubek měděných tvrdých spojovaných měkkým pájením Ø 28/1,5</t>
  </si>
  <si>
    <t>-2111079236</t>
  </si>
  <si>
    <t>733223106</t>
  </si>
  <si>
    <t>Potrubí z trubek měděných tvrdých spojovaných měkkým pájením Ø 35/1,5</t>
  </si>
  <si>
    <t>-1810213586</t>
  </si>
  <si>
    <t>733291101</t>
  </si>
  <si>
    <t>Zkoušky těsnosti potrubí z trubek měděných Ø do 35/1,5</t>
  </si>
  <si>
    <t>546375065</t>
  </si>
  <si>
    <t>998733101</t>
  </si>
  <si>
    <t>Přesun hmot pro rozvody potrubí stanovený z hmotnosti přesunovaného materiálu vodorovná dopravní vzdálenost do 50 m v objektech výšky do 6 m</t>
  </si>
  <si>
    <t>946711846</t>
  </si>
  <si>
    <t>998733181</t>
  </si>
  <si>
    <t>Přesun hmot pro rozvody potrubí stanovený z hmotnosti přesunovaného materiálu Příplatek k cenám za přesun prováděný bez použití mechanizace pro jakoukoliv výšku objektu</t>
  </si>
  <si>
    <t>-1109364130</t>
  </si>
  <si>
    <t>734</t>
  </si>
  <si>
    <t>Ústřední vytápění - armatury</t>
  </si>
  <si>
    <t>734211113</t>
  </si>
  <si>
    <t>Ventily odvzdušňovací závitové otopných těles PN 6 do 120°C G 3/8</t>
  </si>
  <si>
    <t>-43988026</t>
  </si>
  <si>
    <t>734211120</t>
  </si>
  <si>
    <t>Ventily odvzdušňovací závitové automatické PN 14 do 120°C G 1/2</t>
  </si>
  <si>
    <t>1223001719</t>
  </si>
  <si>
    <t>734221686</t>
  </si>
  <si>
    <t>Ventily regulační závitové hlavice termostatické, pro ovládání ventilů PN 10 do 110°C voskové otopných těles VK</t>
  </si>
  <si>
    <t>-111277505</t>
  </si>
  <si>
    <t>734251212</t>
  </si>
  <si>
    <t>Ventily pojistné závitové a čepové rohové provozní tlak od 2,5 do 6 bar G 3/4</t>
  </si>
  <si>
    <t>-958613738</t>
  </si>
  <si>
    <t>734261402</t>
  </si>
  <si>
    <t>Šroubení připojovací armatury radiátorů VK PN 10 do 110°C, regulační uzavíratelné rohové G 1/2 x 18</t>
  </si>
  <si>
    <t>-158229724</t>
  </si>
  <si>
    <t>734291274</t>
  </si>
  <si>
    <t>Ostatní armatury separátor nečistot s vnitřními závity a integrovaným magnetem G 1</t>
  </si>
  <si>
    <t>214971066</t>
  </si>
  <si>
    <t>734292715</t>
  </si>
  <si>
    <t>Ostatní armatury kulové kohouty PN 42 do 185°C přímé vnitřní závit G 1</t>
  </si>
  <si>
    <t>-1852179671</t>
  </si>
  <si>
    <t>734292716</t>
  </si>
  <si>
    <t>Ostatní armatury kulové kohouty PN 42 do 185°C přímé vnitřní závit G 1 1/4</t>
  </si>
  <si>
    <t>2095127137</t>
  </si>
  <si>
    <t>734421102</t>
  </si>
  <si>
    <t>Tlakoměry s pevným stonkem a zpětnou klapkou spodní připojení (radiální) tlaku 0–16 bar průměru 63 mm</t>
  </si>
  <si>
    <t>1031953052</t>
  </si>
  <si>
    <t>998734101</t>
  </si>
  <si>
    <t>Přesun hmot pro armatury stanovený z hmotnosti přesunovaného materiálu vodorovná dopravní vzdálenost do 50 m v objektech výšky do 6 m</t>
  </si>
  <si>
    <t>-1441311302</t>
  </si>
  <si>
    <t>998734181</t>
  </si>
  <si>
    <t>Přesun hmot pro armatury stanovený z hmotnosti přesunovaného materiálu Příplatek k cenám za přesun prováděný bez použití mechanizace pro jakoukoliv výšku objektu</t>
  </si>
  <si>
    <t>-2001000196</t>
  </si>
  <si>
    <t>735</t>
  </si>
  <si>
    <t>Ústřední vytápění - otopná tělesa</t>
  </si>
  <si>
    <t>735152271</t>
  </si>
  <si>
    <t>Otopná tělesa panelová VK jednodesková PN 1,0 MPa, T do 110°C s jednou přídavnou přestupní plochou výšky tělesa 600 mm stavební délky / výkonu 400 mm / 401 W</t>
  </si>
  <si>
    <t>87800141</t>
  </si>
  <si>
    <t>735152272</t>
  </si>
  <si>
    <t>Otopná tělesa panelová VKM jednodesková PN 1,0 MPa, T do 110°C s jednou přídavnou přestupní plochou výšky tělesa 600 mm stavební délky / výkonu 500 mm / 501 W</t>
  </si>
  <si>
    <t>1101141391</t>
  </si>
  <si>
    <t>735152273</t>
  </si>
  <si>
    <t>Otopná tělesa panelová VKM jednodesková PN 1,0 MPa, T do 110°C s jednou přídavnou přestupní plochou výšky tělesa 600 mm stavební délky / výkonu 600 mm / 601 W</t>
  </si>
  <si>
    <t>1718252367</t>
  </si>
  <si>
    <t>735152278</t>
  </si>
  <si>
    <t>Otopná tělesa panelová VKM jednodesková PN 1,0 MPa, T do 110°C s jednou přídavnou přestupní plochou výšky tělesa 600 mm stavební délky / výkonu 1100 mm / 1102 W</t>
  </si>
  <si>
    <t>1551929539</t>
  </si>
  <si>
    <t>735152280</t>
  </si>
  <si>
    <t>Otopná tělesa panelová VKM jednodesková PN 1,0 MPa, T do 110°C s jednou přídavnou přestupní plochou výšky tělesa 600 mm stavební délky / výkonu 1400 mm / 1403 W</t>
  </si>
  <si>
    <t>1725805395</t>
  </si>
  <si>
    <t>735152473</t>
  </si>
  <si>
    <t>Otopná tělesa panelová VKM dvoudesková PN 1,0 MPa, T do 110°C s jednou přídavnou přestupní plochou výšky tělesa 600 mm stavební délky / výkonu 600 mm / 773 W</t>
  </si>
  <si>
    <t>-1189624924</t>
  </si>
  <si>
    <t>735152479</t>
  </si>
  <si>
    <t>Otopná tělesa panelová VKM dvoudesková PN 1,0 MPa, T do 110°C s jednou přídavnou přestupní plochou výšky tělesa 600 mm stavební délky / výkonu 1200 mm / 1546 W</t>
  </si>
  <si>
    <t>-1381113479</t>
  </si>
  <si>
    <t>735152572</t>
  </si>
  <si>
    <t>Otopná tělesa panelová VKM dvoudesková PN 1,0 MPa, T do 110°C se dvěma přídavnými přestupními plochami výšky tělesa 600 mm stavební délky / výkonu 500 mm / 840 W</t>
  </si>
  <si>
    <t>1368716450</t>
  </si>
  <si>
    <t>735152581</t>
  </si>
  <si>
    <t>Otopná tělesa panelová VKM dvoudesková PN 1,0 MPa, T do 110°C se dvěma přídavnými přestupními plochami výšky tělesa 600 mm stavební délky / výkonu 1600 mm / 2686 W</t>
  </si>
  <si>
    <t>-942319949</t>
  </si>
  <si>
    <t>735152680</t>
  </si>
  <si>
    <t>Otopná tělesa panelová VKM třídesková PN 1,0 MPa, T do 110°C se třemi přídavnými přestupními plochami výšky tělesa 600 mm stavební délky / výkonu 1400 mm / 3368 W</t>
  </si>
  <si>
    <t>2025627682</t>
  </si>
  <si>
    <t>735152681</t>
  </si>
  <si>
    <t>Otopná tělesa panelová VKM třídesková PN 1,0 MPa, T do 110°C se třemi přídavnými přestupními plochami výšky tělesa 600 mm stavební délky / výkonu 1600 mm / 3850 W</t>
  </si>
  <si>
    <t>-1919433973</t>
  </si>
  <si>
    <t>998735101</t>
  </si>
  <si>
    <t>Přesun hmot pro otopná tělesa stanovený z hmotnosti přesunovaného materiálu vodorovná dopravní vzdálenost do 50 m v objektech výšky do 6 m</t>
  </si>
  <si>
    <t>1463421446</t>
  </si>
  <si>
    <t>998735181</t>
  </si>
  <si>
    <t>Přesun hmot pro otopná tělesa stanovený z hmotnosti přesunovaného materiálu Příplatek k cenám za přesun prováděný bez použití mechanizace pro jakoukoliv výšku objektu</t>
  </si>
  <si>
    <t>774845353</t>
  </si>
  <si>
    <t>1146095525</t>
  </si>
  <si>
    <t>Podíl přidružených výkonů a režiních nákladů</t>
  </si>
  <si>
    <t>D6-005</t>
  </si>
  <si>
    <t>347773708</t>
  </si>
  <si>
    <t xml:space="preserve">Podružný materiál </t>
  </si>
  <si>
    <t>D6-004</t>
  </si>
  <si>
    <t>-854265388</t>
  </si>
  <si>
    <t>Prořez materiálu 5% z ceny materiálu</t>
  </si>
  <si>
    <t>D6-003</t>
  </si>
  <si>
    <t>678983522</t>
  </si>
  <si>
    <t>Přesun dodávek/hmot</t>
  </si>
  <si>
    <t>D6-002</t>
  </si>
  <si>
    <t>-708542523</t>
  </si>
  <si>
    <t>Doprava dodávek/hmot</t>
  </si>
  <si>
    <t>D6-001</t>
  </si>
  <si>
    <t>HZS</t>
  </si>
  <si>
    <t>D6</t>
  </si>
  <si>
    <t>160</t>
  </si>
  <si>
    <t>hod.</t>
  </si>
  <si>
    <t>Revize elektro</t>
  </si>
  <si>
    <t>REVIZE</t>
  </si>
  <si>
    <t>156</t>
  </si>
  <si>
    <t>Demontáže</t>
  </si>
  <si>
    <t>D5-003</t>
  </si>
  <si>
    <t>154</t>
  </si>
  <si>
    <t>Vyhledání původ.obvodů</t>
  </si>
  <si>
    <t>D5-002</t>
  </si>
  <si>
    <t>Žádost na  ČEZ DISTRIBUCI - zvýšení hodnoty hlav.jističe</t>
  </si>
  <si>
    <t>D5-001</t>
  </si>
  <si>
    <t>D5</t>
  </si>
  <si>
    <t>KS</t>
  </si>
  <si>
    <t>Elektroměrový rozváděč</t>
  </si>
  <si>
    <t>D3-110</t>
  </si>
  <si>
    <t>Pojistková skříň SP100/NVP1P 3x160A (jedna sada) + jedna sada nožových pojistek 160A</t>
  </si>
  <si>
    <t>D3-109</t>
  </si>
  <si>
    <t>ROZV. RK s výzbrojí dle projektu (soupis materíálu je předmětem přílohy rozpočtu)</t>
  </si>
  <si>
    <t>RK</t>
  </si>
  <si>
    <t>Dodávky zařízení (specifikace)</t>
  </si>
  <si>
    <t>D4</t>
  </si>
  <si>
    <t>Trubka elektroinstalační ohebná 2323/LPE-1 d 22,9 mm</t>
  </si>
  <si>
    <t>345 71051.R</t>
  </si>
  <si>
    <t>ks</t>
  </si>
  <si>
    <t>KRABICE KO 97</t>
  </si>
  <si>
    <t>210 01-0312.R00</t>
  </si>
  <si>
    <t>LINEA ROUND 3600/840  svítidlo interiérové přisazené s modulem LED 3600lm, spektrum 840SE</t>
  </si>
  <si>
    <t>D3-206</t>
  </si>
  <si>
    <t>LINEA 2,4ft 6400/840  svítidlo interiérové přisazené s modulem LED 2x3200lm, spektrum 840RJ</t>
  </si>
  <si>
    <t>D3-205</t>
  </si>
  <si>
    <t>NANOTTICA 1,4ft ABS 6400/840   Svítidlo průmyslové s modulem LED 1x6400lm, spektrum 840RJ, ABS základna</t>
  </si>
  <si>
    <t>D3-204</t>
  </si>
  <si>
    <t>NANOTTICA 1,4ft PC 4400/840   Svítidlo průmyslové s modulem LED 1x4400lm, spektrum 840RJ</t>
  </si>
  <si>
    <t>D3-203</t>
  </si>
  <si>
    <t>NANOTTICA 1,4ft PC 6400/840   Svítidlo průmyslové s modulem LED 1x6400lm, spektrum 840RJ</t>
  </si>
  <si>
    <t>D3-202</t>
  </si>
  <si>
    <t>Svítidlo venkovní s pohybovým čidlem</t>
  </si>
  <si>
    <t>D3-201</t>
  </si>
  <si>
    <t>KRABICE KPR 68 73X66MM</t>
  </si>
  <si>
    <t>345 715165.R</t>
  </si>
  <si>
    <t>KRABICE KP 68 73X42MM</t>
  </si>
  <si>
    <t>345 71511.R</t>
  </si>
  <si>
    <t>Doběhové relé</t>
  </si>
  <si>
    <t>D3-108</t>
  </si>
  <si>
    <t>Záložní zdroj vč. Akumulátoru</t>
  </si>
  <si>
    <t>D3-107</t>
  </si>
  <si>
    <t>Zapouzdřené topné těleso 100W 230V do VZT komory</t>
  </si>
  <si>
    <t>D3-106</t>
  </si>
  <si>
    <t>Topný kabel s termostatem 5m</t>
  </si>
  <si>
    <t>341 9611510.R</t>
  </si>
  <si>
    <t>Spínač 25A páčkový 1pólový zapuštěný vyšší krytí</t>
  </si>
  <si>
    <t>D3-105</t>
  </si>
  <si>
    <t>Sporákový spínač nástěnný spínač, bílý, 25 A, 400V, IP65</t>
  </si>
  <si>
    <t>D3-104</t>
  </si>
  <si>
    <t>Zásuvka telefonní</t>
  </si>
  <si>
    <t>374 5165110.R</t>
  </si>
  <si>
    <t>Zásuvka datová dvojnásobná ( maska, 2x keystone)</t>
  </si>
  <si>
    <t>371 202013.R</t>
  </si>
  <si>
    <t>Zásuvka datová jednonásobná ( maska, záslepka, keystone)</t>
  </si>
  <si>
    <t>371 202012.R</t>
  </si>
  <si>
    <t>Zásuvka 5x16A/400V IP44</t>
  </si>
  <si>
    <t>D3-103</t>
  </si>
  <si>
    <t xml:space="preserve">Zásuvka jednonásobná, chráněná, s clonkami, s bezšroubovými svorkami 5519A-A02357  </t>
  </si>
  <si>
    <t>345 51614.R</t>
  </si>
  <si>
    <t>Zásuvka jednonásobná IP44 5519A-A0299</t>
  </si>
  <si>
    <t>D3-102</t>
  </si>
  <si>
    <t>Pohybový spínač (čidlo)</t>
  </si>
  <si>
    <t>D3-101</t>
  </si>
  <si>
    <t>Rámeček čtyřnásobný, vodorovný 3901A-B40</t>
  </si>
  <si>
    <t>345 36712.R</t>
  </si>
  <si>
    <t>Rámeček trojnásobný, vodorovný 3901A-B30</t>
  </si>
  <si>
    <t>345 36710.R</t>
  </si>
  <si>
    <t>Rámeček dvojnásobný, vodorovný 3901A-B20</t>
  </si>
  <si>
    <t>345 36705.R</t>
  </si>
  <si>
    <t>Rámeček jednonásobný 3901A-B10</t>
  </si>
  <si>
    <t>345 36700.R</t>
  </si>
  <si>
    <t>Kryt spínače dělený 3558A-A652</t>
  </si>
  <si>
    <t>345 36492.R</t>
  </si>
  <si>
    <t>Kryt spínače jednoduchý 3558A-A651</t>
  </si>
  <si>
    <t>345 36490.R</t>
  </si>
  <si>
    <t xml:space="preserve">Přístroj přepínače křížového, řazení 7, 7So 3559-A07345 </t>
  </si>
  <si>
    <t>345 35446.R</t>
  </si>
  <si>
    <t>Přístroj přepínače střídavého, řazení 6, 6So 3559-A06345</t>
  </si>
  <si>
    <t>345 35444.R</t>
  </si>
  <si>
    <t>Přístroj přepínače sériového, řazení 5 3559-A05345</t>
  </si>
  <si>
    <t>345 35443.R</t>
  </si>
  <si>
    <t>Přístroj spínače jednopólového, řazení 1, 1So 3559-A01345</t>
  </si>
  <si>
    <t>345 35440.R</t>
  </si>
  <si>
    <t xml:space="preserve">Spínač jednopólový, řazení 1, IP44 3553-01929  </t>
  </si>
  <si>
    <t>345 35560.R</t>
  </si>
  <si>
    <t>Svorkovnice ekvipotenciální EPS 2 s krytem</t>
  </si>
  <si>
    <t>345 62812.R</t>
  </si>
  <si>
    <t>Pásek uzemňovací pozinkovaný 30 x 4 mm (43m)</t>
  </si>
  <si>
    <t>354 41120.R</t>
  </si>
  <si>
    <t>Drát zemnící 10 FeZn (13kg)</t>
  </si>
  <si>
    <t>D3-002</t>
  </si>
  <si>
    <t>Drát 8 AlMgSi T/4 (35kg)</t>
  </si>
  <si>
    <t>354 44180.R</t>
  </si>
  <si>
    <t>Svorka SR 3a</t>
  </si>
  <si>
    <t>354 41996.R</t>
  </si>
  <si>
    <t>Svorka SR 2 pro pásek 30 x 4 mm</t>
  </si>
  <si>
    <t>354 41986.R</t>
  </si>
  <si>
    <t>Štítek označení</t>
  </si>
  <si>
    <t>354 41846.R</t>
  </si>
  <si>
    <t>Držák ochranného úhelníku DOUa-25 do zdiva</t>
  </si>
  <si>
    <t>354 41840.R</t>
  </si>
  <si>
    <t>Úhelník ochranný OU-2 pro vodič d 6-12 mm</t>
  </si>
  <si>
    <t>354 41830.R</t>
  </si>
  <si>
    <t xml:space="preserve">Svorka zkušební SZ pro lano d 6-12 mm  </t>
  </si>
  <si>
    <t>354 41925.R</t>
  </si>
  <si>
    <t>Podpěra vedení do zdiva PV 1a-15</t>
  </si>
  <si>
    <t>354 41415.R</t>
  </si>
  <si>
    <t>Svorka spojovací SS</t>
  </si>
  <si>
    <t>354 41885.R</t>
  </si>
  <si>
    <t>Svorka křížová SK pro vodič d 6-10 mm</t>
  </si>
  <si>
    <t>354 41875.R</t>
  </si>
  <si>
    <t>Stříška ochranná OS horní d 20 mm</t>
  </si>
  <si>
    <t>354 41312.R</t>
  </si>
  <si>
    <t>Tyč jímací JR 4,0 4000mm bez osazení</t>
  </si>
  <si>
    <t>354 41060.R</t>
  </si>
  <si>
    <t>Tyč jímací JR 2,0 2000mm bez osazení</t>
  </si>
  <si>
    <t>354 41040.R</t>
  </si>
  <si>
    <t>Svorka SJ 1 k jímací tyči</t>
  </si>
  <si>
    <t>354 41860.R</t>
  </si>
  <si>
    <t>Podstavec jímací tyče betonový PB19</t>
  </si>
  <si>
    <t>354 41542.R02</t>
  </si>
  <si>
    <t>Sojan jímací tyče SJ</t>
  </si>
  <si>
    <t>D3-001</t>
  </si>
  <si>
    <t>Podpěra vedení na plechové střechy PV 23</t>
  </si>
  <si>
    <t>354 41560.R</t>
  </si>
  <si>
    <t>Podpěra vedení na ploché střechy - beton PV 21d</t>
  </si>
  <si>
    <t>354 41544.R</t>
  </si>
  <si>
    <t>Vodič silový CYA 25,00 mm2</t>
  </si>
  <si>
    <t>341 42160.R</t>
  </si>
  <si>
    <t>Vodič silový CYA 16,00 mm2</t>
  </si>
  <si>
    <t>341 42159.R</t>
  </si>
  <si>
    <t>Vodič silový CYA 6,00 mm2</t>
  </si>
  <si>
    <t>341 42157.R</t>
  </si>
  <si>
    <t>Kabel UTP dvojitý plášť Cat 5e</t>
  </si>
  <si>
    <t>371 201303.R</t>
  </si>
  <si>
    <t>Kabel silový s Cu jádrem 1kV 1-CYKY 4 x 50 mm2</t>
  </si>
  <si>
    <t>341 11622.R</t>
  </si>
  <si>
    <t>Kabel silový s Cu jádrem 750V CYKY-J 5 x 10 mm2</t>
  </si>
  <si>
    <t>341 11101.R</t>
  </si>
  <si>
    <t>Kabel silový s Cu jádrem 750V CYKY-J 5 x 6 mm2</t>
  </si>
  <si>
    <t>341 11100.R</t>
  </si>
  <si>
    <t>Kabel silový s Cu jádrem 750V CYKY-J 5 x 4 mm2</t>
  </si>
  <si>
    <t>341 11098.R</t>
  </si>
  <si>
    <t>Kabel silový s Cu jádrem 750V CYKY-J 5 x 2,5 mm2</t>
  </si>
  <si>
    <t>341 11094.R</t>
  </si>
  <si>
    <t>Kabel silový s Cu jádrem 750V CYKY-J 3 x 2,5 mm2</t>
  </si>
  <si>
    <t>341 11038.R</t>
  </si>
  <si>
    <t>Kabel silový s Cu jádrem 750V CYKY-O 3 x 1,5 mm2</t>
  </si>
  <si>
    <t>341 11033.R</t>
  </si>
  <si>
    <t>Kabel silový s Cu jádrem 750V CYKY-J 3 x 1,5 mm2</t>
  </si>
  <si>
    <t>341 11030.R</t>
  </si>
  <si>
    <t xml:space="preserve">Materiály </t>
  </si>
  <si>
    <t>D3</t>
  </si>
  <si>
    <t>soub</t>
  </si>
  <si>
    <t>Obsekání stávajícího vývodu uzemnění a propojení uzemnovacích soustav a nový vyvod; výkop a průtaz v betovém základu</t>
  </si>
  <si>
    <t>D2-002</t>
  </si>
  <si>
    <t xml:space="preserve">Průraz zdivem v betonové zdi tloušťky 30 cm, plochy do 0,50 m2  </t>
  </si>
  <si>
    <t>460 68-0042.RT3</t>
  </si>
  <si>
    <t>Vysekání rýh ve zdivu z cihel, 5 x 5 cm</t>
  </si>
  <si>
    <t>974 10-0005.RA0</t>
  </si>
  <si>
    <t>Výkopové práce drobné, přesun hmot, pískové lože, ochranná fólie, zasypání zeminou</t>
  </si>
  <si>
    <t>D2-001</t>
  </si>
  <si>
    <t xml:space="preserve">Stavební práce </t>
  </si>
  <si>
    <t>D2</t>
  </si>
  <si>
    <t>Ukonč.kabelu nalis.koncovkou, dopojení do zařízení</t>
  </si>
  <si>
    <t>D1-003</t>
  </si>
  <si>
    <t>Osazení hmoždinky do cihlového zdiva HM 8</t>
  </si>
  <si>
    <t>D1-002</t>
  </si>
  <si>
    <t>Přeložky rozvodů eletro z důvodu kolize s technologiemi</t>
  </si>
  <si>
    <t>D1-106</t>
  </si>
  <si>
    <t>Zapojení autonomní regulace VZT jednotky (ovládací a řídící prvvky)</t>
  </si>
  <si>
    <t>D1-101</t>
  </si>
  <si>
    <t xml:space="preserve"> Montáž LED svítidla přisazeného</t>
  </si>
  <si>
    <t>650 10-1521.R00</t>
  </si>
  <si>
    <t>Montáž LED svítidla stropního zavěšeného</t>
  </si>
  <si>
    <t>650 10-1331.R00</t>
  </si>
  <si>
    <t>Montáž LED svítidla stropního přisazeného s čidlem</t>
  </si>
  <si>
    <t>650 10-1526.R00</t>
  </si>
  <si>
    <t>Montáž rozváděče do váhy 300 kg</t>
  </si>
  <si>
    <t>650 03-1631.R00</t>
  </si>
  <si>
    <t>Osazení elektroměrového rozváděče a dopojení přívodů</t>
  </si>
  <si>
    <t>D1-108</t>
  </si>
  <si>
    <t xml:space="preserve">Osazení rozvodnice do výklenku, pl. do 1,5 m2  </t>
  </si>
  <si>
    <t>D1-111</t>
  </si>
  <si>
    <t>Demontáž pojistkové skříně</t>
  </si>
  <si>
    <t>D1-107</t>
  </si>
  <si>
    <t>Montáž relé časového</t>
  </si>
  <si>
    <t>650 07-1623.R00</t>
  </si>
  <si>
    <t>Instalace záložního zdroje s akumulátorem</t>
  </si>
  <si>
    <t>Uložení krabice kruhové pod omítku bez zapojení</t>
  </si>
  <si>
    <t>650 01-2111.R00</t>
  </si>
  <si>
    <t>Vyvrtání kapsy pro krabici do pr.150 mm,cihla plná</t>
  </si>
  <si>
    <t>974 05-4215.R00</t>
  </si>
  <si>
    <t>Vyvrtání kapsy pro krabici do pr.80 mm, cihla plná</t>
  </si>
  <si>
    <t>974 05-4208.R00</t>
  </si>
  <si>
    <t>Instalace topného registru do VZT komory včetně dopojení</t>
  </si>
  <si>
    <t>D1-105</t>
  </si>
  <si>
    <t>Instalace kabelu topného včetně připojení</t>
  </si>
  <si>
    <t>D1-104</t>
  </si>
  <si>
    <t>Montáž zásuvky nástěnné 2P+PE</t>
  </si>
  <si>
    <t>650 05-2611.R00</t>
  </si>
  <si>
    <t>Montáž zásuvky nástěnné 3P+N+PE</t>
  </si>
  <si>
    <t>650 05-2652.R00</t>
  </si>
  <si>
    <t>Montáž telefonní zásuvky</t>
  </si>
  <si>
    <t>D1-103</t>
  </si>
  <si>
    <t>Montáž datové zásuvky 2xRJ45</t>
  </si>
  <si>
    <t>D1-102</t>
  </si>
  <si>
    <t>Montáž datové zásuvky 1xRJ45</t>
  </si>
  <si>
    <t>Montáž zásuvky zapuštěné 2P+PE</t>
  </si>
  <si>
    <t>650 05-2711.R00</t>
  </si>
  <si>
    <t>Montáž čidla pohybu</t>
  </si>
  <si>
    <t>650 07-2611.R00</t>
  </si>
  <si>
    <t xml:space="preserve">Montáž spínače zapuštěného, řaz. 7  </t>
  </si>
  <si>
    <t>650 05-1361.R00</t>
  </si>
  <si>
    <t>Montáž spínače zapuštěného, řaz. 6</t>
  </si>
  <si>
    <t>650 05-1341.R00</t>
  </si>
  <si>
    <t>Montáž spínače zapuštěného, řaz. 5</t>
  </si>
  <si>
    <t>650 05-1331.R00</t>
  </si>
  <si>
    <t>Montáž spínače zapuštěného, řaz. 1</t>
  </si>
  <si>
    <t>650 05-1311.R00</t>
  </si>
  <si>
    <t xml:space="preserve">Montáž spínače nástěnného, řaz. 1 </t>
  </si>
  <si>
    <t>650 05-1111.R00</t>
  </si>
  <si>
    <t>Kabel UTP/FTP jat 5e uložení</t>
  </si>
  <si>
    <t>222 28-0214.R00</t>
  </si>
  <si>
    <t>Vodič  H07V-K (CYA) 25mm2 uložený volně</t>
  </si>
  <si>
    <t>210 80-0629.R00</t>
  </si>
  <si>
    <t>Vodič  H07V-K (CYA) 16mm2 uložený volně</t>
  </si>
  <si>
    <t>210 80-0628.R00</t>
  </si>
  <si>
    <t>Vodič  H07V-K (CYA) 6mm2 uložený volně</t>
  </si>
  <si>
    <t>210 80-0626.R00</t>
  </si>
  <si>
    <t>Uložení kabelu Cu 4 x 50 mm2</t>
  </si>
  <si>
    <t>650 12-4227.R00</t>
  </si>
  <si>
    <t>Uložení kabelu Cu 5 x 10 mm2</t>
  </si>
  <si>
    <t>650 12-4269.R00</t>
  </si>
  <si>
    <t>Uložení kabelu Cu 5 x 6 mm2</t>
  </si>
  <si>
    <t>650 12-4267.R00</t>
  </si>
  <si>
    <t>Uložení kabelu Cu 5 x 4 mm2</t>
  </si>
  <si>
    <t>650 12-4265.R00</t>
  </si>
  <si>
    <t>Uložení kabelu Cu 5 x 2,5 mm2</t>
  </si>
  <si>
    <t>650 12-4263.R00</t>
  </si>
  <si>
    <t>Uložení kabelu Cu 3 x 2,5 mm2</t>
  </si>
  <si>
    <t>650 12-4143.R00</t>
  </si>
  <si>
    <t>Uložení kabelu Cu 3 x 1,5 mm2</t>
  </si>
  <si>
    <t>650 12-4141.R00</t>
  </si>
  <si>
    <t xml:space="preserve">Uložení uzem. pásku v zemi do 120 mm2  </t>
  </si>
  <si>
    <t>650 11-1141.R00</t>
  </si>
  <si>
    <t>Označení svodu štítkem</t>
  </si>
  <si>
    <t>650 11-1781.R00</t>
  </si>
  <si>
    <t xml:space="preserve">Montáž ochran. úhelníku / trubky s držáky do zdiva  </t>
  </si>
  <si>
    <t>650 11-1761.R00</t>
  </si>
  <si>
    <t xml:space="preserve">Montáž svodového vodiče D nad 10 mm včetně podpěr  </t>
  </si>
  <si>
    <t>650 11-1616.R00</t>
  </si>
  <si>
    <t>Uložení uzem. drátu na povrchu do 10 mm</t>
  </si>
  <si>
    <t>650 11-1116.R00</t>
  </si>
  <si>
    <t>Montáž stříšky ochranné</t>
  </si>
  <si>
    <t>D1-001</t>
  </si>
  <si>
    <t>Montáž tříramenného stojanu do betonových podstavců</t>
  </si>
  <si>
    <t>650 11-2111.R00</t>
  </si>
  <si>
    <t>Montáž jímací tyče do 3m, na stojan</t>
  </si>
  <si>
    <t>650 11-1913.R00</t>
  </si>
  <si>
    <t>Montáž jímací tyče nad 3m, na stojan</t>
  </si>
  <si>
    <t>650 11-1963.R00</t>
  </si>
  <si>
    <t>Montáž podpěry/svorky - nad 2 šrouby</t>
  </si>
  <si>
    <t>650 11-1713.R00</t>
  </si>
  <si>
    <t>Montáž podpěry/svorky - do 2 šroubů</t>
  </si>
  <si>
    <t>650 11-1711.R00</t>
  </si>
  <si>
    <t>Přemístění betonového podstavce do výšky 6m, nošením a usazení podstavce</t>
  </si>
  <si>
    <t>650 11-1851.R00</t>
  </si>
  <si>
    <t xml:space="preserve">Ukončení celoplast. kabelů zákl./pás.do 4x50 mm2  </t>
  </si>
  <si>
    <t>650 14-2615.R00</t>
  </si>
  <si>
    <t xml:space="preserve">Ukončení vodiče v rozvaděči + zapojení do 35 mm2  </t>
  </si>
  <si>
    <t>650 14-1119.R00</t>
  </si>
  <si>
    <t>Trubka 23 volně/pod omítku</t>
  </si>
  <si>
    <t>222 26-0532.R00</t>
  </si>
  <si>
    <t>Elektromontáže</t>
  </si>
  <si>
    <t>D1</t>
  </si>
  <si>
    <t>Uchazeč:</t>
  </si>
  <si>
    <t>D6 - HZS</t>
  </si>
  <si>
    <t>D5 - HZS</t>
  </si>
  <si>
    <t>D4 - Dodávky zařízení (specifikace)</t>
  </si>
  <si>
    <t xml:space="preserve">D3 - Materiály </t>
  </si>
  <si>
    <t xml:space="preserve">D2 - Stavební práce </t>
  </si>
  <si>
    <t>D1 - Elektromontáže</t>
  </si>
  <si>
    <t>Uchazeč</t>
  </si>
  <si>
    <t>Zadavatel: Městys Želetava</t>
  </si>
  <si>
    <t>006 - Elektroinstalace</t>
  </si>
  <si>
    <t xml:space="preserve">       Objekt: Školní jídelna Želetava</t>
  </si>
  <si>
    <t>Stavební úpravy školní jídelny Želetava</t>
  </si>
  <si>
    <t>{45e013ef-7428-4c95-9c9e-c548daed7ed3}</t>
  </si>
  <si>
    <t>Elektroinstalace</t>
  </si>
  <si>
    <t>OCELOVÁ KONSTRUKCE POD JEDNOTKU VZT, viz. PD</t>
  </si>
  <si>
    <t>Vzduchotechnika</t>
  </si>
  <si>
    <t>POLOŽKOVÝ ROZPOČET</t>
  </si>
  <si>
    <t>Část :</t>
  </si>
  <si>
    <t>VZDUCHOTECHNIKA</t>
  </si>
  <si>
    <t>Stavba :</t>
  </si>
  <si>
    <t>Pražská 172, 675 26 Želetava</t>
  </si>
  <si>
    <t>Stavebník:</t>
  </si>
  <si>
    <t>Městys Želetava, nám. Míru 1, 675 26 Želetava</t>
  </si>
  <si>
    <t>Počet stran:</t>
  </si>
  <si>
    <t>Přep.</t>
  </si>
  <si>
    <t>Čís.</t>
  </si>
  <si>
    <t xml:space="preserve">Číslo </t>
  </si>
  <si>
    <t>Zkrácený popis</t>
  </si>
  <si>
    <t>Měr.</t>
  </si>
  <si>
    <t>Množ.</t>
  </si>
  <si>
    <t>Cena v Kč bez DPH</t>
  </si>
  <si>
    <t xml:space="preserve">na CÚ </t>
  </si>
  <si>
    <t>pol.</t>
  </si>
  <si>
    <t>položky</t>
  </si>
  <si>
    <t>jed.</t>
  </si>
  <si>
    <t>jednotková</t>
  </si>
  <si>
    <t>celkem</t>
  </si>
  <si>
    <t>ceníku</t>
  </si>
  <si>
    <t>dodávka</t>
  </si>
  <si>
    <t>montáž</t>
  </si>
  <si>
    <t>VC 7/78</t>
  </si>
  <si>
    <t>VC 7/158 M</t>
  </si>
  <si>
    <t>CENÍKY ŘADY M</t>
  </si>
  <si>
    <t>1.)</t>
  </si>
  <si>
    <t>VZDUCHOTECHNIKA - DODÁVKA</t>
  </si>
  <si>
    <t>2.)</t>
  </si>
  <si>
    <t>VZDUCHOTECHNIKA - MONTÁŽ</t>
  </si>
  <si>
    <t>VZDUCHOTECHNIKA  CELKEM</t>
  </si>
  <si>
    <t>3.)</t>
  </si>
  <si>
    <t>Pravidla</t>
  </si>
  <si>
    <t>HODINOVÉ ZŮČTOVACÍ SAZBY</t>
  </si>
  <si>
    <t>„Obsahuje-li zadávací dokumentace odkazy na obchodní firmy, názvy nebo jména a příjmení, specifická označení zboží a služeb, které platí pro určitou osobu, popřípadě její organizační složku za příznačné, patenty na vynálezy, užitné vzory, průmyslové vzory, ochranné známky nebo označení původu, umožňuje zadavatel v takovém případě pro plnění veřejné zakázky použití i jiných, kvalitativně a technicky obdobných řešení.“</t>
  </si>
  <si>
    <t>Žďár nad Sázavou,  12/2022</t>
  </si>
  <si>
    <t>Vypracoval:              Ing. Jiří Danihelka</t>
  </si>
  <si>
    <t xml:space="preserve">1.), 2.) </t>
  </si>
  <si>
    <t>Zař. č. 1 - KUCHYŇ</t>
  </si>
  <si>
    <t xml:space="preserve"> 1.1</t>
  </si>
  <si>
    <t>Venkovní větrací, vytápěcí vzt jednotka s rekuperací tepla, filtrací, přímým chlazením</t>
  </si>
  <si>
    <t>s dvouokruhovým chladičem vzduchu (např. DUPLEX 7500 Multi Eco-N), včetně příslušenství a MaR (podrobněji viz. níže)</t>
  </si>
  <si>
    <t>dtto montáž</t>
  </si>
  <si>
    <t>Jednotka splňuje ErP (Ecodesign) - nařízení EU 1253/2014, platné od 1.1.2016.</t>
  </si>
  <si>
    <r>
      <t>Údaje elektro</t>
    </r>
    <r>
      <rPr>
        <sz val="11"/>
        <rFont val="Arial"/>
        <family val="2"/>
        <charset val="238"/>
      </rPr>
      <t>: (400V/50Hz, max.proud 2x5,4A, max.příkon 2x3,3kW, jištění 3x16A(char.C), nap.kabel CYKY 5Jx2,5, odvod kondenzátu 3x DN 32 mm, hmotnost 1263 kg)</t>
    </r>
  </si>
  <si>
    <t>Vzduchotechnická část:</t>
  </si>
  <si>
    <t>Skříň jednotky sendvičové k-ce, složená z lakovaného plechu a 45 mm minerální izolace s koeficientem tepelné vodivosti (λ = 0,037 W/mK). Tep. izolace pláště (třída T2), potlačení tep. mostů (třída TB2).</t>
  </si>
  <si>
    <t>Přívodní ventilátor EC - 400V, 5,4A, 3,3 kW (6800 m3/h / ex.st.tlak 240 Pa, 8000 m3/h / 0 Pa)</t>
  </si>
  <si>
    <t>Odvodní ventilátor EC -  400V, 5,4A, 3,3 kW (6800 m3/h / ex.st.tlak 350 Pa, 8200 m3/h / 0 Pa)</t>
  </si>
  <si>
    <t>Rekuperační výměník S7.C s účinností 92,3%</t>
  </si>
  <si>
    <t>provedení parapetní 10</t>
  </si>
  <si>
    <t>konfigurace hrdel 0</t>
  </si>
  <si>
    <t xml:space="preserve">Fe.K5_filtr přívod kazetový třída M5 </t>
  </si>
  <si>
    <t xml:space="preserve">Fi.K5_filtr odtah kazetový třída M5 </t>
  </si>
  <si>
    <t xml:space="preserve">B.x_by-pass </t>
  </si>
  <si>
    <t>T.3_teplovodní ohřívač, vč. kapiláry</t>
  </si>
  <si>
    <t>napojení topení (UT) ze spodu jednotky</t>
  </si>
  <si>
    <t xml:space="preserve">CHF.atypický 2-okruhový přímý chladič </t>
  </si>
  <si>
    <t>pořadí registrů: 1. chlazení - 2. topení</t>
  </si>
  <si>
    <t>zákryt vstupu e1 krátký</t>
  </si>
  <si>
    <t>H.710/900_obdélníkové hrdlo e2, i1, i2 (3 ks)</t>
  </si>
  <si>
    <t>Ke.710/900.x_uz. klapka obd. přívod</t>
  </si>
  <si>
    <t>Ki.710/900.x_uz. klapka obd. odtah</t>
  </si>
  <si>
    <t>H.710/900.P_příplatek pružná manžeta obd. (3 ks)</t>
  </si>
  <si>
    <t>vstup e1 - eliminátor kapek</t>
  </si>
  <si>
    <t>dodávka jednotky ve třech blocích</t>
  </si>
  <si>
    <t>Příslušenství (měření a regulace, regulační prvky):</t>
  </si>
  <si>
    <t>Servopohon LM 24A (by-passová klapka) - 2 ks</t>
  </si>
  <si>
    <t>Servopohon LF 24 (uzavírací klapka e1)</t>
  </si>
  <si>
    <t>Servopohon LM 24A (uzavírací klapka i1)</t>
  </si>
  <si>
    <t>vývod kondenzátu pr. 32/40mm nerez - 3 ks</t>
  </si>
  <si>
    <t>RE-TPO3.x</t>
  </si>
  <si>
    <t>LM 24A-SR (regulační uzel RE-TPO3)</t>
  </si>
  <si>
    <t>RD5 400V-EC / 400V-EC, vč. ethernet připojení</t>
  </si>
  <si>
    <t>RD4-IO (expandér)</t>
  </si>
  <si>
    <t>CF3000 - příslušenství pro regulaci otáček ventilátorů na konstantní průtok</t>
  </si>
  <si>
    <t>RD-2HP (expandér pro RD5)</t>
  </si>
  <si>
    <t>manostat filtru e1 (PFe, 0-500 Pa)</t>
  </si>
  <si>
    <t>manostat filtru i1 (PFi, 0-500 Pa)</t>
  </si>
  <si>
    <t>SW hlavní vypínač</t>
  </si>
  <si>
    <t>CP Touch (B) (barva bílá) - dotykový barevný ovládací panel</t>
  </si>
  <si>
    <t xml:space="preserve">CP 10 RT - zjednodušený ovladač pro ovládání množství vzduchu a jeho teploty </t>
  </si>
  <si>
    <t xml:space="preserve">ADS 100 ABB prostorové čidlo teploty </t>
  </si>
  <si>
    <t>ADS čidlo teploty - 4 ks</t>
  </si>
  <si>
    <t xml:space="preserve"> 1.2</t>
  </si>
  <si>
    <t xml:space="preserve">Venkovní inverterová jednotka (např. AOYG60LATT)  </t>
  </si>
  <si>
    <r>
      <t>Tech. parametry:</t>
    </r>
    <r>
      <rPr>
        <sz val="11"/>
        <rFont val="Arial"/>
        <family val="2"/>
        <charset val="238"/>
      </rPr>
      <t xml:space="preserve"> hmotnost 104 kg, pro R410 A, 400V, příkon 5,15kW, proud jmen./max. 6,9/12,5A, dop.jištění 16A, nap.kabel 5x2,5, chladící výkon 15 kW, topný výkon 18,8kW,  připojovací Cu potrubí </t>
    </r>
    <r>
      <rPr>
        <sz val="11"/>
        <rFont val="Symbol"/>
        <family val="1"/>
        <charset val="2"/>
      </rPr>
      <t>f9</t>
    </r>
    <r>
      <rPr>
        <sz val="11"/>
        <rFont val="Arial"/>
        <family val="2"/>
        <charset val="238"/>
      </rPr>
      <t>,52/15,88 mm</t>
    </r>
  </si>
  <si>
    <r>
      <t>Příslušenství:</t>
    </r>
    <r>
      <rPr>
        <sz val="11"/>
        <rFont val="Arial"/>
        <family val="2"/>
        <charset val="238"/>
      </rPr>
      <t xml:space="preserve"> Komunik. modul pro venkovní jednotku - Ovládání inverteru typ UTI-INV-U</t>
    </r>
  </si>
  <si>
    <t xml:space="preserve"> 1.3</t>
  </si>
  <si>
    <t>Volná pozice</t>
  </si>
  <si>
    <t xml:space="preserve"> 1.4</t>
  </si>
  <si>
    <t>Kuchyňská nerezová digestoř (např. GRANDE-1R)  3200x1200 mm s LED osvětlením 2x44W,</t>
  </si>
  <si>
    <t>včetně 6 ks cyklonového odlučovače 400x400 mm</t>
  </si>
  <si>
    <t xml:space="preserve"> 1.5</t>
  </si>
  <si>
    <t>Kuchyňská nerezová digestoř (např. GRANDE-1R)  1500x1550 mm s LED osvětlením 1x44W,</t>
  </si>
  <si>
    <t>včetně 1 ks cyklonového odlučovače 400x400 mm</t>
  </si>
  <si>
    <t xml:space="preserve"> 1.6</t>
  </si>
  <si>
    <t>Odvodní talířový ventil plastový ELF 160</t>
  </si>
  <si>
    <t xml:space="preserve"> 1.7</t>
  </si>
  <si>
    <t>Půlkruhová textilní vyústka PD.PT V - H710/7200 SB/PMS-8AL/LG + DSH500x350-710/350 F/WOUT</t>
  </si>
  <si>
    <t>Tvar Půlkruhový, Rozměr 710 mm, Celková délka 7200 mm, První konec Začátek, Druhý konec Zaslepení,
1ks Zip 710, Průtok 3600 m3/h, Použitelný přetlak 100 Pa, Tlaková ztráta třením = 13,3 Pa, Přechod na
Čtyřhranný 500x350/350,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700mm Hliníkový profil, 6ks Hliníková spojka profilů přímá, 4ks Napínač v profilu, 1ks Čtyřhranný 500x350 mm Nerez příruba, Mikroperforace S1 6700mm, 3505m3/h, Rovnoměrná</t>
  </si>
  <si>
    <t xml:space="preserve"> 1.8</t>
  </si>
  <si>
    <t>Půlkruhová textilní vyústka PD.PT V - H600/7000 SB/PMS-8AL/LG + DSH500x250-600/350 F/WOUT</t>
  </si>
  <si>
    <t>Tvar Půlkruhový, Rozměr 600 mm, Celková délka 7000 mm, První konec Začátek, Druhý konec Zaslepení,
1ks Zip 600, Průtok 2500 m3/h, Použitelný přetlak 100 Pa, Tlaková ztráta třením = 8,7 Pa, Přechod na
Čtyřhranný 500x250/350, Začátek, Tkanina PMS - 100 % polyester, nekonečné vlákno (multifilament), hmotnost 214 g/m2, tloušťka 0,30 mm, prodyšnost 15 ±5 m3/h/m2 při 120 Pa, pevnost (osnova/útek) 1830/1020 N (ČSN EN ISO 13934-1), požární odolnost - třída B-s1, d0 dle ČSN EN 13501-1+A1:2010, teplotní odolnost -60 až
+110°C, srážlivost (osnova/útek) 0,5/0,5 % při 40°C dle ČSN EN ISO 6330-2000, vhodná pro čisté
prostory - třída č. 4 (ČSN EN ISO 14644-1), pratelná v pračce, Barva Světle šedá, Seznam montážního materiálu: 6ks 2000mm Hliníkový profil, 2ks 500mm Hliníkový profil, 6ks Hliníková spojka profilů přímá, 4ks Napínač v profilu, 1ks Čtyřhranný 500x250 mm Nerez příruba, Mikroperforace S1 6500mm, 2219m3/h, Rovnoměrná</t>
  </si>
  <si>
    <t xml:space="preserve"> 1.9</t>
  </si>
  <si>
    <t>Buňkový tlumič hluku GH 200x500x1000.1, v hyg. prov. (útlum od 125Hz-9,15,26,28,24,18,10 dB)</t>
  </si>
  <si>
    <t xml:space="preserve"> 1.10</t>
  </si>
  <si>
    <t>Buňkový tlumič hluku GH 200x500x2000.1, v hyg. prov.(útlum od 125Hz-15,28,36,40,37,28,20 dB)</t>
  </si>
  <si>
    <t xml:space="preserve"> 1.11</t>
  </si>
  <si>
    <t>Buňkový tlumič hluku GH 200x400x1500.1, v hyg. prov.(útlum od 125Hz-12,21,30,33,30,20,12 dB),ATYP výška</t>
  </si>
  <si>
    <t xml:space="preserve"> 1.12</t>
  </si>
  <si>
    <t xml:space="preserve">Regulační klapka ruční RK-500x350-R (délka 106 mm) </t>
  </si>
  <si>
    <t xml:space="preserve"> 1.13</t>
  </si>
  <si>
    <t xml:space="preserve">Regulační klapka ruční RK-250x200-R (délka 106 mm) </t>
  </si>
  <si>
    <t xml:space="preserve"> 1.14</t>
  </si>
  <si>
    <t xml:space="preserve">Regulační klapka ruční těsná RKT-300x250-R (délka 106 mm) </t>
  </si>
  <si>
    <t xml:space="preserve"> 1.15</t>
  </si>
  <si>
    <t xml:space="preserve">Regulační klapka kruhová ruční průměr 180 </t>
  </si>
  <si>
    <t xml:space="preserve"> 1.16</t>
  </si>
  <si>
    <r>
      <rPr>
        <u/>
        <sz val="11"/>
        <rFont val="Arial"/>
        <family val="2"/>
        <charset val="238"/>
      </rPr>
      <t>Čtyřhranné potrubí</t>
    </r>
    <r>
      <rPr>
        <sz val="11"/>
        <rFont val="Arial"/>
        <family val="2"/>
        <charset val="238"/>
      </rPr>
      <t xml:space="preserve"> z tepelně izolačních panelů z tvrzené polyuretanové pěny, z obou stran potažený hliníkovou folii. Na vnější straně s reliéfním vzorem (gofrovaným) a na vnitřní straně hladký povrch. Hliníková vrstva je z vnější stany opatřena ochranným lakem (3 g/m2 +/- 0,5) •hustota izolační pěny: 48 kg/m³•součinitel tepelné vodivosti: 0,0200 W/m.K•součinitel prostupu tepla: 0,93 W/m².K•tepelná odolnost: - 35 °C až +110 °C
Standardní tloušťka je 20,5 </t>
    </r>
  </si>
  <si>
    <t>vnitřní rozvody tl. 20 mm do obvodu 2800 mm / 60% tvarovek</t>
  </si>
  <si>
    <t>venkovní rozvody tl. 30 mm se zesílenou Al folií do obvodu 3600 mm / 40% tvarovek</t>
  </si>
  <si>
    <t>Kruhové ocelové potrubí sk. I, z pozinkovaného plechu, včetně tvarovek  (Lindab Safe Click - třída těsnosti D)</t>
  </si>
  <si>
    <t xml:space="preserve"> 1.17</t>
  </si>
  <si>
    <t xml:space="preserve">do průměru 180/50% tvarovek </t>
  </si>
  <si>
    <t>bm</t>
  </si>
  <si>
    <t xml:space="preserve">Propojovací Cu potrubí </t>
  </si>
  <si>
    <t xml:space="preserve"> 1.18</t>
  </si>
  <si>
    <t xml:space="preserve">průměr 9,52/15,88 mm mezi vzt jednotkou a venkovními jednotkami, včetně izolace a chladiva R 410 A </t>
  </si>
  <si>
    <t xml:space="preserve"> 1.19</t>
  </si>
  <si>
    <t>Oc.pozink. podstavec pod kondenzační jednotku</t>
  </si>
  <si>
    <t xml:space="preserve"> 1.20</t>
  </si>
  <si>
    <t>Kompletní demontáž a likvidace stávajícího vzt zařízení v kuchyni (nástěnné axiální ventilátory), včetně potrubí a příslušné elektroinstalace  (rozsah možno zjistit na místě)</t>
  </si>
  <si>
    <t xml:space="preserve"> 1.21</t>
  </si>
  <si>
    <t>Kompletní prokabelování MaR vzt jednotky, včetně el.žlabů a kabeláže dle schema zapojení vzt a venkovních jednotek s komunikačními moduly, dále propojení řídící jednotky s dig. ovládacím panelem a jednoduchým ovladačem, včetně teplotních čidel v digestořích a prostoru (vyjma napájení - zajistí profese elektro).</t>
  </si>
  <si>
    <t xml:space="preserve"> 1.22</t>
  </si>
  <si>
    <t>Instalační plastová elektrokrabice s DIN lištou pro dva komunikační moduly ve venk. provedení</t>
  </si>
  <si>
    <t xml:space="preserve"> 1.23</t>
  </si>
  <si>
    <t xml:space="preserve">Spojovací, těsnící, nosný a kotvící materiál pro zavěšení potrubí, tlumičů apod. </t>
  </si>
  <si>
    <t>Zař. č. 2  - Větrání sociálního a hyg. zázemí a místností bez možnosti přirozeného větrání okny</t>
  </si>
  <si>
    <t xml:space="preserve"> 2.1</t>
  </si>
  <si>
    <t>Malý radiální ventilátor (např. SILENT 100 CRZ), se zpětnou klapkou a nast.doběhem, Údaje elektro: 230V/50Hz, max.příkon 8W,   hmotnost 0,57 kg</t>
  </si>
  <si>
    <t xml:space="preserve"> 2.2</t>
  </si>
  <si>
    <t>Malý radiální ventilátor (např. SILENT 200 CZ), se zpětnou klapkou, Údaje elektro: 230V/50Hz, max.příkon 16W,   hmotnost 0,77 kg</t>
  </si>
  <si>
    <t xml:space="preserve"> 2.3</t>
  </si>
  <si>
    <t>Venkovní plastová mřížka se síťkou a okapničkou LG 100</t>
  </si>
  <si>
    <t xml:space="preserve"> 2.4</t>
  </si>
  <si>
    <t>Venkovní plastová mřížka se síťkou a okapničkou LG 125</t>
  </si>
  <si>
    <t xml:space="preserve"> 2.5</t>
  </si>
  <si>
    <t>Dveřní mřížka oboustranná NOVA-D-1-500x100-UR1</t>
  </si>
  <si>
    <t xml:space="preserve"> 2.6</t>
  </si>
  <si>
    <t>Kruhové ocelové potrubí sk. I, z pozinkovaného plechu, včetně tvarovek</t>
  </si>
  <si>
    <t xml:space="preserve">do průměru 100/ 0% tvarovek </t>
  </si>
  <si>
    <t xml:space="preserve">do průměru 125/ 0% tvarovek </t>
  </si>
  <si>
    <t xml:space="preserve"> 2.7</t>
  </si>
  <si>
    <t>MEZISOUČET</t>
  </si>
  <si>
    <t>PŘIRÁŽKY</t>
  </si>
  <si>
    <t>Vyregulování vzduchotechnických zařízení, seřízení množství vzduchu na koncových elementech a ventilátorech, komplexní vyzkoušení, měření hlukových parametrů, zaškolení obsluhy, 2x kontrolní kniha revizí chladiva, apod.</t>
  </si>
  <si>
    <t>Dopravné</t>
  </si>
  <si>
    <t>Zednické výpomoci</t>
  </si>
  <si>
    <t>Podíl přidružených výkonů</t>
  </si>
  <si>
    <t>Přesun hmot - potrubí</t>
  </si>
  <si>
    <t>Přesun hmot - ostatní</t>
  </si>
  <si>
    <t>VZDUCHOTECHNIKA - SOUČET</t>
  </si>
  <si>
    <t>BEZ DPH</t>
  </si>
  <si>
    <t>Technologie stravování</t>
  </si>
  <si>
    <r>
      <t>Plynové ohřívače zásobníkové stacionární s přirozeným odtahem spalin do komína s intenzivním ohřevem vody objem nádrže/příkon 160 l</t>
    </r>
    <r>
      <rPr>
        <sz val="9"/>
        <color rgb="FFFF0000"/>
        <rFont val="Arial CE"/>
        <charset val="238"/>
      </rPr>
      <t>/ 22 kW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</si>
</sst>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č&quot;;[Red]\-#,##0\ &quot;Kč&quot;"/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0.\-"/>
  </numFmts>
  <fonts count="6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8"/>
      <color rgb="FFFF0000"/>
      <name val="Arial CE"/>
      <charset val="238"/>
    </font>
    <font>
      <u/>
      <sz val="8"/>
      <color theme="10"/>
      <name val="Arial CE"/>
      <family val="2"/>
    </font>
    <font>
      <sz val="9"/>
      <color rgb="FF1A1B37"/>
      <name val="Arial"/>
      <family val="2"/>
      <charset val="238"/>
    </font>
    <font>
      <sz val="8"/>
      <color rgb="FF333333"/>
      <name val="Segoe UI"/>
      <family val="2"/>
      <charset val="238"/>
    </font>
    <font>
      <b/>
      <sz val="8"/>
      <color rgb="FFFF0000"/>
      <name val="Segoe UI"/>
      <family val="2"/>
      <charset val="238"/>
    </font>
    <font>
      <sz val="12"/>
      <name val="Arial"/>
      <family val="2"/>
      <charset val="238"/>
    </font>
    <font>
      <b/>
      <u/>
      <sz val="12"/>
      <name val="Tahoma"/>
      <family val="2"/>
      <charset val="238"/>
    </font>
    <font>
      <sz val="12"/>
      <name val="Tahoma"/>
      <family val="2"/>
      <charset val="238"/>
    </font>
    <font>
      <b/>
      <u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u/>
      <sz val="11"/>
      <name val="Arial"/>
      <family val="2"/>
    </font>
    <font>
      <sz val="11"/>
      <name val="Symbol"/>
      <family val="1"/>
      <charset val="2"/>
    </font>
    <font>
      <u/>
      <sz val="11"/>
      <name val="Arial"/>
      <family val="2"/>
      <charset val="238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  <charset val="238"/>
    </font>
    <font>
      <sz val="16"/>
      <name val="Arial"/>
      <family val="2"/>
    </font>
    <font>
      <b/>
      <sz val="14"/>
      <name val="Arial"/>
      <family val="2"/>
    </font>
    <font>
      <sz val="10"/>
      <name val="Arial"/>
      <charset val="238"/>
    </font>
    <font>
      <sz val="9"/>
      <color rgb="FFFF0000"/>
      <name val="Arial CE"/>
      <charset val="238"/>
    </font>
    <font>
      <b/>
      <sz val="8"/>
      <name val="Arial CE"/>
      <charset val="238"/>
    </font>
    <font>
      <sz val="9"/>
      <color rgb="FFFF0000"/>
      <name val="Arial CE"/>
    </font>
    <font>
      <sz val="7"/>
      <color rgb="FFFF0000"/>
      <name val="Arial CE"/>
    </font>
    <font>
      <i/>
      <sz val="9"/>
      <color rgb="FFFF0000"/>
      <name val="Arial CE"/>
    </font>
  </fonts>
  <fills count="9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22" fillId="5" borderId="19" xfId="0" applyFont="1" applyFill="1" applyBorder="1" applyAlignment="1" applyProtection="1">
      <alignment horizontal="left" vertical="center"/>
      <protection locked="0"/>
    </xf>
    <xf numFmtId="0" fontId="21" fillId="0" borderId="22" xfId="0" applyFont="1" applyBorder="1" applyAlignment="1">
      <alignment horizontal="left" vertical="center" wrapText="1"/>
    </xf>
    <xf numFmtId="4" fontId="21" fillId="0" borderId="22" xfId="0" applyNumberFormat="1" applyFont="1" applyBorder="1" applyAlignment="1">
      <alignment vertical="center"/>
    </xf>
    <xf numFmtId="4" fontId="21" fillId="5" borderId="22" xfId="0" applyNumberFormat="1" applyFont="1" applyFill="1" applyBorder="1" applyAlignment="1" applyProtection="1">
      <alignment vertical="center"/>
      <protection locked="0"/>
    </xf>
    <xf numFmtId="167" fontId="21" fillId="0" borderId="22" xfId="0" applyNumberFormat="1" applyFont="1" applyBorder="1" applyAlignment="1">
      <alignment vertical="center"/>
    </xf>
    <xf numFmtId="0" fontId="21" fillId="0" borderId="22" xfId="0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2" fillId="5" borderId="14" xfId="0" applyFont="1" applyFill="1" applyBorder="1" applyAlignment="1" applyProtection="1">
      <alignment horizontal="left" vertical="center"/>
      <protection locked="0"/>
    </xf>
    <xf numFmtId="4" fontId="8" fillId="0" borderId="0" xfId="0" applyNumberFormat="1" applyFont="1"/>
    <xf numFmtId="0" fontId="8" fillId="0" borderId="0" xfId="0" applyFont="1" applyProtection="1">
      <protection locked="0"/>
    </xf>
    <xf numFmtId="0" fontId="38" fillId="0" borderId="0" xfId="2" applyAlignment="1">
      <alignment vertical="center"/>
    </xf>
    <xf numFmtId="0" fontId="38" fillId="0" borderId="0" xfId="2"/>
    <xf numFmtId="0" fontId="39" fillId="0" borderId="0" xfId="0" applyFont="1"/>
    <xf numFmtId="0" fontId="40" fillId="0" borderId="0" xfId="0" applyFont="1" applyAlignment="1">
      <alignment wrapText="1"/>
    </xf>
    <xf numFmtId="0" fontId="40" fillId="0" borderId="0" xfId="0" applyFont="1"/>
    <xf numFmtId="4" fontId="21" fillId="6" borderId="22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1" fillId="0" borderId="0" xfId="0" applyFont="1" applyAlignment="1">
      <alignment wrapText="1"/>
    </xf>
    <xf numFmtId="0" fontId="2" fillId="5" borderId="0" xfId="0" applyFont="1" applyFill="1" applyAlignment="1" applyProtection="1">
      <alignment horizontal="left" vertical="center"/>
      <protection locked="0"/>
    </xf>
    <xf numFmtId="0" fontId="36" fillId="0" borderId="0" xfId="1" applyAlignment="1">
      <alignment horizontal="center" vertical="center"/>
    </xf>
    <xf numFmtId="4" fontId="0" fillId="0" borderId="0" xfId="0" applyNumberFormat="1"/>
    <xf numFmtId="0" fontId="21" fillId="0" borderId="0" xfId="0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167" fontId="21" fillId="0" borderId="0" xfId="0" applyNumberFormat="1" applyFont="1" applyAlignment="1" applyProtection="1">
      <alignment vertical="center"/>
      <protection locked="0"/>
    </xf>
    <xf numFmtId="4" fontId="21" fillId="0" borderId="0" xfId="0" applyNumberFormat="1" applyFont="1" applyAlignment="1" applyProtection="1">
      <alignment vertical="center"/>
      <protection locked="0"/>
    </xf>
    <xf numFmtId="0" fontId="42" fillId="0" borderId="0" xfId="0" applyFont="1"/>
    <xf numFmtId="0" fontId="42" fillId="0" borderId="0" xfId="0" applyFont="1" applyAlignment="1">
      <alignment horizontal="right"/>
    </xf>
    <xf numFmtId="0" fontId="42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49" fillId="0" borderId="0" xfId="0" applyFont="1" applyAlignment="1">
      <alignment horizontal="right"/>
    </xf>
    <xf numFmtId="0" fontId="42" fillId="0" borderId="23" xfId="0" applyFont="1" applyBorder="1" applyAlignment="1">
      <alignment horizontal="center"/>
    </xf>
    <xf numFmtId="0" fontId="42" fillId="0" borderId="24" xfId="0" applyFont="1" applyBorder="1"/>
    <xf numFmtId="0" fontId="42" fillId="0" borderId="24" xfId="0" applyFont="1" applyBorder="1" applyAlignment="1">
      <alignment horizontal="center"/>
    </xf>
    <xf numFmtId="0" fontId="42" fillId="0" borderId="25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2" fillId="0" borderId="27" xfId="0" applyFont="1" applyBorder="1" applyAlignment="1">
      <alignment horizontal="center"/>
    </xf>
    <xf numFmtId="0" fontId="42" fillId="0" borderId="28" xfId="0" applyFont="1" applyBorder="1"/>
    <xf numFmtId="0" fontId="42" fillId="0" borderId="28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42" fillId="0" borderId="33" xfId="0" applyFont="1" applyBorder="1"/>
    <xf numFmtId="0" fontId="42" fillId="0" borderId="36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42" fillId="0" borderId="23" xfId="0" applyFont="1" applyBorder="1"/>
    <xf numFmtId="0" fontId="42" fillId="0" borderId="38" xfId="0" applyFont="1" applyBorder="1"/>
    <xf numFmtId="0" fontId="42" fillId="0" borderId="38" xfId="0" applyFont="1" applyBorder="1" applyAlignment="1">
      <alignment vertical="top"/>
    </xf>
    <xf numFmtId="0" fontId="42" fillId="0" borderId="25" xfId="0" applyFont="1" applyBorder="1" applyAlignment="1">
      <alignment vertical="top"/>
    </xf>
    <xf numFmtId="0" fontId="42" fillId="0" borderId="39" xfId="0" applyFont="1" applyBorder="1" applyAlignment="1">
      <alignment horizontal="right"/>
    </xf>
    <xf numFmtId="0" fontId="42" fillId="0" borderId="40" xfId="0" applyFont="1" applyBorder="1"/>
    <xf numFmtId="0" fontId="42" fillId="0" borderId="27" xfId="0" applyFont="1" applyBorder="1"/>
    <xf numFmtId="0" fontId="42" fillId="0" borderId="41" xfId="0" applyFont="1" applyBorder="1"/>
    <xf numFmtId="0" fontId="42" fillId="0" borderId="4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42" xfId="0" applyFont="1" applyBorder="1" applyAlignment="1">
      <alignment horizontal="right"/>
    </xf>
    <xf numFmtId="0" fontId="42" fillId="0" borderId="43" xfId="0" applyFont="1" applyBorder="1"/>
    <xf numFmtId="1" fontId="42" fillId="0" borderId="28" xfId="0" applyNumberFormat="1" applyFont="1" applyBorder="1"/>
    <xf numFmtId="1" fontId="42" fillId="0" borderId="43" xfId="0" applyNumberFormat="1" applyFont="1" applyBorder="1"/>
    <xf numFmtId="0" fontId="42" fillId="0" borderId="32" xfId="0" applyFont="1" applyBorder="1"/>
    <xf numFmtId="0" fontId="42" fillId="0" borderId="44" xfId="0" applyFont="1" applyBorder="1"/>
    <xf numFmtId="0" fontId="42" fillId="0" borderId="44" xfId="0" applyFont="1" applyBorder="1" applyAlignment="1">
      <alignment horizontal="left"/>
    </xf>
    <xf numFmtId="0" fontId="42" fillId="0" borderId="44" xfId="0" applyFont="1" applyBorder="1" applyAlignment="1">
      <alignment horizontal="left" vertical="top"/>
    </xf>
    <xf numFmtId="0" fontId="42" fillId="0" borderId="34" xfId="0" applyFont="1" applyBorder="1" applyAlignment="1">
      <alignment horizontal="left" vertical="top"/>
    </xf>
    <xf numFmtId="0" fontId="42" fillId="0" borderId="35" xfId="0" applyFont="1" applyBorder="1" applyAlignment="1">
      <alignment horizontal="right"/>
    </xf>
    <xf numFmtId="0" fontId="42" fillId="0" borderId="45" xfId="0" applyFont="1" applyBorder="1"/>
    <xf numFmtId="0" fontId="49" fillId="0" borderId="0" xfId="0" applyFont="1" applyAlignment="1">
      <alignment vertical="top"/>
    </xf>
    <xf numFmtId="0" fontId="52" fillId="0" borderId="23" xfId="0" applyFont="1" applyBorder="1" applyAlignment="1">
      <alignment horizontal="center"/>
    </xf>
    <xf numFmtId="0" fontId="52" fillId="0" borderId="24" xfId="0" applyFont="1" applyBorder="1"/>
    <xf numFmtId="0" fontId="52" fillId="0" borderId="24" xfId="0" applyFont="1" applyBorder="1" applyAlignment="1">
      <alignment horizontal="center"/>
    </xf>
    <xf numFmtId="0" fontId="52" fillId="0" borderId="25" xfId="0" applyFont="1" applyBorder="1" applyAlignment="1">
      <alignment horizontal="center"/>
    </xf>
    <xf numFmtId="0" fontId="52" fillId="0" borderId="26" xfId="0" applyFont="1" applyBorder="1" applyAlignment="1">
      <alignment horizontal="center"/>
    </xf>
    <xf numFmtId="0" fontId="52" fillId="0" borderId="0" xfId="0" applyFont="1"/>
    <xf numFmtId="0" fontId="52" fillId="0" borderId="27" xfId="0" applyFont="1" applyBorder="1" applyAlignment="1">
      <alignment horizontal="center"/>
    </xf>
    <xf numFmtId="0" fontId="52" fillId="0" borderId="28" xfId="0" applyFont="1" applyBorder="1"/>
    <xf numFmtId="0" fontId="52" fillId="0" borderId="28" xfId="0" applyFont="1" applyBorder="1" applyAlignment="1">
      <alignment horizontal="center"/>
    </xf>
    <xf numFmtId="0" fontId="52" fillId="0" borderId="32" xfId="0" applyFont="1" applyBorder="1" applyAlignment="1">
      <alignment horizontal="center"/>
    </xf>
    <xf numFmtId="0" fontId="52" fillId="0" borderId="33" xfId="0" applyFont="1" applyBorder="1"/>
    <xf numFmtId="0" fontId="52" fillId="0" borderId="36" xfId="0" applyFont="1" applyBorder="1" applyAlignment="1">
      <alignment horizontal="center"/>
    </xf>
    <xf numFmtId="0" fontId="52" fillId="0" borderId="37" xfId="0" applyFont="1" applyBorder="1" applyAlignment="1">
      <alignment horizontal="center"/>
    </xf>
    <xf numFmtId="0" fontId="52" fillId="0" borderId="27" xfId="0" applyFont="1" applyBorder="1"/>
    <xf numFmtId="0" fontId="52" fillId="0" borderId="41" xfId="0" applyFont="1" applyBorder="1"/>
    <xf numFmtId="0" fontId="53" fillId="0" borderId="41" xfId="0" applyFont="1" applyBorder="1"/>
    <xf numFmtId="0" fontId="53" fillId="0" borderId="0" xfId="0" applyFont="1"/>
    <xf numFmtId="168" fontId="52" fillId="0" borderId="28" xfId="0" applyNumberFormat="1" applyFont="1" applyBorder="1" applyAlignment="1">
      <alignment horizontal="right"/>
    </xf>
    <xf numFmtId="168" fontId="52" fillId="0" borderId="43" xfId="0" applyNumberFormat="1" applyFont="1" applyBorder="1" applyAlignment="1">
      <alignment horizontal="right"/>
    </xf>
    <xf numFmtId="0" fontId="52" fillId="0" borderId="28" xfId="0" applyFont="1" applyBorder="1" applyAlignment="1">
      <alignment horizontal="right"/>
    </xf>
    <xf numFmtId="16" fontId="52" fillId="0" borderId="41" xfId="0" applyNumberFormat="1" applyFont="1" applyBorder="1" applyAlignment="1">
      <alignment vertical="top"/>
    </xf>
    <xf numFmtId="0" fontId="52" fillId="0" borderId="41" xfId="0" applyFont="1" applyBorder="1" applyAlignment="1">
      <alignment vertical="top"/>
    </xf>
    <xf numFmtId="0" fontId="52" fillId="0" borderId="27" xfId="0" applyFont="1" applyBorder="1" applyAlignment="1">
      <alignment vertical="top"/>
    </xf>
    <xf numFmtId="0" fontId="52" fillId="0" borderId="28" xfId="0" applyFont="1" applyBorder="1" applyAlignment="1">
      <alignment horizontal="right" vertical="top"/>
    </xf>
    <xf numFmtId="0" fontId="52" fillId="0" borderId="28" xfId="0" applyFont="1" applyBorder="1" applyAlignment="1">
      <alignment vertical="top"/>
    </xf>
    <xf numFmtId="168" fontId="52" fillId="0" borderId="28" xfId="0" applyNumberFormat="1" applyFont="1" applyBorder="1" applyAlignment="1">
      <alignment horizontal="right" vertical="top"/>
    </xf>
    <xf numFmtId="168" fontId="52" fillId="0" borderId="43" xfId="0" applyNumberFormat="1" applyFont="1" applyBorder="1" applyAlignment="1">
      <alignment horizontal="right" vertical="top"/>
    </xf>
    <xf numFmtId="0" fontId="52" fillId="0" borderId="0" xfId="0" applyFont="1" applyAlignment="1">
      <alignment vertical="top"/>
    </xf>
    <xf numFmtId="16" fontId="52" fillId="0" borderId="41" xfId="0" applyNumberFormat="1" applyFont="1" applyBorder="1"/>
    <xf numFmtId="0" fontId="52" fillId="0" borderId="41" xfId="0" applyFont="1" applyBorder="1" applyAlignment="1">
      <alignment horizontal="left"/>
    </xf>
    <xf numFmtId="17" fontId="52" fillId="0" borderId="41" xfId="0" applyNumberFormat="1" applyFont="1" applyBorder="1" applyAlignment="1">
      <alignment vertical="top"/>
    </xf>
    <xf numFmtId="0" fontId="52" fillId="0" borderId="0" xfId="0" applyFont="1" applyAlignment="1">
      <alignment horizontal="left"/>
    </xf>
    <xf numFmtId="0" fontId="52" fillId="0" borderId="41" xfId="0" applyFont="1" applyBorder="1" applyAlignment="1">
      <alignment horizontal="left" vertical="top"/>
    </xf>
    <xf numFmtId="17" fontId="52" fillId="0" borderId="41" xfId="0" applyNumberFormat="1" applyFont="1" applyBorder="1"/>
    <xf numFmtId="16" fontId="57" fillId="0" borderId="41" xfId="0" applyNumberFormat="1" applyFont="1" applyBorder="1"/>
    <xf numFmtId="0" fontId="52" fillId="0" borderId="41" xfId="0" applyFont="1" applyBorder="1" applyAlignment="1">
      <alignment vertical="top" wrapText="1"/>
    </xf>
    <xf numFmtId="0" fontId="57" fillId="0" borderId="27" xfId="0" applyFont="1" applyBorder="1" applyAlignment="1">
      <alignment vertical="top"/>
    </xf>
    <xf numFmtId="16" fontId="57" fillId="0" borderId="41" xfId="0" applyNumberFormat="1" applyFont="1" applyBorder="1" applyAlignment="1">
      <alignment vertical="top"/>
    </xf>
    <xf numFmtId="0" fontId="57" fillId="0" borderId="41" xfId="0" applyFont="1" applyBorder="1" applyAlignment="1">
      <alignment horizontal="left" vertical="top"/>
    </xf>
    <xf numFmtId="0" fontId="57" fillId="0" borderId="28" xfId="0" applyFont="1" applyBorder="1" applyAlignment="1">
      <alignment horizontal="right" vertical="top"/>
    </xf>
    <xf numFmtId="0" fontId="57" fillId="0" borderId="28" xfId="0" applyFont="1" applyBorder="1" applyAlignment="1">
      <alignment vertical="top"/>
    </xf>
    <xf numFmtId="168" fontId="57" fillId="0" borderId="28" xfId="0" applyNumberFormat="1" applyFont="1" applyBorder="1" applyAlignment="1">
      <alignment horizontal="right" vertical="top"/>
    </xf>
    <xf numFmtId="168" fontId="57" fillId="0" borderId="43" xfId="0" applyNumberFormat="1" applyFont="1" applyBorder="1" applyAlignment="1">
      <alignment horizontal="right" vertical="top"/>
    </xf>
    <xf numFmtId="0" fontId="57" fillId="0" borderId="0" xfId="0" applyFont="1" applyAlignment="1">
      <alignment vertical="top"/>
    </xf>
    <xf numFmtId="0" fontId="57" fillId="0" borderId="41" xfId="0" applyFont="1" applyBorder="1" applyAlignment="1">
      <alignment vertical="top"/>
    </xf>
    <xf numFmtId="0" fontId="50" fillId="0" borderId="47" xfId="0" applyFont="1" applyBorder="1"/>
    <xf numFmtId="0" fontId="50" fillId="0" borderId="46" xfId="0" applyFont="1" applyBorder="1"/>
    <xf numFmtId="0" fontId="50" fillId="0" borderId="46" xfId="0" applyFont="1" applyBorder="1" applyAlignment="1">
      <alignment horizontal="left"/>
    </xf>
    <xf numFmtId="0" fontId="50" fillId="0" borderId="46" xfId="0" applyFont="1" applyBorder="1" applyAlignment="1">
      <alignment horizontal="right"/>
    </xf>
    <xf numFmtId="168" fontId="50" fillId="0" borderId="46" xfId="0" applyNumberFormat="1" applyFont="1" applyBorder="1" applyAlignment="1">
      <alignment horizontal="right"/>
    </xf>
    <xf numFmtId="168" fontId="48" fillId="0" borderId="46" xfId="0" applyNumberFormat="1" applyFont="1" applyBorder="1" applyAlignment="1">
      <alignment horizontal="right"/>
    </xf>
    <xf numFmtId="168" fontId="48" fillId="0" borderId="50" xfId="0" applyNumberFormat="1" applyFont="1" applyBorder="1" applyAlignment="1">
      <alignment horizontal="right"/>
    </xf>
    <xf numFmtId="0" fontId="50" fillId="0" borderId="0" xfId="0" applyFont="1"/>
    <xf numFmtId="168" fontId="52" fillId="0" borderId="42" xfId="0" applyNumberFormat="1" applyFont="1" applyBorder="1" applyAlignment="1">
      <alignment horizontal="right"/>
    </xf>
    <xf numFmtId="0" fontId="52" fillId="0" borderId="27" xfId="0" applyFont="1" applyBorder="1" applyAlignment="1">
      <alignment horizontal="left"/>
    </xf>
    <xf numFmtId="0" fontId="60" fillId="0" borderId="47" xfId="0" applyFont="1" applyBorder="1"/>
    <xf numFmtId="0" fontId="60" fillId="0" borderId="46" xfId="0" applyFont="1" applyBorder="1"/>
    <xf numFmtId="0" fontId="60" fillId="0" borderId="46" xfId="0" applyFont="1" applyBorder="1" applyAlignment="1">
      <alignment horizontal="left"/>
    </xf>
    <xf numFmtId="0" fontId="60" fillId="0" borderId="46" xfId="0" applyFont="1" applyBorder="1" applyAlignment="1">
      <alignment horizontal="right"/>
    </xf>
    <xf numFmtId="0" fontId="60" fillId="0" borderId="0" xfId="0" applyFont="1"/>
    <xf numFmtId="0" fontId="60" fillId="0" borderId="32" xfId="0" applyFont="1" applyBorder="1"/>
    <xf numFmtId="0" fontId="60" fillId="0" borderId="44" xfId="0" applyFont="1" applyBorder="1"/>
    <xf numFmtId="0" fontId="60" fillId="0" borderId="44" xfId="0" applyFont="1" applyBorder="1" applyAlignment="1">
      <alignment horizontal="left"/>
    </xf>
    <xf numFmtId="0" fontId="60" fillId="0" borderId="34" xfId="0" applyFont="1" applyBorder="1" applyAlignment="1">
      <alignment horizontal="left"/>
    </xf>
    <xf numFmtId="0" fontId="60" fillId="0" borderId="33" xfId="0" applyFont="1" applyBorder="1"/>
    <xf numFmtId="0" fontId="60" fillId="0" borderId="33" xfId="0" applyFont="1" applyBorder="1" applyAlignment="1">
      <alignment horizontal="right"/>
    </xf>
    <xf numFmtId="0" fontId="52" fillId="0" borderId="0" xfId="0" applyFont="1" applyAlignment="1">
      <alignment horizontal="right"/>
    </xf>
    <xf numFmtId="1" fontId="52" fillId="0" borderId="0" xfId="0" applyNumberFormat="1" applyFont="1"/>
    <xf numFmtId="1" fontId="61" fillId="0" borderId="0" xfId="0" applyNumberFormat="1" applyFont="1" applyAlignment="1">
      <alignment horizontal="center" vertical="center"/>
    </xf>
    <xf numFmtId="0" fontId="52" fillId="0" borderId="41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47" fillId="0" borderId="49" xfId="0" applyFont="1" applyBorder="1" applyAlignment="1">
      <alignment horizontal="left"/>
    </xf>
    <xf numFmtId="168" fontId="47" fillId="0" borderId="48" xfId="0" applyNumberFormat="1" applyFont="1" applyBorder="1" applyAlignment="1">
      <alignment horizontal="center" vertical="center"/>
    </xf>
    <xf numFmtId="168" fontId="47" fillId="0" borderId="51" xfId="0" applyNumberFormat="1" applyFont="1" applyBorder="1" applyAlignment="1">
      <alignment horizontal="center" vertical="center"/>
    </xf>
    <xf numFmtId="168" fontId="60" fillId="0" borderId="44" xfId="0" applyNumberFormat="1" applyFont="1" applyBorder="1"/>
    <xf numFmtId="168" fontId="60" fillId="0" borderId="52" xfId="0" applyNumberFormat="1" applyFont="1" applyBorder="1"/>
    <xf numFmtId="0" fontId="54" fillId="0" borderId="41" xfId="0" applyFont="1" applyBorder="1" applyAlignment="1">
      <alignment horizontal="left"/>
    </xf>
    <xf numFmtId="0" fontId="58" fillId="0" borderId="41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2" fillId="0" borderId="41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7" fillId="0" borderId="41" xfId="0" applyFont="1" applyBorder="1" applyAlignment="1">
      <alignment horizontal="left" vertical="top"/>
    </xf>
    <xf numFmtId="0" fontId="57" fillId="0" borderId="0" xfId="0" applyFont="1" applyAlignment="1">
      <alignment horizontal="left" vertical="top"/>
    </xf>
    <xf numFmtId="0" fontId="57" fillId="0" borderId="28" xfId="0" applyFont="1" applyBorder="1" applyAlignment="1">
      <alignment horizontal="left" vertical="top" wrapText="1"/>
    </xf>
    <xf numFmtId="0" fontId="57" fillId="0" borderId="28" xfId="0" applyFont="1" applyBorder="1" applyAlignment="1">
      <alignment horizontal="left" vertical="top"/>
    </xf>
    <xf numFmtId="0" fontId="57" fillId="0" borderId="42" xfId="0" applyFont="1" applyBorder="1" applyAlignment="1">
      <alignment horizontal="left" vertical="top"/>
    </xf>
    <xf numFmtId="0" fontId="48" fillId="0" borderId="48" xfId="0" applyFont="1" applyBorder="1" applyAlignment="1">
      <alignment horizontal="left"/>
    </xf>
    <xf numFmtId="0" fontId="48" fillId="0" borderId="49" xfId="0" applyFont="1" applyBorder="1" applyAlignment="1">
      <alignment horizontal="left"/>
    </xf>
    <xf numFmtId="0" fontId="52" fillId="0" borderId="28" xfId="0" applyFont="1" applyBorder="1" applyAlignment="1">
      <alignment horizontal="left" vertical="top"/>
    </xf>
    <xf numFmtId="0" fontId="52" fillId="0" borderId="28" xfId="0" applyFont="1" applyBorder="1" applyAlignment="1">
      <alignment horizontal="left" vertical="top" wrapText="1"/>
    </xf>
    <xf numFmtId="0" fontId="54" fillId="0" borderId="41" xfId="0" applyFont="1" applyBorder="1" applyAlignment="1">
      <alignment horizontal="left" vertical="top"/>
    </xf>
    <xf numFmtId="0" fontId="54" fillId="0" borderId="0" xfId="0" applyFont="1" applyAlignment="1">
      <alignment horizontal="left" vertical="top"/>
    </xf>
    <xf numFmtId="0" fontId="57" fillId="0" borderId="41" xfId="0" applyFont="1" applyBorder="1" applyAlignment="1">
      <alignment horizontal="left" vertical="top" wrapText="1"/>
    </xf>
    <xf numFmtId="0" fontId="57" fillId="0" borderId="0" xfId="0" applyFont="1" applyAlignment="1">
      <alignment horizontal="left" vertical="top" wrapText="1"/>
    </xf>
    <xf numFmtId="0" fontId="57" fillId="0" borderId="42" xfId="0" applyFont="1" applyBorder="1" applyAlignment="1">
      <alignment horizontal="left" vertical="top" wrapText="1"/>
    </xf>
    <xf numFmtId="0" fontId="52" fillId="0" borderId="42" xfId="0" applyFont="1" applyBorder="1" applyAlignment="1">
      <alignment horizontal="left"/>
    </xf>
    <xf numFmtId="0" fontId="52" fillId="0" borderId="0" xfId="0" applyFont="1" applyAlignment="1">
      <alignment horizontal="left" vertical="top"/>
    </xf>
    <xf numFmtId="0" fontId="53" fillId="0" borderId="41" xfId="0" applyFont="1" applyBorder="1" applyAlignment="1">
      <alignment horizontal="left" vertical="top"/>
    </xf>
    <xf numFmtId="0" fontId="53" fillId="0" borderId="0" xfId="0" applyFont="1" applyAlignment="1">
      <alignment horizontal="left" vertical="top"/>
    </xf>
    <xf numFmtId="0" fontId="53" fillId="0" borderId="42" xfId="0" applyFont="1" applyBorder="1" applyAlignment="1">
      <alignment horizontal="left" vertical="top"/>
    </xf>
    <xf numFmtId="0" fontId="62" fillId="0" borderId="0" xfId="0" applyFont="1" applyAlignment="1">
      <alignment horizontal="left" vertical="top" wrapText="1"/>
    </xf>
    <xf numFmtId="0" fontId="62" fillId="0" borderId="42" xfId="0" applyFont="1" applyBorder="1" applyAlignment="1">
      <alignment horizontal="left" vertical="top" wrapText="1"/>
    </xf>
    <xf numFmtId="0" fontId="56" fillId="0" borderId="41" xfId="0" applyFont="1" applyBorder="1" applyAlignment="1">
      <alignment horizontal="left"/>
    </xf>
    <xf numFmtId="0" fontId="56" fillId="0" borderId="0" xfId="0" applyFont="1" applyAlignment="1">
      <alignment horizontal="left"/>
    </xf>
    <xf numFmtId="0" fontId="52" fillId="0" borderId="41" xfId="0" applyFont="1" applyBorder="1" applyAlignment="1">
      <alignment horizontal="left" wrapText="1"/>
    </xf>
    <xf numFmtId="0" fontId="52" fillId="0" borderId="42" xfId="0" applyFont="1" applyBorder="1" applyAlignment="1">
      <alignment horizontal="left" vertical="top"/>
    </xf>
    <xf numFmtId="0" fontId="52" fillId="0" borderId="41" xfId="0" applyFont="1" applyBorder="1" applyAlignment="1">
      <alignment horizontal="left" vertical="top"/>
    </xf>
    <xf numFmtId="0" fontId="52" fillId="0" borderId="42" xfId="0" applyFont="1" applyBorder="1" applyAlignment="1">
      <alignment horizontal="left" vertical="top" wrapText="1"/>
    </xf>
    <xf numFmtId="0" fontId="52" fillId="0" borderId="28" xfId="0" applyFont="1" applyBorder="1" applyAlignment="1">
      <alignment horizontal="left" wrapText="1"/>
    </xf>
    <xf numFmtId="0" fontId="52" fillId="0" borderId="28" xfId="0" applyFont="1" applyBorder="1" applyAlignment="1">
      <alignment horizontal="left"/>
    </xf>
    <xf numFmtId="0" fontId="52" fillId="0" borderId="0" xfId="0" applyFont="1" applyAlignment="1">
      <alignment horizontal="left" wrapText="1"/>
    </xf>
    <xf numFmtId="0" fontId="52" fillId="0" borderId="42" xfId="0" applyFont="1" applyBorder="1" applyAlignment="1">
      <alignment horizontal="left" wrapText="1"/>
    </xf>
    <xf numFmtId="0" fontId="54" fillId="0" borderId="28" xfId="0" applyFont="1" applyBorder="1" applyAlignment="1">
      <alignment horizontal="left" wrapText="1"/>
    </xf>
    <xf numFmtId="0" fontId="54" fillId="0" borderId="28" xfId="0" applyFont="1" applyBorder="1" applyAlignment="1">
      <alignment horizontal="left"/>
    </xf>
    <xf numFmtId="0" fontId="53" fillId="0" borderId="41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42" fillId="0" borderId="41" xfId="0" applyFont="1" applyBorder="1" applyAlignment="1">
      <alignment horizontal="left" vertical="top"/>
    </xf>
    <xf numFmtId="0" fontId="42" fillId="0" borderId="0" xfId="0" applyFont="1" applyAlignment="1">
      <alignment horizontal="left" vertical="top"/>
    </xf>
    <xf numFmtId="0" fontId="42" fillId="0" borderId="0" xfId="0" applyFont="1" applyAlignment="1">
      <alignment vertical="top" wrapText="1"/>
    </xf>
    <xf numFmtId="0" fontId="62" fillId="0" borderId="0" xfId="0" applyFont="1"/>
    <xf numFmtId="0" fontId="42" fillId="0" borderId="0" xfId="0" applyFont="1" applyAlignment="1">
      <alignment horizontal="left"/>
    </xf>
    <xf numFmtId="0" fontId="52" fillId="0" borderId="25" xfId="0" applyFont="1" applyBorder="1" applyAlignment="1">
      <alignment horizontal="center" vertical="top"/>
    </xf>
    <xf numFmtId="0" fontId="52" fillId="0" borderId="0" xfId="0" applyFont="1" applyAlignment="1">
      <alignment horizontal="center" vertical="top"/>
    </xf>
    <xf numFmtId="0" fontId="52" fillId="0" borderId="34" xfId="0" applyFont="1" applyBorder="1" applyAlignment="1">
      <alignment horizontal="center" vertical="top"/>
    </xf>
    <xf numFmtId="0" fontId="52" fillId="0" borderId="46" xfId="0" applyFont="1" applyBorder="1" applyAlignment="1">
      <alignment horizontal="center" vertical="center"/>
    </xf>
    <xf numFmtId="0" fontId="52" fillId="0" borderId="33" xfId="0" applyFont="1" applyBorder="1" applyAlignment="1">
      <alignment horizontal="center" vertical="center"/>
    </xf>
    <xf numFmtId="0" fontId="52" fillId="0" borderId="30" xfId="0" applyFont="1" applyBorder="1" applyAlignment="1">
      <alignment horizontal="center"/>
    </xf>
    <xf numFmtId="0" fontId="52" fillId="0" borderId="31" xfId="0" applyFont="1" applyBorder="1" applyAlignment="1">
      <alignment horizontal="center"/>
    </xf>
    <xf numFmtId="0" fontId="51" fillId="0" borderId="41" xfId="0" applyFont="1" applyBorder="1" applyAlignment="1">
      <alignment horizontal="left" vertical="top"/>
    </xf>
    <xf numFmtId="0" fontId="51" fillId="0" borderId="0" xfId="0" applyFont="1" applyAlignment="1">
      <alignment horizontal="left" vertical="top"/>
    </xf>
    <xf numFmtId="0" fontId="51" fillId="0" borderId="41" xfId="0" applyFont="1" applyBorder="1" applyAlignment="1">
      <alignment horizontal="center" vertical="top"/>
    </xf>
    <xf numFmtId="0" fontId="51" fillId="0" borderId="0" xfId="0" applyFont="1" applyAlignment="1">
      <alignment horizontal="center" vertical="top"/>
    </xf>
    <xf numFmtId="0" fontId="49" fillId="0" borderId="41" xfId="0" applyFont="1" applyBorder="1" applyAlignment="1">
      <alignment horizontal="left" vertical="top"/>
    </xf>
    <xf numFmtId="0" fontId="49" fillId="0" borderId="0" xfId="0" applyFont="1" applyAlignment="1">
      <alignment horizontal="left" vertical="top"/>
    </xf>
    <xf numFmtId="0" fontId="49" fillId="0" borderId="0" xfId="0" applyFont="1" applyAlignment="1">
      <alignment horizontal="left"/>
    </xf>
    <xf numFmtId="0" fontId="42" fillId="0" borderId="25" xfId="0" applyFont="1" applyBorder="1" applyAlignment="1">
      <alignment horizontal="center" vertical="top"/>
    </xf>
    <xf numFmtId="0" fontId="42" fillId="0" borderId="0" xfId="0" applyFont="1" applyAlignment="1">
      <alignment horizontal="center" vertical="top"/>
    </xf>
    <xf numFmtId="0" fontId="42" fillId="0" borderId="34" xfId="0" applyFont="1" applyBorder="1" applyAlignment="1">
      <alignment horizontal="center" vertical="top"/>
    </xf>
    <xf numFmtId="0" fontId="42" fillId="0" borderId="29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30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51" fillId="0" borderId="42" xfId="0" applyFont="1" applyBorder="1" applyAlignment="1">
      <alignment horizontal="center" vertical="top"/>
    </xf>
    <xf numFmtId="0" fontId="50" fillId="0" borderId="0" xfId="0" applyFont="1" applyAlignment="1">
      <alignment horizontal="left" wrapText="1"/>
    </xf>
    <xf numFmtId="0" fontId="50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/>
    </xf>
    <xf numFmtId="0" fontId="26" fillId="0" borderId="0" xfId="0" applyFont="1" applyAlignment="1">
      <alignment horizontal="left" vertical="center" wrapText="1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5" borderId="0" xfId="0" applyFont="1" applyFill="1" applyAlignment="1" applyProtection="1">
      <alignment horizontal="left" vertical="center"/>
      <protection locked="0"/>
    </xf>
    <xf numFmtId="0" fontId="64" fillId="0" borderId="0" xfId="0" applyFont="1"/>
    <xf numFmtId="0" fontId="0" fillId="7" borderId="0" xfId="0" applyFill="1" applyAlignment="1">
      <alignment vertical="center"/>
    </xf>
    <xf numFmtId="0" fontId="65" fillId="8" borderId="22" xfId="0" applyFont="1" applyFill="1" applyBorder="1" applyAlignment="1" applyProtection="1">
      <alignment horizontal="center" vertical="center"/>
      <protection locked="0"/>
    </xf>
    <xf numFmtId="49" fontId="65" fillId="8" borderId="22" xfId="0" applyNumberFormat="1" applyFont="1" applyFill="1" applyBorder="1" applyAlignment="1" applyProtection="1">
      <alignment horizontal="left" vertical="center" wrapText="1"/>
      <protection locked="0"/>
    </xf>
    <xf numFmtId="0" fontId="65" fillId="8" borderId="22" xfId="0" applyFont="1" applyFill="1" applyBorder="1" applyAlignment="1" applyProtection="1">
      <alignment horizontal="left" vertical="center" wrapText="1"/>
      <protection locked="0"/>
    </xf>
    <xf numFmtId="0" fontId="65" fillId="8" borderId="22" xfId="0" applyFont="1" applyFill="1" applyBorder="1" applyAlignment="1" applyProtection="1">
      <alignment horizontal="center" vertical="center" wrapText="1"/>
      <protection locked="0"/>
    </xf>
    <xf numFmtId="167" fontId="65" fillId="8" borderId="22" xfId="0" applyNumberFormat="1" applyFont="1" applyFill="1" applyBorder="1" applyAlignment="1" applyProtection="1">
      <alignment vertical="center"/>
      <protection locked="0"/>
    </xf>
    <xf numFmtId="4" fontId="65" fillId="8" borderId="22" xfId="0" applyNumberFormat="1" applyFont="1" applyFill="1" applyBorder="1" applyAlignment="1" applyProtection="1">
      <alignment vertical="center"/>
      <protection locked="0"/>
    </xf>
    <xf numFmtId="0" fontId="11" fillId="8" borderId="0" xfId="0" applyFont="1" applyFill="1" applyAlignment="1">
      <alignment vertical="center"/>
    </xf>
    <xf numFmtId="0" fontId="66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left" vertical="center" wrapText="1"/>
    </xf>
    <xf numFmtId="167" fontId="11" fillId="8" borderId="0" xfId="0" applyNumberFormat="1" applyFont="1" applyFill="1" applyAlignment="1">
      <alignment vertical="center"/>
    </xf>
    <xf numFmtId="0" fontId="67" fillId="8" borderId="22" xfId="0" applyFont="1" applyFill="1" applyBorder="1" applyAlignment="1" applyProtection="1">
      <alignment horizontal="center" vertical="center"/>
      <protection locked="0"/>
    </xf>
    <xf numFmtId="49" fontId="67" fillId="8" borderId="22" xfId="0" applyNumberFormat="1" applyFont="1" applyFill="1" applyBorder="1" applyAlignment="1" applyProtection="1">
      <alignment horizontal="left" vertical="center" wrapText="1"/>
      <protection locked="0"/>
    </xf>
    <xf numFmtId="0" fontId="67" fillId="8" borderId="22" xfId="0" applyFont="1" applyFill="1" applyBorder="1" applyAlignment="1" applyProtection="1">
      <alignment horizontal="left" vertical="center" wrapText="1"/>
      <protection locked="0"/>
    </xf>
    <xf numFmtId="0" fontId="67" fillId="8" borderId="22" xfId="0" applyFont="1" applyFill="1" applyBorder="1" applyAlignment="1" applyProtection="1">
      <alignment horizontal="center" vertical="center" wrapText="1"/>
      <protection locked="0"/>
    </xf>
    <xf numFmtId="167" fontId="67" fillId="8" borderId="22" xfId="0" applyNumberFormat="1" applyFont="1" applyFill="1" applyBorder="1" applyAlignment="1" applyProtection="1">
      <alignment vertical="center"/>
      <protection locked="0"/>
    </xf>
    <xf numFmtId="4" fontId="67" fillId="8" borderId="22" xfId="0" applyNumberFormat="1" applyFont="1" applyFill="1" applyBorder="1" applyAlignment="1" applyProtection="1">
      <alignment vertical="center"/>
      <protection locked="0"/>
    </xf>
  </cellXfs>
  <cellStyles count="3">
    <cellStyle name="Hypertextový odkaz" xfId="1" builtinId="8"/>
    <cellStyle name="Hypertextový odkaz 2" xfId="2" xr:uid="{DBA55390-A57E-431D-A089-CEE0F6F43976}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customXml" Target="../ink/ink1.xml"/><Relationship Id="rId7" Type="http://schemas.openxmlformats.org/officeDocument/2006/relationships/customXml" Target="../ink/ink3.xml"/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Relationship Id="rId6" Type="http://schemas.openxmlformats.org/officeDocument/2006/relationships/image" Target="../media/image3.png"/><Relationship Id="rId5" Type="http://schemas.openxmlformats.org/officeDocument/2006/relationships/customXml" Target="../ink/ink2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ustomXml" Target="../ink/ink5.xml"/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Relationship Id="rId6" Type="http://schemas.openxmlformats.org/officeDocument/2006/relationships/image" Target="../media/image7.png"/><Relationship Id="rId5" Type="http://schemas.openxmlformats.org/officeDocument/2006/relationships/customXml" Target="../ink/ink6.xml"/><Relationship Id="rId4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  <xdr:twoCellAnchor editAs="oneCell">
    <xdr:from>
      <xdr:col>0</xdr:col>
      <xdr:colOff>357960</xdr:colOff>
      <xdr:row>247</xdr:row>
      <xdr:rowOff>144780</xdr:rowOff>
    </xdr:from>
    <xdr:to>
      <xdr:col>11</xdr:col>
      <xdr:colOff>220920</xdr:colOff>
      <xdr:row>247</xdr:row>
      <xdr:rowOff>152700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4" name="Rukopis 3">
              <a:extLst>
                <a:ext uri="{FF2B5EF4-FFF2-40B4-BE49-F238E27FC236}">
                  <a16:creationId xmlns:a16="http://schemas.microsoft.com/office/drawing/2014/main" id="{4149F412-2CE3-EFDD-EAE8-6F8E8B432159}"/>
                </a:ext>
              </a:extLst>
            </xdr14:cNvPr>
            <xdr14:cNvContentPartPr/>
          </xdr14:nvContentPartPr>
          <xdr14:nvPr macro=""/>
          <xdr14:xfrm>
            <a:off x="357960" y="50535840"/>
            <a:ext cx="8808840" cy="7920"/>
          </xdr14:xfrm>
        </xdr:contentPart>
      </mc:Choice>
      <mc:Fallback>
        <xdr:pic>
          <xdr:nvPicPr>
            <xdr:cNvPr id="4" name="Rukopis 3">
              <a:extLst>
                <a:ext uri="{FF2B5EF4-FFF2-40B4-BE49-F238E27FC236}">
                  <a16:creationId xmlns:a16="http://schemas.microsoft.com/office/drawing/2014/main" id="{4149F412-2CE3-EFDD-EAE8-6F8E8B43215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53640" y="50531160"/>
              <a:ext cx="8817480" cy="165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335160</xdr:colOff>
      <xdr:row>252</xdr:row>
      <xdr:rowOff>91140</xdr:rowOff>
    </xdr:from>
    <xdr:to>
      <xdr:col>11</xdr:col>
      <xdr:colOff>175800</xdr:colOff>
      <xdr:row>252</xdr:row>
      <xdr:rowOff>106620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5">
          <xdr14:nvContentPartPr>
            <xdr14:cNvPr id="6" name="Rukopis 5">
              <a:extLst>
                <a:ext uri="{FF2B5EF4-FFF2-40B4-BE49-F238E27FC236}">
                  <a16:creationId xmlns:a16="http://schemas.microsoft.com/office/drawing/2014/main" id="{F90691BC-F0FE-BEC2-5DCD-2E5D9EE172EF}"/>
                </a:ext>
              </a:extLst>
            </xdr14:cNvPr>
            <xdr14:cNvContentPartPr/>
          </xdr14:nvContentPartPr>
          <xdr14:nvPr macro=""/>
          <xdr14:xfrm>
            <a:off x="335160" y="51305160"/>
            <a:ext cx="8786520" cy="15480"/>
          </xdr14:xfrm>
        </xdr:contentPart>
      </mc:Choice>
      <mc:Fallback>
        <xdr:pic>
          <xdr:nvPicPr>
            <xdr:cNvPr id="6" name="Rukopis 5">
              <a:extLst>
                <a:ext uri="{FF2B5EF4-FFF2-40B4-BE49-F238E27FC236}">
                  <a16:creationId xmlns:a16="http://schemas.microsoft.com/office/drawing/2014/main" id="{F90691BC-F0FE-BEC2-5DCD-2E5D9EE172EF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330840" y="51300840"/>
              <a:ext cx="8795160" cy="2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350280</xdr:colOff>
      <xdr:row>249</xdr:row>
      <xdr:rowOff>98520</xdr:rowOff>
    </xdr:from>
    <xdr:to>
      <xdr:col>11</xdr:col>
      <xdr:colOff>159960</xdr:colOff>
      <xdr:row>249</xdr:row>
      <xdr:rowOff>121920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7">
          <xdr14:nvContentPartPr>
            <xdr14:cNvPr id="8" name="Rukopis 7">
              <a:extLst>
                <a:ext uri="{FF2B5EF4-FFF2-40B4-BE49-F238E27FC236}">
                  <a16:creationId xmlns:a16="http://schemas.microsoft.com/office/drawing/2014/main" id="{8F4437C1-08F3-1936-6078-20B1B68AF594}"/>
                </a:ext>
              </a:extLst>
            </xdr14:cNvPr>
            <xdr14:cNvContentPartPr/>
          </xdr14:nvContentPartPr>
          <xdr14:nvPr macro=""/>
          <xdr14:xfrm>
            <a:off x="350280" y="50923920"/>
            <a:ext cx="8755560" cy="23400"/>
          </xdr14:xfrm>
        </xdr:contentPart>
      </mc:Choice>
      <mc:Fallback>
        <xdr:pic>
          <xdr:nvPicPr>
            <xdr:cNvPr id="8" name="Rukopis 7">
              <a:extLst>
                <a:ext uri="{FF2B5EF4-FFF2-40B4-BE49-F238E27FC236}">
                  <a16:creationId xmlns:a16="http://schemas.microsoft.com/office/drawing/2014/main" id="{8F4437C1-08F3-1936-6078-20B1B68AF594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345960" y="50919600"/>
              <a:ext cx="8764200" cy="32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365400</xdr:colOff>
      <xdr:row>253</xdr:row>
      <xdr:rowOff>68280</xdr:rowOff>
    </xdr:from>
    <xdr:to>
      <xdr:col>11</xdr:col>
      <xdr:colOff>137640</xdr:colOff>
      <xdr:row>253</xdr:row>
      <xdr:rowOff>69000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9">
          <xdr14:nvContentPartPr>
            <xdr14:cNvPr id="10" name="Rukopis 9">
              <a:extLst>
                <a:ext uri="{FF2B5EF4-FFF2-40B4-BE49-F238E27FC236}">
                  <a16:creationId xmlns:a16="http://schemas.microsoft.com/office/drawing/2014/main" id="{36FBE2A9-5D4D-8B0E-A0CA-D42FC80F38CE}"/>
                </a:ext>
              </a:extLst>
            </xdr14:cNvPr>
            <xdr14:cNvContentPartPr/>
          </xdr14:nvContentPartPr>
          <xdr14:nvPr macro=""/>
          <xdr14:xfrm>
            <a:off x="365400" y="51488040"/>
            <a:ext cx="8718120" cy="720"/>
          </xdr14:xfrm>
        </xdr:contentPart>
      </mc:Choice>
      <mc:Fallback>
        <xdr:pic>
          <xdr:nvPicPr>
            <xdr:cNvPr id="10" name="Rukopis 9">
              <a:extLst>
                <a:ext uri="{FF2B5EF4-FFF2-40B4-BE49-F238E27FC236}">
                  <a16:creationId xmlns:a16="http://schemas.microsoft.com/office/drawing/2014/main" id="{36FBE2A9-5D4D-8B0E-A0CA-D42FC80F38CE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361080" y="51479400"/>
              <a:ext cx="872676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  <xdr:twoCellAnchor editAs="oneCell">
    <xdr:from>
      <xdr:col>5</xdr:col>
      <xdr:colOff>2072220</xdr:colOff>
      <xdr:row>141</xdr:row>
      <xdr:rowOff>456720</xdr:rowOff>
    </xdr:from>
    <xdr:to>
      <xdr:col>5</xdr:col>
      <xdr:colOff>2507100</xdr:colOff>
      <xdr:row>141</xdr:row>
      <xdr:rowOff>457440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3">
          <xdr14:nvContentPartPr>
            <xdr14:cNvPr id="4" name="Rukopis 3">
              <a:extLst>
                <a:ext uri="{FF2B5EF4-FFF2-40B4-BE49-F238E27FC236}">
                  <a16:creationId xmlns:a16="http://schemas.microsoft.com/office/drawing/2014/main" id="{6F7D89F5-5F0C-3F20-6AB9-7C4F2835D429}"/>
                </a:ext>
              </a:extLst>
            </xdr14:cNvPr>
            <xdr14:cNvContentPartPr/>
          </xdr14:nvContentPartPr>
          <xdr14:nvPr macro=""/>
          <xdr14:xfrm>
            <a:off x="3939120" y="27393420"/>
            <a:ext cx="434880" cy="720"/>
          </xdr14:xfrm>
        </xdr:contentPart>
      </mc:Choice>
      <mc:Fallback>
        <xdr:pic>
          <xdr:nvPicPr>
            <xdr:cNvPr id="4" name="Rukopis 3">
              <a:extLst>
                <a:ext uri="{FF2B5EF4-FFF2-40B4-BE49-F238E27FC236}">
                  <a16:creationId xmlns:a16="http://schemas.microsoft.com/office/drawing/2014/main" id="{6F7D89F5-5F0C-3F20-6AB9-7C4F2835D42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885480" y="27177420"/>
              <a:ext cx="542520" cy="43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2026500</xdr:colOff>
      <xdr:row>141</xdr:row>
      <xdr:rowOff>434040</xdr:rowOff>
    </xdr:from>
    <xdr:to>
      <xdr:col>5</xdr:col>
      <xdr:colOff>2423580</xdr:colOff>
      <xdr:row>141</xdr:row>
      <xdr:rowOff>434760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5">
          <xdr14:nvContentPartPr>
            <xdr14:cNvPr id="14" name="Rukopis 13">
              <a:extLst>
                <a:ext uri="{FF2B5EF4-FFF2-40B4-BE49-F238E27FC236}">
                  <a16:creationId xmlns:a16="http://schemas.microsoft.com/office/drawing/2014/main" id="{E0929FF5-D69E-C6C2-3D7C-1967B7930431}"/>
                </a:ext>
              </a:extLst>
            </xdr14:cNvPr>
            <xdr14:cNvContentPartPr/>
          </xdr14:nvContentPartPr>
          <xdr14:nvPr macro=""/>
          <xdr14:xfrm>
            <a:off x="3893400" y="27370740"/>
            <a:ext cx="397080" cy="720"/>
          </xdr14:xfrm>
        </xdr:contentPart>
      </mc:Choice>
      <mc:Fallback>
        <xdr:pic>
          <xdr:nvPicPr>
            <xdr:cNvPr id="14" name="Rukopis 13">
              <a:extLst>
                <a:ext uri="{FF2B5EF4-FFF2-40B4-BE49-F238E27FC236}">
                  <a16:creationId xmlns:a16="http://schemas.microsoft.com/office/drawing/2014/main" id="{E0929FF5-D69E-C6C2-3D7C-1967B7930431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3889080" y="27362100"/>
              <a:ext cx="40572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17T08:51:23.827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1 0 24346,'24468'21'0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17T08:51:32.050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43 24447,'24406'-42'0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17T08:55:28.191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1 0 24480,'24320'64'0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17T08:55:43.608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19 24378,'24216'0'0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17T08:47:35.827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1208 38 0,'-1207'0'0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17T08:49:11.562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4 24145,'1102'0'0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5"/>
  <sheetViews>
    <sheetView showGridLines="0" topLeftCell="A88" workbookViewId="0">
      <selection activeCell="BE101" sqref="BE101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5" width="58.42578125" hidden="1" customWidth="1"/>
    <col min="46" max="46" width="17.140625" hidden="1" customWidth="1"/>
    <col min="47" max="47" width="16.42578125" hidden="1" customWidth="1"/>
    <col min="48" max="48" width="19.28515625" hidden="1" customWidth="1"/>
    <col min="49" max="49" width="19" hidden="1" customWidth="1"/>
    <col min="50" max="50" width="24.42578125" hidden="1" customWidth="1"/>
    <col min="51" max="51" width="24.140625" hidden="1" customWidth="1"/>
    <col min="52" max="52" width="17.140625" hidden="1" customWidth="1"/>
    <col min="53" max="53" width="13.28515625" hidden="1" customWidth="1"/>
    <col min="54" max="54" width="20.85546875" hidden="1" customWidth="1"/>
    <col min="55" max="55" width="21" hidden="1" customWidth="1"/>
    <col min="56" max="56" width="12" hidden="1" customWidth="1"/>
    <col min="57" max="57" width="66.42578125" customWidth="1"/>
    <col min="71" max="91" width="9.285156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" customHeight="1">
      <c r="AR2" s="429" t="s">
        <v>5</v>
      </c>
      <c r="AS2" s="420"/>
      <c r="AT2" s="420"/>
      <c r="AU2" s="420"/>
      <c r="AV2" s="420"/>
      <c r="AW2" s="420"/>
      <c r="AX2" s="420"/>
      <c r="AY2" s="420"/>
      <c r="AZ2" s="420"/>
      <c r="BA2" s="420"/>
      <c r="BB2" s="420"/>
      <c r="BC2" s="420"/>
      <c r="BD2" s="420"/>
      <c r="BE2" s="420"/>
      <c r="BS2" s="17" t="s">
        <v>6</v>
      </c>
      <c r="BT2" s="17" t="s">
        <v>7</v>
      </c>
    </row>
    <row r="3" spans="1:74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ht="12" customHeight="1">
      <c r="B5" s="20"/>
      <c r="D5" s="23" t="s">
        <v>12</v>
      </c>
      <c r="K5" s="419" t="s">
        <v>13</v>
      </c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  <c r="AR5" s="20"/>
      <c r="BS5" s="17" t="s">
        <v>6</v>
      </c>
    </row>
    <row r="6" spans="1:74" ht="36.9" customHeight="1">
      <c r="B6" s="20"/>
      <c r="D6" s="25" t="s">
        <v>14</v>
      </c>
      <c r="K6" s="421" t="s">
        <v>15</v>
      </c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R6" s="20"/>
      <c r="BS6" s="17" t="s">
        <v>6</v>
      </c>
    </row>
    <row r="7" spans="1:74" ht="12" customHeight="1">
      <c r="B7" s="20"/>
      <c r="D7" s="26" t="s">
        <v>16</v>
      </c>
      <c r="K7" s="24" t="s">
        <v>1</v>
      </c>
      <c r="AK7" s="26" t="s">
        <v>17</v>
      </c>
      <c r="AN7" s="24" t="s">
        <v>1</v>
      </c>
      <c r="AR7" s="20"/>
      <c r="BS7" s="17" t="s">
        <v>6</v>
      </c>
    </row>
    <row r="8" spans="1:74" ht="12" customHeight="1">
      <c r="B8" s="20"/>
      <c r="D8" s="26" t="s">
        <v>18</v>
      </c>
      <c r="K8" s="24" t="s">
        <v>19</v>
      </c>
      <c r="AK8" s="26" t="s">
        <v>20</v>
      </c>
      <c r="AN8" s="24" t="s">
        <v>21</v>
      </c>
      <c r="AR8" s="20"/>
      <c r="BS8" s="17" t="s">
        <v>6</v>
      </c>
    </row>
    <row r="9" spans="1:74" ht="14.4" customHeight="1">
      <c r="B9" s="20"/>
      <c r="AR9" s="20"/>
      <c r="BS9" s="17" t="s">
        <v>6</v>
      </c>
    </row>
    <row r="10" spans="1:74" ht="12" customHeight="1">
      <c r="B10" s="20"/>
      <c r="D10" s="26" t="s">
        <v>22</v>
      </c>
      <c r="AK10" s="26" t="s">
        <v>23</v>
      </c>
      <c r="AN10" s="24" t="s">
        <v>1</v>
      </c>
      <c r="AR10" s="20"/>
      <c r="BS10" s="17" t="s">
        <v>6</v>
      </c>
    </row>
    <row r="11" spans="1:74" ht="18.45" customHeight="1">
      <c r="B11" s="20"/>
      <c r="E11" s="24" t="s">
        <v>24</v>
      </c>
      <c r="AK11" s="26" t="s">
        <v>25</v>
      </c>
      <c r="AN11" s="24" t="s">
        <v>1</v>
      </c>
      <c r="AR11" s="20"/>
      <c r="BS11" s="17" t="s">
        <v>6</v>
      </c>
    </row>
    <row r="12" spans="1:74" ht="6.9" customHeight="1">
      <c r="B12" s="20"/>
      <c r="AR12" s="20"/>
      <c r="BS12" s="17" t="s">
        <v>6</v>
      </c>
    </row>
    <row r="13" spans="1:74" ht="12" customHeight="1">
      <c r="B13" s="20"/>
      <c r="D13" s="26" t="s">
        <v>26</v>
      </c>
      <c r="AK13" s="26" t="s">
        <v>23</v>
      </c>
      <c r="AN13" s="24" t="s">
        <v>1</v>
      </c>
      <c r="AR13" s="20"/>
      <c r="BS13" s="17" t="s">
        <v>6</v>
      </c>
    </row>
    <row r="14" spans="1:74" ht="13.2">
      <c r="B14" s="20"/>
      <c r="E14" s="24" t="s">
        <v>27</v>
      </c>
      <c r="AK14" s="26" t="s">
        <v>25</v>
      </c>
      <c r="AN14" s="24" t="s">
        <v>1</v>
      </c>
      <c r="AR14" s="20"/>
      <c r="BS14" s="17" t="s">
        <v>6</v>
      </c>
    </row>
    <row r="15" spans="1:74" ht="6.9" customHeight="1">
      <c r="B15" s="20"/>
      <c r="AR15" s="20"/>
      <c r="BS15" s="17" t="s">
        <v>3</v>
      </c>
    </row>
    <row r="16" spans="1:74" ht="12" customHeight="1">
      <c r="B16" s="20"/>
      <c r="D16" s="26" t="s">
        <v>28</v>
      </c>
      <c r="AK16" s="26" t="s">
        <v>23</v>
      </c>
      <c r="AN16" s="24" t="s">
        <v>1</v>
      </c>
      <c r="AR16" s="20"/>
      <c r="BS16" s="17" t="s">
        <v>3</v>
      </c>
    </row>
    <row r="17" spans="2:71" ht="18.45" customHeight="1">
      <c r="B17" s="20"/>
      <c r="E17" s="24" t="s">
        <v>29</v>
      </c>
      <c r="AK17" s="26" t="s">
        <v>25</v>
      </c>
      <c r="AN17" s="24" t="s">
        <v>1</v>
      </c>
      <c r="AR17" s="20"/>
      <c r="BS17" s="17" t="s">
        <v>30</v>
      </c>
    </row>
    <row r="18" spans="2:71" ht="6.9" customHeight="1">
      <c r="B18" s="20"/>
      <c r="AR18" s="20"/>
      <c r="BS18" s="17" t="s">
        <v>31</v>
      </c>
    </row>
    <row r="19" spans="2:71" ht="12" customHeight="1">
      <c r="B19" s="20"/>
      <c r="D19" s="26" t="s">
        <v>32</v>
      </c>
      <c r="AK19" s="26" t="s">
        <v>23</v>
      </c>
      <c r="AN19" s="24" t="s">
        <v>1</v>
      </c>
      <c r="AR19" s="20"/>
      <c r="BS19" s="17" t="s">
        <v>31</v>
      </c>
    </row>
    <row r="20" spans="2:71" ht="18.45" customHeight="1">
      <c r="B20" s="20"/>
      <c r="E20" s="24" t="s">
        <v>33</v>
      </c>
      <c r="AK20" s="26" t="s">
        <v>25</v>
      </c>
      <c r="AN20" s="24" t="s">
        <v>1</v>
      </c>
      <c r="AR20" s="20"/>
      <c r="BS20" s="17" t="s">
        <v>3</v>
      </c>
    </row>
    <row r="21" spans="2:71" ht="6.9" customHeight="1">
      <c r="B21" s="20"/>
      <c r="AR21" s="20"/>
    </row>
    <row r="22" spans="2:71" ht="12" customHeight="1">
      <c r="B22" s="20"/>
      <c r="D22" s="26" t="s">
        <v>34</v>
      </c>
      <c r="AR22" s="20"/>
    </row>
    <row r="23" spans="2:71" ht="16.5" customHeight="1">
      <c r="B23" s="20"/>
      <c r="E23" s="422" t="s">
        <v>1</v>
      </c>
      <c r="F23" s="422"/>
      <c r="G23" s="422"/>
      <c r="H23" s="422"/>
      <c r="I23" s="42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422"/>
      <c r="AN23" s="422"/>
      <c r="AR23" s="20"/>
    </row>
    <row r="24" spans="2:71" ht="6.9" customHeight="1">
      <c r="B24" s="20"/>
      <c r="AR24" s="20"/>
    </row>
    <row r="25" spans="2:71" ht="6.9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5" customHeight="1">
      <c r="B26" s="29"/>
      <c r="D26" s="30" t="s">
        <v>35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423" t="e">
        <f>ROUND(AG94,0)</f>
        <v>#REF!</v>
      </c>
      <c r="AL26" s="424"/>
      <c r="AM26" s="424"/>
      <c r="AN26" s="424"/>
      <c r="AO26" s="424"/>
      <c r="AR26" s="29"/>
    </row>
    <row r="27" spans="2:71" s="1" customFormat="1" ht="6.9" customHeight="1">
      <c r="B27" s="29"/>
      <c r="AR27" s="29"/>
    </row>
    <row r="28" spans="2:71" s="1" customFormat="1" ht="13.2">
      <c r="B28" s="29"/>
      <c r="L28" s="425" t="s">
        <v>36</v>
      </c>
      <c r="M28" s="425"/>
      <c r="N28" s="425"/>
      <c r="O28" s="425"/>
      <c r="P28" s="425"/>
      <c r="W28" s="425" t="s">
        <v>37</v>
      </c>
      <c r="X28" s="425"/>
      <c r="Y28" s="425"/>
      <c r="Z28" s="425"/>
      <c r="AA28" s="425"/>
      <c r="AB28" s="425"/>
      <c r="AC28" s="425"/>
      <c r="AD28" s="425"/>
      <c r="AE28" s="425"/>
      <c r="AK28" s="425" t="s">
        <v>38</v>
      </c>
      <c r="AL28" s="425"/>
      <c r="AM28" s="425"/>
      <c r="AN28" s="425"/>
      <c r="AO28" s="425"/>
      <c r="AR28" s="29"/>
    </row>
    <row r="29" spans="2:71" s="2" customFormat="1" ht="14.4" customHeight="1">
      <c r="B29" s="33"/>
      <c r="D29" s="26" t="s">
        <v>39</v>
      </c>
      <c r="F29" s="26" t="s">
        <v>40</v>
      </c>
      <c r="L29" s="426">
        <v>0.21</v>
      </c>
      <c r="M29" s="427"/>
      <c r="N29" s="427"/>
      <c r="O29" s="427"/>
      <c r="P29" s="427"/>
      <c r="W29" s="428">
        <f>ROUND(AZ94, 0)</f>
        <v>0</v>
      </c>
      <c r="X29" s="427"/>
      <c r="Y29" s="427"/>
      <c r="Z29" s="427"/>
      <c r="AA29" s="427"/>
      <c r="AB29" s="427"/>
      <c r="AC29" s="427"/>
      <c r="AD29" s="427"/>
      <c r="AE29" s="427"/>
      <c r="AK29" s="428">
        <f>ROUND(AV94, 0)</f>
        <v>0</v>
      </c>
      <c r="AL29" s="427"/>
      <c r="AM29" s="427"/>
      <c r="AN29" s="427"/>
      <c r="AO29" s="427"/>
      <c r="AR29" s="33"/>
    </row>
    <row r="30" spans="2:71" s="2" customFormat="1" ht="14.4" customHeight="1">
      <c r="B30" s="33"/>
      <c r="F30" s="26" t="s">
        <v>41</v>
      </c>
      <c r="L30" s="426">
        <v>0.15</v>
      </c>
      <c r="M30" s="427"/>
      <c r="N30" s="427"/>
      <c r="O30" s="427"/>
      <c r="P30" s="427"/>
      <c r="W30" s="428">
        <f>ROUND(BA94, 0)</f>
        <v>0</v>
      </c>
      <c r="X30" s="427"/>
      <c r="Y30" s="427"/>
      <c r="Z30" s="427"/>
      <c r="AA30" s="427"/>
      <c r="AB30" s="427"/>
      <c r="AC30" s="427"/>
      <c r="AD30" s="427"/>
      <c r="AE30" s="427"/>
      <c r="AK30" s="428">
        <f>ROUND(AW94, 0)</f>
        <v>0</v>
      </c>
      <c r="AL30" s="427"/>
      <c r="AM30" s="427"/>
      <c r="AN30" s="427"/>
      <c r="AO30" s="427"/>
      <c r="AR30" s="33"/>
    </row>
    <row r="31" spans="2:71" s="2" customFormat="1" ht="14.4" hidden="1" customHeight="1">
      <c r="B31" s="33"/>
      <c r="F31" s="26" t="s">
        <v>42</v>
      </c>
      <c r="L31" s="426">
        <v>0.21</v>
      </c>
      <c r="M31" s="427"/>
      <c r="N31" s="427"/>
      <c r="O31" s="427"/>
      <c r="P31" s="427"/>
      <c r="W31" s="428">
        <f>ROUND(BB94, 0)</f>
        <v>0</v>
      </c>
      <c r="X31" s="427"/>
      <c r="Y31" s="427"/>
      <c r="Z31" s="427"/>
      <c r="AA31" s="427"/>
      <c r="AB31" s="427"/>
      <c r="AC31" s="427"/>
      <c r="AD31" s="427"/>
      <c r="AE31" s="427"/>
      <c r="AK31" s="428">
        <v>0</v>
      </c>
      <c r="AL31" s="427"/>
      <c r="AM31" s="427"/>
      <c r="AN31" s="427"/>
      <c r="AO31" s="427"/>
      <c r="AR31" s="33"/>
    </row>
    <row r="32" spans="2:71" s="2" customFormat="1" ht="14.4" hidden="1" customHeight="1">
      <c r="B32" s="33"/>
      <c r="F32" s="26" t="s">
        <v>43</v>
      </c>
      <c r="L32" s="426">
        <v>0.15</v>
      </c>
      <c r="M32" s="427"/>
      <c r="N32" s="427"/>
      <c r="O32" s="427"/>
      <c r="P32" s="427"/>
      <c r="W32" s="428">
        <f>ROUND(BC94, 0)</f>
        <v>0</v>
      </c>
      <c r="X32" s="427"/>
      <c r="Y32" s="427"/>
      <c r="Z32" s="427"/>
      <c r="AA32" s="427"/>
      <c r="AB32" s="427"/>
      <c r="AC32" s="427"/>
      <c r="AD32" s="427"/>
      <c r="AE32" s="427"/>
      <c r="AK32" s="428">
        <v>0</v>
      </c>
      <c r="AL32" s="427"/>
      <c r="AM32" s="427"/>
      <c r="AN32" s="427"/>
      <c r="AO32" s="427"/>
      <c r="AR32" s="33"/>
    </row>
    <row r="33" spans="2:44" s="2" customFormat="1" ht="14.4" hidden="1" customHeight="1">
      <c r="B33" s="33"/>
      <c r="F33" s="26" t="s">
        <v>44</v>
      </c>
      <c r="L33" s="426">
        <v>0</v>
      </c>
      <c r="M33" s="427"/>
      <c r="N33" s="427"/>
      <c r="O33" s="427"/>
      <c r="P33" s="427"/>
      <c r="W33" s="428">
        <f>ROUND(BD94, 0)</f>
        <v>0</v>
      </c>
      <c r="X33" s="427"/>
      <c r="Y33" s="427"/>
      <c r="Z33" s="427"/>
      <c r="AA33" s="427"/>
      <c r="AB33" s="427"/>
      <c r="AC33" s="427"/>
      <c r="AD33" s="427"/>
      <c r="AE33" s="427"/>
      <c r="AK33" s="428">
        <v>0</v>
      </c>
      <c r="AL33" s="427"/>
      <c r="AM33" s="427"/>
      <c r="AN33" s="427"/>
      <c r="AO33" s="427"/>
      <c r="AR33" s="33"/>
    </row>
    <row r="34" spans="2:44" s="1" customFormat="1" ht="6.9" customHeight="1">
      <c r="B34" s="29"/>
      <c r="AR34" s="29"/>
    </row>
    <row r="35" spans="2:44" s="1" customFormat="1" ht="25.95" customHeight="1">
      <c r="B35" s="29"/>
      <c r="C35" s="34"/>
      <c r="D35" s="35" t="s">
        <v>45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46</v>
      </c>
      <c r="U35" s="36"/>
      <c r="V35" s="36"/>
      <c r="W35" s="36"/>
      <c r="X35" s="433" t="s">
        <v>47</v>
      </c>
      <c r="Y35" s="431"/>
      <c r="Z35" s="431"/>
      <c r="AA35" s="431"/>
      <c r="AB35" s="431"/>
      <c r="AC35" s="36"/>
      <c r="AD35" s="36"/>
      <c r="AE35" s="36"/>
      <c r="AF35" s="36"/>
      <c r="AG35" s="36"/>
      <c r="AH35" s="36"/>
      <c r="AI35" s="36"/>
      <c r="AJ35" s="36"/>
      <c r="AK35" s="430" t="e">
        <f>SUM(AK26:AK33)</f>
        <v>#REF!</v>
      </c>
      <c r="AL35" s="431"/>
      <c r="AM35" s="431"/>
      <c r="AN35" s="431"/>
      <c r="AO35" s="432"/>
      <c r="AP35" s="34"/>
      <c r="AQ35" s="34"/>
      <c r="AR35" s="29"/>
    </row>
    <row r="36" spans="2:44" s="1" customFormat="1" ht="6.9" customHeight="1">
      <c r="B36" s="29"/>
      <c r="AR36" s="29"/>
    </row>
    <row r="37" spans="2:44" s="1" customFormat="1" ht="14.4" customHeight="1">
      <c r="B37" s="29"/>
      <c r="AR37" s="29"/>
    </row>
    <row r="38" spans="2:44" ht="14.4" customHeight="1">
      <c r="B38" s="20"/>
      <c r="AR38" s="20"/>
    </row>
    <row r="39" spans="2:44" ht="14.4" customHeight="1">
      <c r="B39" s="20"/>
      <c r="AR39" s="20"/>
    </row>
    <row r="40" spans="2:44" ht="14.4" customHeight="1">
      <c r="B40" s="20"/>
      <c r="AR40" s="20"/>
    </row>
    <row r="41" spans="2:44" ht="14.4" customHeight="1">
      <c r="B41" s="20"/>
      <c r="AR41" s="20"/>
    </row>
    <row r="42" spans="2:44" ht="14.4" customHeight="1">
      <c r="B42" s="20"/>
      <c r="AR42" s="20"/>
    </row>
    <row r="43" spans="2:44" ht="14.4" customHeight="1">
      <c r="B43" s="20"/>
      <c r="AR43" s="20"/>
    </row>
    <row r="44" spans="2:44" ht="14.4" customHeight="1">
      <c r="B44" s="20"/>
      <c r="AR44" s="20"/>
    </row>
    <row r="45" spans="2:44" ht="14.4" customHeight="1">
      <c r="B45" s="20"/>
      <c r="AR45" s="20"/>
    </row>
    <row r="46" spans="2:44" ht="14.4" customHeight="1">
      <c r="B46" s="20"/>
      <c r="AR46" s="20"/>
    </row>
    <row r="47" spans="2:44" ht="14.4" customHeight="1">
      <c r="B47" s="20"/>
      <c r="AR47" s="20"/>
    </row>
    <row r="48" spans="2:44" ht="14.4" customHeight="1">
      <c r="B48" s="20"/>
      <c r="AR48" s="20"/>
    </row>
    <row r="49" spans="2:44" s="1" customFormat="1" ht="14.4" customHeight="1">
      <c r="B49" s="29"/>
      <c r="D49" s="38" t="s">
        <v>48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49</v>
      </c>
      <c r="AI49" s="39"/>
      <c r="AJ49" s="39"/>
      <c r="AK49" s="39"/>
      <c r="AL49" s="39"/>
      <c r="AM49" s="39"/>
      <c r="AN49" s="39"/>
      <c r="AO49" s="39"/>
      <c r="AR49" s="29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3.2">
      <c r="B60" s="29"/>
      <c r="D60" s="40" t="s">
        <v>50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0" t="s">
        <v>51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0" t="s">
        <v>50</v>
      </c>
      <c r="AI60" s="31"/>
      <c r="AJ60" s="31"/>
      <c r="AK60" s="31"/>
      <c r="AL60" s="31"/>
      <c r="AM60" s="40" t="s">
        <v>51</v>
      </c>
      <c r="AN60" s="31"/>
      <c r="AO60" s="31"/>
      <c r="AR60" s="29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3.2">
      <c r="B64" s="29"/>
      <c r="D64" s="38" t="s">
        <v>52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8" t="s">
        <v>53</v>
      </c>
      <c r="AI64" s="39"/>
      <c r="AJ64" s="39"/>
      <c r="AK64" s="39"/>
      <c r="AL64" s="39"/>
      <c r="AM64" s="39"/>
      <c r="AN64" s="39"/>
      <c r="AO64" s="39"/>
      <c r="AR64" s="29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3.2">
      <c r="B75" s="29"/>
      <c r="D75" s="40" t="s">
        <v>50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0" t="s">
        <v>51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0" t="s">
        <v>50</v>
      </c>
      <c r="AI75" s="31"/>
      <c r="AJ75" s="31"/>
      <c r="AK75" s="31"/>
      <c r="AL75" s="31"/>
      <c r="AM75" s="40" t="s">
        <v>51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6.9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9"/>
    </row>
    <row r="81" spans="1:91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9"/>
    </row>
    <row r="82" spans="1:91" s="1" customFormat="1" ht="24.9" customHeight="1">
      <c r="B82" s="29"/>
      <c r="C82" s="21" t="s">
        <v>54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5"/>
      <c r="C84" s="26" t="s">
        <v>12</v>
      </c>
      <c r="L84" s="3" t="str">
        <f>K5</f>
        <v>2023-05-05</v>
      </c>
      <c r="AR84" s="45"/>
    </row>
    <row r="85" spans="1:91" s="4" customFormat="1" ht="36.9" customHeight="1">
      <c r="B85" s="46"/>
      <c r="C85" s="47" t="s">
        <v>14</v>
      </c>
      <c r="L85" s="403" t="str">
        <f>K6</f>
        <v>Stavební úpravy - školní jídelna Želetava</v>
      </c>
      <c r="M85" s="404"/>
      <c r="N85" s="404"/>
      <c r="O85" s="404"/>
      <c r="P85" s="404"/>
      <c r="Q85" s="404"/>
      <c r="R85" s="404"/>
      <c r="S85" s="404"/>
      <c r="T85" s="404"/>
      <c r="U85" s="404"/>
      <c r="V85" s="404"/>
      <c r="W85" s="404"/>
      <c r="X85" s="404"/>
      <c r="Y85" s="404"/>
      <c r="Z85" s="404"/>
      <c r="AA85" s="404"/>
      <c r="AB85" s="404"/>
      <c r="AC85" s="404"/>
      <c r="AD85" s="404"/>
      <c r="AE85" s="404"/>
      <c r="AF85" s="404"/>
      <c r="AG85" s="404"/>
      <c r="AH85" s="404"/>
      <c r="AI85" s="404"/>
      <c r="AJ85" s="404"/>
      <c r="AR85" s="46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6" t="s">
        <v>18</v>
      </c>
      <c r="L87" s="48" t="str">
        <f>IF(K8="","",K8)</f>
        <v>Želetava</v>
      </c>
      <c r="AI87" s="26" t="s">
        <v>20</v>
      </c>
      <c r="AM87" s="405" t="str">
        <f>IF(AN8= "","",AN8)</f>
        <v>11. 5. 2023</v>
      </c>
      <c r="AN87" s="405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6" t="s">
        <v>22</v>
      </c>
      <c r="L89" s="3" t="str">
        <f>IF(E11= "","",E11)</f>
        <v>městys Želetava</v>
      </c>
      <c r="AI89" s="26" t="s">
        <v>28</v>
      </c>
      <c r="AM89" s="406" t="str">
        <f>IF(E17="","",E17)</f>
        <v xml:space="preserve">TeS, spol. s r.o., David Myška </v>
      </c>
      <c r="AN89" s="407"/>
      <c r="AO89" s="407"/>
      <c r="AP89" s="407"/>
      <c r="AR89" s="29"/>
      <c r="AS89" s="410" t="s">
        <v>55</v>
      </c>
      <c r="AT89" s="411"/>
      <c r="AU89" s="50"/>
      <c r="AV89" s="50"/>
      <c r="AW89" s="50"/>
      <c r="AX89" s="50"/>
      <c r="AY89" s="50"/>
      <c r="AZ89" s="50"/>
      <c r="BA89" s="50"/>
      <c r="BB89" s="50"/>
      <c r="BC89" s="50"/>
      <c r="BD89" s="51"/>
    </row>
    <row r="90" spans="1:91" s="1" customFormat="1" ht="15.15" customHeight="1">
      <c r="B90" s="29"/>
      <c r="C90" s="26" t="s">
        <v>26</v>
      </c>
      <c r="L90" s="3" t="str">
        <f>IF(E14="","",E14)</f>
        <v xml:space="preserve"> </v>
      </c>
      <c r="AI90" s="26" t="s">
        <v>32</v>
      </c>
      <c r="AM90" s="406" t="str">
        <f>IF(E20="","",E20)</f>
        <v>Martin Lang</v>
      </c>
      <c r="AN90" s="407"/>
      <c r="AO90" s="407"/>
      <c r="AP90" s="407"/>
      <c r="AR90" s="29"/>
      <c r="AS90" s="412"/>
      <c r="AT90" s="413"/>
      <c r="BD90" s="53"/>
    </row>
    <row r="91" spans="1:91" s="1" customFormat="1" ht="10.95" customHeight="1">
      <c r="B91" s="29"/>
      <c r="AR91" s="29"/>
      <c r="AS91" s="412"/>
      <c r="AT91" s="413"/>
      <c r="BD91" s="53"/>
    </row>
    <row r="92" spans="1:91" s="1" customFormat="1" ht="29.25" customHeight="1">
      <c r="B92" s="29"/>
      <c r="C92" s="414" t="s">
        <v>56</v>
      </c>
      <c r="D92" s="415"/>
      <c r="E92" s="415"/>
      <c r="F92" s="415"/>
      <c r="G92" s="415"/>
      <c r="H92" s="54"/>
      <c r="I92" s="416" t="s">
        <v>57</v>
      </c>
      <c r="J92" s="415"/>
      <c r="K92" s="415"/>
      <c r="L92" s="415"/>
      <c r="M92" s="415"/>
      <c r="N92" s="415"/>
      <c r="O92" s="415"/>
      <c r="P92" s="415"/>
      <c r="Q92" s="415"/>
      <c r="R92" s="415"/>
      <c r="S92" s="415"/>
      <c r="T92" s="415"/>
      <c r="U92" s="415"/>
      <c r="V92" s="415"/>
      <c r="W92" s="415"/>
      <c r="X92" s="415"/>
      <c r="Y92" s="415"/>
      <c r="Z92" s="415"/>
      <c r="AA92" s="415"/>
      <c r="AB92" s="415"/>
      <c r="AC92" s="415"/>
      <c r="AD92" s="415"/>
      <c r="AE92" s="415"/>
      <c r="AF92" s="415"/>
      <c r="AG92" s="418" t="s">
        <v>58</v>
      </c>
      <c r="AH92" s="415"/>
      <c r="AI92" s="415"/>
      <c r="AJ92" s="415"/>
      <c r="AK92" s="415"/>
      <c r="AL92" s="415"/>
      <c r="AM92" s="415"/>
      <c r="AN92" s="416" t="s">
        <v>59</v>
      </c>
      <c r="AO92" s="415"/>
      <c r="AP92" s="417"/>
      <c r="AQ92" s="55" t="s">
        <v>60</v>
      </c>
      <c r="AR92" s="29"/>
      <c r="AS92" s="56" t="s">
        <v>61</v>
      </c>
      <c r="AT92" s="57" t="s">
        <v>62</v>
      </c>
      <c r="AU92" s="57" t="s">
        <v>63</v>
      </c>
      <c r="AV92" s="57" t="s">
        <v>64</v>
      </c>
      <c r="AW92" s="57" t="s">
        <v>65</v>
      </c>
      <c r="AX92" s="57" t="s">
        <v>66</v>
      </c>
      <c r="AY92" s="57" t="s">
        <v>67</v>
      </c>
      <c r="AZ92" s="57" t="s">
        <v>68</v>
      </c>
      <c r="BA92" s="57" t="s">
        <v>69</v>
      </c>
      <c r="BB92" s="57" t="s">
        <v>70</v>
      </c>
      <c r="BC92" s="57" t="s">
        <v>71</v>
      </c>
      <c r="BD92" s="58" t="s">
        <v>72</v>
      </c>
    </row>
    <row r="93" spans="1:91" s="1" customFormat="1" ht="10.95" customHeight="1">
      <c r="B93" s="29"/>
      <c r="AR93" s="29"/>
      <c r="AS93" s="59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1"/>
    </row>
    <row r="94" spans="1:91" s="5" customFormat="1" ht="32.4" customHeight="1">
      <c r="B94" s="60"/>
      <c r="C94" s="61" t="s">
        <v>73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408" t="e">
        <f>ROUND(SUM(AG95:AG104),0)</f>
        <v>#REF!</v>
      </c>
      <c r="AH94" s="408"/>
      <c r="AI94" s="408"/>
      <c r="AJ94" s="408"/>
      <c r="AK94" s="408"/>
      <c r="AL94" s="408"/>
      <c r="AM94" s="408"/>
      <c r="AN94" s="409" t="e">
        <f>ROUND(SUM(AN95:AN104),0)</f>
        <v>#REF!</v>
      </c>
      <c r="AO94" s="409"/>
      <c r="AP94" s="409"/>
      <c r="AQ94" s="64" t="s">
        <v>1</v>
      </c>
      <c r="AR94" s="60"/>
      <c r="AS94" s="65">
        <f>ROUND(SUM(AS95:AS101),0)</f>
        <v>0</v>
      </c>
      <c r="AT94" s="66">
        <f t="shared" ref="AT94:AT100" si="0">ROUND(SUM(AV94:AW94),0)</f>
        <v>0</v>
      </c>
      <c r="AU94" s="67">
        <f>ROUND(SUM(AU95:AU101),5)</f>
        <v>5040.8208400000003</v>
      </c>
      <c r="AV94" s="66">
        <f>ROUND(AZ94*L29,0)</f>
        <v>0</v>
      </c>
      <c r="AW94" s="66">
        <f>ROUND(BA94*L30,0)</f>
        <v>0</v>
      </c>
      <c r="AX94" s="66">
        <f>ROUND(BB94*L29,0)</f>
        <v>0</v>
      </c>
      <c r="AY94" s="66">
        <f>ROUND(BC94*L30,0)</f>
        <v>0</v>
      </c>
      <c r="AZ94" s="66">
        <f>ROUND(SUM(AZ95:AZ102),0)</f>
        <v>0</v>
      </c>
      <c r="BA94" s="66">
        <f>ROUND(SUM(BA95:BA101),0)</f>
        <v>0</v>
      </c>
      <c r="BB94" s="66">
        <f>ROUND(SUM(BB95:BB101),0)</f>
        <v>0</v>
      </c>
      <c r="BC94" s="66">
        <f>ROUND(SUM(BC95:BC101),0)</f>
        <v>0</v>
      </c>
      <c r="BD94" s="68">
        <f>ROUND(SUM(BD95:BD101),0)</f>
        <v>0</v>
      </c>
      <c r="BS94" s="69" t="s">
        <v>74</v>
      </c>
      <c r="BT94" s="69" t="s">
        <v>75</v>
      </c>
      <c r="BU94" s="70" t="s">
        <v>76</v>
      </c>
      <c r="BV94" s="69" t="s">
        <v>77</v>
      </c>
      <c r="BW94" s="69" t="s">
        <v>4</v>
      </c>
      <c r="BX94" s="69" t="s">
        <v>78</v>
      </c>
      <c r="CL94" s="69" t="s">
        <v>1</v>
      </c>
    </row>
    <row r="95" spans="1:91" s="6" customFormat="1" ht="16.5" customHeight="1">
      <c r="A95" s="71" t="s">
        <v>79</v>
      </c>
      <c r="B95" s="72"/>
      <c r="C95" s="73"/>
      <c r="D95" s="400">
        <v>1</v>
      </c>
      <c r="E95" s="400"/>
      <c r="F95" s="400"/>
      <c r="G95" s="400"/>
      <c r="H95" s="400"/>
      <c r="I95" s="74"/>
      <c r="J95" s="400" t="s">
        <v>80</v>
      </c>
      <c r="K95" s="400"/>
      <c r="L95" s="400"/>
      <c r="M95" s="400"/>
      <c r="N95" s="400"/>
      <c r="O95" s="400"/>
      <c r="P95" s="400"/>
      <c r="Q95" s="400"/>
      <c r="R95" s="400"/>
      <c r="S95" s="400"/>
      <c r="T95" s="400"/>
      <c r="U95" s="400"/>
      <c r="V95" s="400"/>
      <c r="W95" s="400"/>
      <c r="X95" s="400"/>
      <c r="Y95" s="400"/>
      <c r="Z95" s="400"/>
      <c r="AA95" s="400"/>
      <c r="AB95" s="400"/>
      <c r="AC95" s="400"/>
      <c r="AD95" s="400"/>
      <c r="AE95" s="400"/>
      <c r="AF95" s="400"/>
      <c r="AG95" s="401">
        <f>'01 - Stavební úpravy'!J30</f>
        <v>0</v>
      </c>
      <c r="AH95" s="402"/>
      <c r="AI95" s="402"/>
      <c r="AJ95" s="402"/>
      <c r="AK95" s="402"/>
      <c r="AL95" s="402"/>
      <c r="AM95" s="402"/>
      <c r="AN95" s="401">
        <f t="shared" ref="AN95:AN101" si="1">SUM(AG95,AT95)</f>
        <v>0</v>
      </c>
      <c r="AO95" s="402"/>
      <c r="AP95" s="402"/>
      <c r="AQ95" s="75" t="s">
        <v>81</v>
      </c>
      <c r="AR95" s="72"/>
      <c r="AS95" s="76">
        <v>0</v>
      </c>
      <c r="AT95" s="77">
        <f t="shared" si="0"/>
        <v>0</v>
      </c>
      <c r="AU95" s="78">
        <f>'01 - Stavební úpravy'!P134</f>
        <v>2966.3952140000001</v>
      </c>
      <c r="AV95" s="77">
        <f>'01 - Stavební úpravy'!J33</f>
        <v>0</v>
      </c>
      <c r="AW95" s="77">
        <f>'01 - Stavební úpravy'!J34</f>
        <v>0</v>
      </c>
      <c r="AX95" s="77">
        <f>'01 - Stavební úpravy'!J35</f>
        <v>0</v>
      </c>
      <c r="AY95" s="77">
        <f>'01 - Stavební úpravy'!J36</f>
        <v>0</v>
      </c>
      <c r="AZ95" s="77">
        <f>'01 - Stavební úpravy'!F33</f>
        <v>0</v>
      </c>
      <c r="BA95" s="77">
        <f>'01 - Stavební úpravy'!F34</f>
        <v>0</v>
      </c>
      <c r="BB95" s="77">
        <f>'01 - Stavební úpravy'!F35</f>
        <v>0</v>
      </c>
      <c r="BC95" s="77">
        <f>'01 - Stavební úpravy'!F36</f>
        <v>0</v>
      </c>
      <c r="BD95" s="79">
        <f>'01 - Stavební úpravy'!F37</f>
        <v>0</v>
      </c>
      <c r="BT95" s="80" t="s">
        <v>31</v>
      </c>
      <c r="BV95" s="80" t="s">
        <v>77</v>
      </c>
      <c r="BW95" s="80" t="s">
        <v>82</v>
      </c>
      <c r="BX95" s="80" t="s">
        <v>4</v>
      </c>
      <c r="CL95" s="80" t="s">
        <v>1</v>
      </c>
      <c r="CM95" s="80" t="s">
        <v>83</v>
      </c>
    </row>
    <row r="96" spans="1:91" s="6" customFormat="1" ht="16.5" customHeight="1">
      <c r="A96" s="71" t="s">
        <v>79</v>
      </c>
      <c r="B96" s="72"/>
      <c r="C96" s="73"/>
      <c r="D96" s="400">
        <v>2</v>
      </c>
      <c r="E96" s="400"/>
      <c r="F96" s="400"/>
      <c r="G96" s="400"/>
      <c r="H96" s="400"/>
      <c r="I96" s="74"/>
      <c r="J96" s="400" t="s">
        <v>84</v>
      </c>
      <c r="K96" s="400"/>
      <c r="L96" s="400"/>
      <c r="M96" s="400"/>
      <c r="N96" s="400"/>
      <c r="O96" s="400"/>
      <c r="P96" s="400"/>
      <c r="Q96" s="400"/>
      <c r="R96" s="400"/>
      <c r="S96" s="400"/>
      <c r="T96" s="400"/>
      <c r="U96" s="400"/>
      <c r="V96" s="400"/>
      <c r="W96" s="400"/>
      <c r="X96" s="400"/>
      <c r="Y96" s="400"/>
      <c r="Z96" s="400"/>
      <c r="AA96" s="400"/>
      <c r="AB96" s="400"/>
      <c r="AC96" s="400"/>
      <c r="AD96" s="400"/>
      <c r="AE96" s="400"/>
      <c r="AF96" s="400"/>
      <c r="AG96" s="401">
        <f>'02 - Zateplení - fasáda, ...'!J30</f>
        <v>0</v>
      </c>
      <c r="AH96" s="402"/>
      <c r="AI96" s="402"/>
      <c r="AJ96" s="402"/>
      <c r="AK96" s="402"/>
      <c r="AL96" s="402"/>
      <c r="AM96" s="402"/>
      <c r="AN96" s="401">
        <f t="shared" si="1"/>
        <v>0</v>
      </c>
      <c r="AO96" s="402"/>
      <c r="AP96" s="402"/>
      <c r="AQ96" s="75" t="s">
        <v>81</v>
      </c>
      <c r="AR96" s="72"/>
      <c r="AS96" s="76">
        <v>0</v>
      </c>
      <c r="AT96" s="77">
        <f t="shared" si="0"/>
        <v>0</v>
      </c>
      <c r="AU96" s="78">
        <f>'02 - Zateplení - fasáda, ...'!P130</f>
        <v>1432.921337</v>
      </c>
      <c r="AV96" s="77">
        <f>'02 - Zateplení - fasáda, ...'!J33</f>
        <v>0</v>
      </c>
      <c r="AW96" s="77">
        <f>'02 - Zateplení - fasáda, ...'!J34</f>
        <v>0</v>
      </c>
      <c r="AX96" s="77">
        <f>'02 - Zateplení - fasáda, ...'!J35</f>
        <v>0</v>
      </c>
      <c r="AY96" s="77">
        <f>'02 - Zateplení - fasáda, ...'!J36</f>
        <v>0</v>
      </c>
      <c r="AZ96" s="77">
        <f>'02 - Zateplení - fasáda, ...'!F33</f>
        <v>0</v>
      </c>
      <c r="BA96" s="77">
        <f>'02 - Zateplení - fasáda, ...'!F34</f>
        <v>0</v>
      </c>
      <c r="BB96" s="77">
        <f>'02 - Zateplení - fasáda, ...'!F35</f>
        <v>0</v>
      </c>
      <c r="BC96" s="77">
        <f>'02 - Zateplení - fasáda, ...'!F36</f>
        <v>0</v>
      </c>
      <c r="BD96" s="79">
        <f>'02 - Zateplení - fasáda, ...'!F37</f>
        <v>0</v>
      </c>
      <c r="BT96" s="80" t="s">
        <v>31</v>
      </c>
      <c r="BV96" s="80" t="s">
        <v>77</v>
      </c>
      <c r="BW96" s="80" t="s">
        <v>85</v>
      </c>
      <c r="BX96" s="80" t="s">
        <v>4</v>
      </c>
      <c r="CL96" s="80" t="s">
        <v>1</v>
      </c>
      <c r="CM96" s="80" t="s">
        <v>83</v>
      </c>
    </row>
    <row r="97" spans="1:91" s="6" customFormat="1" ht="16.5" customHeight="1">
      <c r="A97" s="71" t="s">
        <v>79</v>
      </c>
      <c r="B97" s="72"/>
      <c r="C97" s="73"/>
      <c r="D97" s="400">
        <v>3</v>
      </c>
      <c r="E97" s="400"/>
      <c r="F97" s="400"/>
      <c r="G97" s="400"/>
      <c r="H97" s="400"/>
      <c r="I97" s="74"/>
      <c r="J97" s="400" t="s">
        <v>86</v>
      </c>
      <c r="K97" s="400"/>
      <c r="L97" s="400"/>
      <c r="M97" s="400"/>
      <c r="N97" s="400"/>
      <c r="O97" s="400"/>
      <c r="P97" s="400"/>
      <c r="Q97" s="400"/>
      <c r="R97" s="400"/>
      <c r="S97" s="400"/>
      <c r="T97" s="400"/>
      <c r="U97" s="400"/>
      <c r="V97" s="400"/>
      <c r="W97" s="400"/>
      <c r="X97" s="400"/>
      <c r="Y97" s="400"/>
      <c r="Z97" s="400"/>
      <c r="AA97" s="400"/>
      <c r="AB97" s="400"/>
      <c r="AC97" s="400"/>
      <c r="AD97" s="400"/>
      <c r="AE97" s="400"/>
      <c r="AF97" s="400"/>
      <c r="AG97" s="401">
        <f>'03 - ZTI - vodovod'!J30</f>
        <v>0</v>
      </c>
      <c r="AH97" s="402"/>
      <c r="AI97" s="402"/>
      <c r="AJ97" s="402"/>
      <c r="AK97" s="402"/>
      <c r="AL97" s="402"/>
      <c r="AM97" s="402"/>
      <c r="AN97" s="401">
        <f t="shared" si="1"/>
        <v>0</v>
      </c>
      <c r="AO97" s="402"/>
      <c r="AP97" s="402"/>
      <c r="AQ97" s="75" t="s">
        <v>81</v>
      </c>
      <c r="AR97" s="72"/>
      <c r="AS97" s="76">
        <v>0</v>
      </c>
      <c r="AT97" s="77">
        <f t="shared" si="0"/>
        <v>0</v>
      </c>
      <c r="AU97" s="78">
        <f>'03 - ZTI - vodovod'!P123</f>
        <v>265.31995599999999</v>
      </c>
      <c r="AV97" s="77">
        <f>'03 - ZTI - vodovod'!J33</f>
        <v>0</v>
      </c>
      <c r="AW97" s="77">
        <f>'03 - ZTI - vodovod'!J34</f>
        <v>0</v>
      </c>
      <c r="AX97" s="77">
        <f>'03 - ZTI - vodovod'!J35</f>
        <v>0</v>
      </c>
      <c r="AY97" s="77">
        <f>'03 - ZTI - vodovod'!J36</f>
        <v>0</v>
      </c>
      <c r="AZ97" s="77">
        <f>'03 - ZTI - vodovod'!F33</f>
        <v>0</v>
      </c>
      <c r="BA97" s="77">
        <f>'03 - ZTI - vodovod'!F34</f>
        <v>0</v>
      </c>
      <c r="BB97" s="77">
        <f>'03 - ZTI - vodovod'!F35</f>
        <v>0</v>
      </c>
      <c r="BC97" s="77">
        <f>'03 - ZTI - vodovod'!F36</f>
        <v>0</v>
      </c>
      <c r="BD97" s="79">
        <f>'03 - ZTI - vodovod'!F37</f>
        <v>0</v>
      </c>
      <c r="BT97" s="80" t="s">
        <v>31</v>
      </c>
      <c r="BV97" s="80" t="s">
        <v>77</v>
      </c>
      <c r="BW97" s="80" t="s">
        <v>87</v>
      </c>
      <c r="BX97" s="80" t="s">
        <v>4</v>
      </c>
      <c r="CL97" s="80" t="s">
        <v>1</v>
      </c>
      <c r="CM97" s="80" t="s">
        <v>83</v>
      </c>
    </row>
    <row r="98" spans="1:91" s="6" customFormat="1" ht="16.5" customHeight="1">
      <c r="A98" s="71" t="s">
        <v>79</v>
      </c>
      <c r="B98" s="72"/>
      <c r="C98" s="73"/>
      <c r="D98" s="400">
        <v>4</v>
      </c>
      <c r="E98" s="400"/>
      <c r="F98" s="400"/>
      <c r="G98" s="400"/>
      <c r="H98" s="400"/>
      <c r="I98" s="74"/>
      <c r="J98" s="400" t="s">
        <v>88</v>
      </c>
      <c r="K98" s="400"/>
      <c r="L98" s="400"/>
      <c r="M98" s="400"/>
      <c r="N98" s="400"/>
      <c r="O98" s="400"/>
      <c r="P98" s="400"/>
      <c r="Q98" s="400"/>
      <c r="R98" s="400"/>
      <c r="S98" s="400"/>
      <c r="T98" s="400"/>
      <c r="U98" s="400"/>
      <c r="V98" s="400"/>
      <c r="W98" s="400"/>
      <c r="X98" s="400"/>
      <c r="Y98" s="400"/>
      <c r="Z98" s="400"/>
      <c r="AA98" s="400"/>
      <c r="AB98" s="400"/>
      <c r="AC98" s="400"/>
      <c r="AD98" s="400"/>
      <c r="AE98" s="400"/>
      <c r="AF98" s="400"/>
      <c r="AG98" s="401">
        <f>'04 - Plynovod'!J30</f>
        <v>0</v>
      </c>
      <c r="AH98" s="402"/>
      <c r="AI98" s="402"/>
      <c r="AJ98" s="402"/>
      <c r="AK98" s="402"/>
      <c r="AL98" s="402"/>
      <c r="AM98" s="402"/>
      <c r="AN98" s="401">
        <f t="shared" si="1"/>
        <v>0</v>
      </c>
      <c r="AO98" s="402"/>
      <c r="AP98" s="402"/>
      <c r="AQ98" s="75" t="s">
        <v>81</v>
      </c>
      <c r="AR98" s="72"/>
      <c r="AS98" s="76">
        <v>0</v>
      </c>
      <c r="AT98" s="77">
        <f t="shared" si="0"/>
        <v>0</v>
      </c>
      <c r="AU98" s="78">
        <f>'04 - Plynovod'!P121</f>
        <v>19.080907</v>
      </c>
      <c r="AV98" s="77">
        <f>'04 - Plynovod'!J33</f>
        <v>0</v>
      </c>
      <c r="AW98" s="77">
        <f>'04 - Plynovod'!J34</f>
        <v>0</v>
      </c>
      <c r="AX98" s="77">
        <f>'04 - Plynovod'!J35</f>
        <v>0</v>
      </c>
      <c r="AY98" s="77">
        <f>'04 - Plynovod'!J36</f>
        <v>0</v>
      </c>
      <c r="AZ98" s="77">
        <f>'04 - Plynovod'!F33</f>
        <v>0</v>
      </c>
      <c r="BA98" s="77">
        <f>'04 - Plynovod'!F34</f>
        <v>0</v>
      </c>
      <c r="BB98" s="77">
        <f>'04 - Plynovod'!F35</f>
        <v>0</v>
      </c>
      <c r="BC98" s="77">
        <f>'04 - Plynovod'!F36</f>
        <v>0</v>
      </c>
      <c r="BD98" s="79">
        <f>'04 - Plynovod'!F37</f>
        <v>0</v>
      </c>
      <c r="BT98" s="80" t="s">
        <v>31</v>
      </c>
      <c r="BV98" s="80" t="s">
        <v>77</v>
      </c>
      <c r="BW98" s="80" t="s">
        <v>89</v>
      </c>
      <c r="BX98" s="80" t="s">
        <v>4</v>
      </c>
      <c r="CL98" s="80" t="s">
        <v>1</v>
      </c>
      <c r="CM98" s="80" t="s">
        <v>83</v>
      </c>
    </row>
    <row r="99" spans="1:91" s="6" customFormat="1" ht="16.5" customHeight="1">
      <c r="A99" s="71" t="s">
        <v>79</v>
      </c>
      <c r="B99" s="72"/>
      <c r="C99" s="73"/>
      <c r="D99" s="400">
        <v>5</v>
      </c>
      <c r="E99" s="400"/>
      <c r="F99" s="400"/>
      <c r="G99" s="400"/>
      <c r="H99" s="400"/>
      <c r="I99" s="74"/>
      <c r="J99" s="400" t="s">
        <v>90</v>
      </c>
      <c r="K99" s="400"/>
      <c r="L99" s="400"/>
      <c r="M99" s="400"/>
      <c r="N99" s="400"/>
      <c r="O99" s="400"/>
      <c r="P99" s="400"/>
      <c r="Q99" s="400"/>
      <c r="R99" s="400"/>
      <c r="S99" s="400"/>
      <c r="T99" s="400"/>
      <c r="U99" s="400"/>
      <c r="V99" s="400"/>
      <c r="W99" s="400"/>
      <c r="X99" s="400"/>
      <c r="Y99" s="400"/>
      <c r="Z99" s="400"/>
      <c r="AA99" s="400"/>
      <c r="AB99" s="400"/>
      <c r="AC99" s="400"/>
      <c r="AD99" s="400"/>
      <c r="AE99" s="400"/>
      <c r="AF99" s="400"/>
      <c r="AG99" s="401">
        <f>'05 - Kanalizace, zařizova...'!J30</f>
        <v>0</v>
      </c>
      <c r="AH99" s="402"/>
      <c r="AI99" s="402"/>
      <c r="AJ99" s="402"/>
      <c r="AK99" s="402"/>
      <c r="AL99" s="402"/>
      <c r="AM99" s="402"/>
      <c r="AN99" s="401">
        <f t="shared" si="1"/>
        <v>0</v>
      </c>
      <c r="AO99" s="402"/>
      <c r="AP99" s="402"/>
      <c r="AQ99" s="75" t="s">
        <v>81</v>
      </c>
      <c r="AR99" s="72"/>
      <c r="AS99" s="76">
        <v>0</v>
      </c>
      <c r="AT99" s="77">
        <f t="shared" si="0"/>
        <v>0</v>
      </c>
      <c r="AU99" s="78">
        <f>'05 - Kanalizace, zařizova...'!P121</f>
        <v>114.41395400000002</v>
      </c>
      <c r="AV99" s="77">
        <f>'05 - Kanalizace, zařizova...'!J33</f>
        <v>0</v>
      </c>
      <c r="AW99" s="77">
        <f>'05 - Kanalizace, zařizova...'!J34</f>
        <v>0</v>
      </c>
      <c r="AX99" s="77">
        <f>'05 - Kanalizace, zařizova...'!J35</f>
        <v>0</v>
      </c>
      <c r="AY99" s="77">
        <f>'05 - Kanalizace, zařizova...'!J36</f>
        <v>0</v>
      </c>
      <c r="AZ99" s="77">
        <f>'05 - Kanalizace, zařizova...'!F33</f>
        <v>0</v>
      </c>
      <c r="BA99" s="77">
        <f>'05 - Kanalizace, zařizova...'!F34</f>
        <v>0</v>
      </c>
      <c r="BB99" s="77">
        <f>'05 - Kanalizace, zařizova...'!F35</f>
        <v>0</v>
      </c>
      <c r="BC99" s="77">
        <f>'05 - Kanalizace, zařizova...'!F36</f>
        <v>0</v>
      </c>
      <c r="BD99" s="79">
        <f>'05 - Kanalizace, zařizova...'!F37</f>
        <v>0</v>
      </c>
      <c r="BT99" s="80" t="s">
        <v>31</v>
      </c>
      <c r="BV99" s="80" t="s">
        <v>77</v>
      </c>
      <c r="BW99" s="80" t="s">
        <v>91</v>
      </c>
      <c r="BX99" s="80" t="s">
        <v>4</v>
      </c>
      <c r="CL99" s="80" t="s">
        <v>1</v>
      </c>
      <c r="CM99" s="80" t="s">
        <v>83</v>
      </c>
    </row>
    <row r="100" spans="1:91" s="6" customFormat="1" ht="16.5" customHeight="1">
      <c r="A100" s="71" t="s">
        <v>79</v>
      </c>
      <c r="B100" s="72"/>
      <c r="C100" s="73"/>
      <c r="D100" s="400">
        <v>6</v>
      </c>
      <c r="E100" s="400"/>
      <c r="F100" s="400"/>
      <c r="G100" s="400"/>
      <c r="H100" s="400"/>
      <c r="I100" s="74"/>
      <c r="J100" s="400" t="s">
        <v>92</v>
      </c>
      <c r="K100" s="400"/>
      <c r="L100" s="400"/>
      <c r="M100" s="400"/>
      <c r="N100" s="400"/>
      <c r="O100" s="400"/>
      <c r="P100" s="400"/>
      <c r="Q100" s="400"/>
      <c r="R100" s="400"/>
      <c r="S100" s="400"/>
      <c r="T100" s="400"/>
      <c r="U100" s="400"/>
      <c r="V100" s="400"/>
      <c r="W100" s="400"/>
      <c r="X100" s="400"/>
      <c r="Y100" s="400"/>
      <c r="Z100" s="400"/>
      <c r="AA100" s="400"/>
      <c r="AB100" s="400"/>
      <c r="AC100" s="400"/>
      <c r="AD100" s="400"/>
      <c r="AE100" s="400"/>
      <c r="AF100" s="400"/>
      <c r="AG100" s="401">
        <f>'06 - Venkovní kanalizace'!J30</f>
        <v>0</v>
      </c>
      <c r="AH100" s="402"/>
      <c r="AI100" s="402"/>
      <c r="AJ100" s="402"/>
      <c r="AK100" s="402"/>
      <c r="AL100" s="402"/>
      <c r="AM100" s="402"/>
      <c r="AN100" s="401">
        <f t="shared" si="1"/>
        <v>0</v>
      </c>
      <c r="AO100" s="402"/>
      <c r="AP100" s="402"/>
      <c r="AQ100" s="75" t="s">
        <v>81</v>
      </c>
      <c r="AR100" s="72"/>
      <c r="AS100" s="76">
        <v>0</v>
      </c>
      <c r="AT100" s="77">
        <f t="shared" si="0"/>
        <v>0</v>
      </c>
      <c r="AU100" s="78">
        <f>'06 - Venkovní kanalizace'!P122</f>
        <v>110.86100800000001</v>
      </c>
      <c r="AV100" s="77">
        <f>'06 - Venkovní kanalizace'!J33</f>
        <v>0</v>
      </c>
      <c r="AW100" s="77">
        <f>'06 - Venkovní kanalizace'!J34</f>
        <v>0</v>
      </c>
      <c r="AX100" s="77">
        <f>'06 - Venkovní kanalizace'!J35</f>
        <v>0</v>
      </c>
      <c r="AY100" s="77">
        <f>'06 - Venkovní kanalizace'!J36</f>
        <v>0</v>
      </c>
      <c r="AZ100" s="77">
        <f>'06 - Venkovní kanalizace'!F33</f>
        <v>0</v>
      </c>
      <c r="BA100" s="77">
        <f>'06 - Venkovní kanalizace'!F34</f>
        <v>0</v>
      </c>
      <c r="BB100" s="77">
        <f>'06 - Venkovní kanalizace'!F35</f>
        <v>0</v>
      </c>
      <c r="BC100" s="77">
        <f>'06 - Venkovní kanalizace'!F36</f>
        <v>0</v>
      </c>
      <c r="BD100" s="79">
        <f>'06 - Venkovní kanalizace'!F37</f>
        <v>0</v>
      </c>
      <c r="BT100" s="80" t="s">
        <v>31</v>
      </c>
      <c r="BV100" s="80" t="s">
        <v>77</v>
      </c>
      <c r="BW100" s="80" t="s">
        <v>93</v>
      </c>
      <c r="BX100" s="80" t="s">
        <v>4</v>
      </c>
      <c r="CL100" s="80" t="s">
        <v>1</v>
      </c>
      <c r="CM100" s="80" t="s">
        <v>83</v>
      </c>
    </row>
    <row r="101" spans="1:91" s="6" customFormat="1" ht="16.5" customHeight="1">
      <c r="A101" s="71" t="s">
        <v>79</v>
      </c>
      <c r="B101" s="72"/>
      <c r="C101" s="73"/>
      <c r="D101" s="400">
        <v>7</v>
      </c>
      <c r="E101" s="400"/>
      <c r="F101" s="400"/>
      <c r="G101" s="400"/>
      <c r="H101" s="400"/>
      <c r="I101" s="74"/>
      <c r="J101" s="400" t="s">
        <v>94</v>
      </c>
      <c r="K101" s="400"/>
      <c r="L101" s="400"/>
      <c r="M101" s="400"/>
      <c r="N101" s="400"/>
      <c r="O101" s="400"/>
      <c r="P101" s="400"/>
      <c r="Q101" s="400"/>
      <c r="R101" s="400"/>
      <c r="S101" s="400"/>
      <c r="T101" s="400"/>
      <c r="U101" s="400"/>
      <c r="V101" s="400"/>
      <c r="W101" s="400"/>
      <c r="X101" s="400"/>
      <c r="Y101" s="400"/>
      <c r="Z101" s="400"/>
      <c r="AA101" s="400"/>
      <c r="AB101" s="400"/>
      <c r="AC101" s="400"/>
      <c r="AD101" s="400"/>
      <c r="AE101" s="400"/>
      <c r="AF101" s="400"/>
      <c r="AG101" s="401">
        <f>'07 - Ústřední vytápění'!J30</f>
        <v>0</v>
      </c>
      <c r="AH101" s="402"/>
      <c r="AI101" s="402"/>
      <c r="AJ101" s="402"/>
      <c r="AK101" s="402"/>
      <c r="AL101" s="402"/>
      <c r="AM101" s="402"/>
      <c r="AN101" s="401">
        <f t="shared" si="1"/>
        <v>0</v>
      </c>
      <c r="AO101" s="402"/>
      <c r="AP101" s="402"/>
      <c r="AQ101" s="75" t="s">
        <v>81</v>
      </c>
      <c r="AR101" s="72"/>
      <c r="AS101" s="81">
        <v>0</v>
      </c>
      <c r="AT101" s="82">
        <f>ROUND(SUM(AV101:AW101),0)</f>
        <v>0</v>
      </c>
      <c r="AU101" s="83">
        <f>'07 - Ústřední vytápění'!P124</f>
        <v>131.828462</v>
      </c>
      <c r="AV101" s="82">
        <f>'07 - Ústřední vytápění'!J33</f>
        <v>0</v>
      </c>
      <c r="AW101" s="82">
        <f>'07 - Ústřední vytápění'!J34</f>
        <v>0</v>
      </c>
      <c r="AX101" s="82">
        <f>'07 - Ústřední vytápění'!J35</f>
        <v>0</v>
      </c>
      <c r="AY101" s="82">
        <f>'07 - Ústřední vytápění'!J36</f>
        <v>0</v>
      </c>
      <c r="AZ101" s="82">
        <f>'07 - Ústřední vytápění'!F33</f>
        <v>0</v>
      </c>
      <c r="BA101" s="82">
        <f>'07 - Ústřední vytápění'!F34</f>
        <v>0</v>
      </c>
      <c r="BB101" s="82">
        <f>'07 - Ústřední vytápění'!F35</f>
        <v>0</v>
      </c>
      <c r="BC101" s="82">
        <f>'07 - Ústřední vytápění'!F36</f>
        <v>0</v>
      </c>
      <c r="BD101" s="84">
        <f>'07 - Ústřední vytápění'!F37</f>
        <v>0</v>
      </c>
      <c r="BT101" s="80" t="s">
        <v>31</v>
      </c>
      <c r="BV101" s="80" t="s">
        <v>77</v>
      </c>
      <c r="BW101" s="80" t="s">
        <v>95</v>
      </c>
      <c r="BX101" s="80" t="s">
        <v>4</v>
      </c>
      <c r="CL101" s="80" t="s">
        <v>1</v>
      </c>
      <c r="CM101" s="80" t="s">
        <v>83</v>
      </c>
    </row>
    <row r="102" spans="1:91" s="6" customFormat="1" ht="16.5" customHeight="1">
      <c r="A102" s="202" t="s">
        <v>79</v>
      </c>
      <c r="B102" s="72"/>
      <c r="C102" s="73"/>
      <c r="D102" s="400">
        <v>8</v>
      </c>
      <c r="E102" s="400"/>
      <c r="F102" s="400"/>
      <c r="G102" s="400"/>
      <c r="H102" s="400"/>
      <c r="I102" s="74"/>
      <c r="J102" s="400" t="s">
        <v>2167</v>
      </c>
      <c r="K102" s="400"/>
      <c r="L102" s="400"/>
      <c r="M102" s="400"/>
      <c r="N102" s="400"/>
      <c r="O102" s="400"/>
      <c r="P102" s="400"/>
      <c r="Q102" s="400"/>
      <c r="R102" s="400"/>
      <c r="S102" s="400"/>
      <c r="T102" s="400"/>
      <c r="U102" s="400"/>
      <c r="V102" s="400"/>
      <c r="W102" s="400"/>
      <c r="X102" s="400"/>
      <c r="Y102" s="400"/>
      <c r="Z102" s="400"/>
      <c r="AA102" s="400"/>
      <c r="AB102" s="400"/>
      <c r="AC102" s="400"/>
      <c r="AD102" s="400"/>
      <c r="AE102" s="400"/>
      <c r="AF102" s="400"/>
      <c r="AG102" s="401">
        <f>'08 - Elektroinstalace'!J30</f>
        <v>0</v>
      </c>
      <c r="AH102" s="402"/>
      <c r="AI102" s="402"/>
      <c r="AJ102" s="402"/>
      <c r="AK102" s="402"/>
      <c r="AL102" s="402"/>
      <c r="AM102" s="402"/>
      <c r="AN102" s="401">
        <f>'08 - Elektroinstalace'!J39</f>
        <v>0</v>
      </c>
      <c r="AO102" s="402"/>
      <c r="AP102" s="402"/>
      <c r="AQ102" s="75" t="s">
        <v>81</v>
      </c>
      <c r="AR102" s="72"/>
      <c r="AS102" s="81">
        <v>0</v>
      </c>
      <c r="AT102" s="82">
        <f t="shared" ref="AT102" si="2">ROUND(SUM(AV102:AW102),0)</f>
        <v>0</v>
      </c>
      <c r="AU102" s="83">
        <f>'07 - Ústřední vytápění'!P125</f>
        <v>0</v>
      </c>
      <c r="AV102" s="82">
        <f>'08 - Elektroinstalace'!J33</f>
        <v>0</v>
      </c>
      <c r="AW102" s="82">
        <f>'07 - Ústřední vytápění'!J35</f>
        <v>0</v>
      </c>
      <c r="AX102" s="82">
        <f>'07 - Ústřední vytápění'!J36</f>
        <v>0</v>
      </c>
      <c r="AY102" s="82">
        <f>'07 - Ústřední vytápění'!J37</f>
        <v>0</v>
      </c>
      <c r="AZ102" s="82">
        <f>AG102</f>
        <v>0</v>
      </c>
      <c r="BA102" s="82">
        <f>'07 - Ústřední vytápění'!F35</f>
        <v>0</v>
      </c>
      <c r="BB102" s="82">
        <f>'07 - Ústřední vytápění'!F36</f>
        <v>0</v>
      </c>
      <c r="BC102" s="82">
        <f>'07 - Ústřední vytápění'!F37</f>
        <v>0</v>
      </c>
      <c r="BD102" s="84">
        <f>'07 - Ústřední vytápění'!F38</f>
        <v>0</v>
      </c>
      <c r="BT102" s="80" t="s">
        <v>31</v>
      </c>
      <c r="BV102" s="80" t="s">
        <v>77</v>
      </c>
      <c r="BW102" s="80" t="s">
        <v>95</v>
      </c>
      <c r="BX102" s="80" t="s">
        <v>4</v>
      </c>
      <c r="CL102" s="80" t="s">
        <v>1</v>
      </c>
      <c r="CM102" s="80" t="s">
        <v>83</v>
      </c>
    </row>
    <row r="103" spans="1:91" s="6" customFormat="1" ht="16.5" customHeight="1">
      <c r="A103" s="202" t="s">
        <v>79</v>
      </c>
      <c r="B103" s="72"/>
      <c r="C103" s="73"/>
      <c r="D103" s="400">
        <v>9</v>
      </c>
      <c r="E103" s="400"/>
      <c r="F103" s="400"/>
      <c r="G103" s="400"/>
      <c r="H103" s="400"/>
      <c r="I103" s="74"/>
      <c r="J103" s="400" t="s">
        <v>2169</v>
      </c>
      <c r="K103" s="400"/>
      <c r="L103" s="400"/>
      <c r="M103" s="400"/>
      <c r="N103" s="400"/>
      <c r="O103" s="400"/>
      <c r="P103" s="400"/>
      <c r="Q103" s="400"/>
      <c r="R103" s="400"/>
      <c r="S103" s="400"/>
      <c r="T103" s="400"/>
      <c r="U103" s="400"/>
      <c r="V103" s="400"/>
      <c r="W103" s="400"/>
      <c r="X103" s="400"/>
      <c r="Y103" s="400"/>
      <c r="Z103" s="400"/>
      <c r="AA103" s="400"/>
      <c r="AB103" s="400"/>
      <c r="AC103" s="400"/>
      <c r="AD103" s="400"/>
      <c r="AE103" s="400"/>
      <c r="AF103" s="400"/>
      <c r="AG103" s="401">
        <f>'09 - Vzduchotechnika'!J185</f>
        <v>6.8999999999999992E-2</v>
      </c>
      <c r="AH103" s="402"/>
      <c r="AI103" s="402"/>
      <c r="AJ103" s="402"/>
      <c r="AK103" s="402"/>
      <c r="AL103" s="402"/>
      <c r="AM103" s="402"/>
      <c r="AN103" s="401">
        <f>AG103*1.21</f>
        <v>8.3489999999999981E-2</v>
      </c>
      <c r="AO103" s="402"/>
      <c r="AP103" s="402"/>
      <c r="AQ103" s="75" t="s">
        <v>81</v>
      </c>
      <c r="AR103" s="72"/>
      <c r="AS103" s="81">
        <v>0</v>
      </c>
      <c r="AT103" s="82">
        <f t="shared" ref="AT103" si="3">ROUND(SUM(AV103:AW103),0)</f>
        <v>0</v>
      </c>
      <c r="AU103" s="83">
        <f>'07 - Ústřední vytápění'!P126</f>
        <v>0</v>
      </c>
      <c r="AV103" s="82">
        <f>'08 - Elektroinstalace'!J34</f>
        <v>0</v>
      </c>
      <c r="AW103" s="82">
        <f>'07 - Ústřední vytápění'!J36</f>
        <v>0</v>
      </c>
      <c r="AX103" s="82">
        <f>'07 - Ústřední vytápění'!J37</f>
        <v>0</v>
      </c>
      <c r="AY103" s="82">
        <f>'07 - Ústřední vytápění'!J38</f>
        <v>0</v>
      </c>
      <c r="AZ103" s="82">
        <f>AG103</f>
        <v>6.8999999999999992E-2</v>
      </c>
      <c r="BA103" s="82">
        <f>'07 - Ústřední vytápění'!F36</f>
        <v>0</v>
      </c>
      <c r="BB103" s="82">
        <f>'07 - Ústřední vytápění'!F37</f>
        <v>0</v>
      </c>
      <c r="BC103" s="82">
        <f>'07 - Ústřední vytápění'!F38</f>
        <v>0</v>
      </c>
      <c r="BD103" s="84">
        <f>'07 - Ústřední vytápění'!F39</f>
        <v>0</v>
      </c>
      <c r="BT103" s="80" t="s">
        <v>31</v>
      </c>
      <c r="BV103" s="80" t="s">
        <v>77</v>
      </c>
      <c r="BW103" s="80" t="s">
        <v>95</v>
      </c>
      <c r="BX103" s="80" t="s">
        <v>4</v>
      </c>
      <c r="CL103" s="80" t="s">
        <v>1</v>
      </c>
      <c r="CM103" s="80" t="s">
        <v>83</v>
      </c>
    </row>
    <row r="104" spans="1:91" s="6" customFormat="1" ht="16.5" customHeight="1">
      <c r="A104" s="202" t="s">
        <v>79</v>
      </c>
      <c r="B104" s="72"/>
      <c r="C104" s="73"/>
      <c r="D104" s="400">
        <v>10</v>
      </c>
      <c r="E104" s="400"/>
      <c r="F104" s="400"/>
      <c r="G104" s="400"/>
      <c r="H104" s="400"/>
      <c r="I104" s="74"/>
      <c r="J104" s="400" t="s">
        <v>2336</v>
      </c>
      <c r="K104" s="400"/>
      <c r="L104" s="400"/>
      <c r="M104" s="400"/>
      <c r="N104" s="400"/>
      <c r="O104" s="400"/>
      <c r="P104" s="400"/>
      <c r="Q104" s="400"/>
      <c r="R104" s="400"/>
      <c r="S104" s="400"/>
      <c r="T104" s="400"/>
      <c r="U104" s="400"/>
      <c r="V104" s="400"/>
      <c r="W104" s="400"/>
      <c r="X104" s="400"/>
      <c r="Y104" s="400"/>
      <c r="Z104" s="400"/>
      <c r="AA104" s="400"/>
      <c r="AB104" s="400"/>
      <c r="AC104" s="400"/>
      <c r="AD104" s="400"/>
      <c r="AE104" s="400"/>
      <c r="AF104" s="400"/>
      <c r="AG104" s="401" t="e">
        <f>#REF!</f>
        <v>#REF!</v>
      </c>
      <c r="AH104" s="402"/>
      <c r="AI104" s="402"/>
      <c r="AJ104" s="402"/>
      <c r="AK104" s="402"/>
      <c r="AL104" s="402"/>
      <c r="AM104" s="402"/>
      <c r="AN104" s="401" t="e">
        <f>AG104*1.21</f>
        <v>#REF!</v>
      </c>
      <c r="AO104" s="402"/>
      <c r="AP104" s="402"/>
      <c r="AQ104" s="75" t="s">
        <v>81</v>
      </c>
      <c r="AR104" s="72"/>
      <c r="AS104" s="81">
        <v>0</v>
      </c>
      <c r="AT104" s="82">
        <f t="shared" ref="AT104" si="4">ROUND(SUM(AV104:AW104),0)</f>
        <v>0</v>
      </c>
      <c r="AU104" s="83">
        <f>'07 - Ústřední vytápění'!P127</f>
        <v>0</v>
      </c>
      <c r="AV104" s="82">
        <f>'08 - Elektroinstalace'!J35</f>
        <v>0</v>
      </c>
      <c r="AW104" s="82">
        <f>'07 - Ústřední vytápění'!J37</f>
        <v>0</v>
      </c>
      <c r="AX104" s="82">
        <f>'07 - Ústřední vytápění'!J38</f>
        <v>0</v>
      </c>
      <c r="AY104" s="82">
        <f>'07 - Ústřední vytápění'!J39</f>
        <v>0</v>
      </c>
      <c r="AZ104" s="82" t="e">
        <f>AG104</f>
        <v>#REF!</v>
      </c>
      <c r="BA104" s="82">
        <f>'07 - Ústřední vytápění'!F37</f>
        <v>0</v>
      </c>
      <c r="BB104" s="82">
        <f>'07 - Ústřední vytápění'!F38</f>
        <v>0</v>
      </c>
      <c r="BC104" s="82">
        <f>'07 - Ústřední vytápění'!F39</f>
        <v>0</v>
      </c>
      <c r="BD104" s="84">
        <f>'07 - Ústřední vytápění'!F40</f>
        <v>0</v>
      </c>
      <c r="BT104" s="80" t="s">
        <v>31</v>
      </c>
      <c r="BV104" s="80" t="s">
        <v>77</v>
      </c>
      <c r="BW104" s="80" t="s">
        <v>95</v>
      </c>
      <c r="BX104" s="80" t="s">
        <v>4</v>
      </c>
      <c r="CL104" s="80" t="s">
        <v>1</v>
      </c>
      <c r="CM104" s="80" t="s">
        <v>83</v>
      </c>
    </row>
    <row r="105" spans="1:91">
      <c r="AV105" s="203"/>
    </row>
  </sheetData>
  <mergeCells count="76">
    <mergeCell ref="D104:H104"/>
    <mergeCell ref="J104:AF104"/>
    <mergeCell ref="AG104:AM104"/>
    <mergeCell ref="AN104:AP104"/>
    <mergeCell ref="AR2:BE2"/>
    <mergeCell ref="D102:H102"/>
    <mergeCell ref="J102:AF102"/>
    <mergeCell ref="AG102:AM102"/>
    <mergeCell ref="AN102:AP10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J5"/>
    <mergeCell ref="K6:AJ6"/>
    <mergeCell ref="E23:AN23"/>
    <mergeCell ref="AK26:AO26"/>
    <mergeCell ref="L28:P28"/>
    <mergeCell ref="W28:AE28"/>
    <mergeCell ref="AK28:AO28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AG96:AM96"/>
    <mergeCell ref="J97:AF97"/>
    <mergeCell ref="AG97:AM97"/>
    <mergeCell ref="D97:H97"/>
    <mergeCell ref="AN97:AP97"/>
    <mergeCell ref="AS89:AT91"/>
    <mergeCell ref="AM90:AP90"/>
    <mergeCell ref="C92:G92"/>
    <mergeCell ref="AN92:AP92"/>
    <mergeCell ref="AG92:AM92"/>
    <mergeCell ref="I92:AF92"/>
    <mergeCell ref="D103:H103"/>
    <mergeCell ref="J103:AF103"/>
    <mergeCell ref="AG103:AM103"/>
    <mergeCell ref="AN103:AP103"/>
    <mergeCell ref="L85:AJ85"/>
    <mergeCell ref="AM87:AN87"/>
    <mergeCell ref="AM89:AP89"/>
    <mergeCell ref="AN95:AP95"/>
    <mergeCell ref="D95:H95"/>
    <mergeCell ref="AG95:AM95"/>
    <mergeCell ref="J95:AF95"/>
    <mergeCell ref="AG94:AM94"/>
    <mergeCell ref="AN94:AP94"/>
    <mergeCell ref="J96:AF96"/>
    <mergeCell ref="D96:H96"/>
    <mergeCell ref="AN96:AP96"/>
  </mergeCells>
  <hyperlinks>
    <hyperlink ref="A95" location="'01 - Stavební úpravy'!C2" display="/" xr:uid="{00000000-0004-0000-0000-000000000000}"/>
    <hyperlink ref="A96" location="'02 - Zateplení - fasáda, ...'!C2" display="/" xr:uid="{00000000-0004-0000-0000-000001000000}"/>
    <hyperlink ref="A97" location="'03 - ZTI - vodovod'!C2" display="/" xr:uid="{00000000-0004-0000-0000-000002000000}"/>
    <hyperlink ref="A98" location="'04 - Plynovod'!C2" display="/" xr:uid="{00000000-0004-0000-0000-000003000000}"/>
    <hyperlink ref="A99" location="'05 - Kanalizace, zařizova...'!C2" display="/" xr:uid="{00000000-0004-0000-0000-000004000000}"/>
    <hyperlink ref="A100" location="'06 - Venkovní kanalizace'!C2" display="/" xr:uid="{00000000-0004-0000-0000-000005000000}"/>
    <hyperlink ref="A101" location="'07 - Ústřední vytápění'!C2" display="/" xr:uid="{00000000-0004-0000-0000-000006000000}"/>
    <hyperlink ref="A102" location="'08 - Elektroinstalace'!C2" display="/" xr:uid="{6BD584B2-F0B9-4CAA-AE58-EA3DA917682F}"/>
    <hyperlink ref="A103" location="'09 - Vzduchotechnika'!C2" display="/" xr:uid="{54D92F18-70F7-4B36-A5FF-92B293FDBC43}"/>
    <hyperlink ref="A104" location="'10 - technologie stravovani'!C2" display="/" xr:uid="{8F09734F-026E-49F3-8EEB-408F5C110079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742"/>
  <sheetViews>
    <sheetView showGridLines="0" topLeftCell="A17" workbookViewId="0">
      <selection activeCell="Z482" sqref="Z48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82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98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ROUND(J134,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ROUND((SUM(BE134:BE741)),  0)</f>
        <v>0</v>
      </c>
      <c r="I33" s="89"/>
      <c r="J33" s="88">
        <f>ROUND(((SUM(BE134:BE741))*I33),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ROUND((SUM(BF134:BF741)),  0)</f>
        <v>0</v>
      </c>
      <c r="I34" s="89"/>
      <c r="J34" s="88">
        <f>ROUND(((SUM(BF134:BF741))*I34),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ROUND((SUM(BG134:BG741)),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ROUND((SUM(BH134:BH741)),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ROUND((SUM(BI134:BI741)),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01 - Stavební úpravy</v>
      </c>
      <c r="F87" s="434"/>
      <c r="G87" s="434"/>
      <c r="H87" s="43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J97+J103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J135</f>
        <v>0</v>
      </c>
      <c r="L97" s="101"/>
    </row>
    <row r="98" spans="2:12" s="9" customFormat="1" ht="19.95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J136</f>
        <v>0</v>
      </c>
      <c r="L98" s="105"/>
    </row>
    <row r="99" spans="2:12" s="9" customFormat="1" ht="19.95" customHeight="1">
      <c r="B99" s="105"/>
      <c r="D99" s="106" t="s">
        <v>106</v>
      </c>
      <c r="E99" s="107"/>
      <c r="F99" s="107"/>
      <c r="G99" s="107"/>
      <c r="H99" s="107"/>
      <c r="I99" s="107"/>
      <c r="J99" s="108">
        <f>J182</f>
        <v>0</v>
      </c>
      <c r="L99" s="105"/>
    </row>
    <row r="100" spans="2:12" s="9" customFormat="1" ht="19.95" customHeight="1">
      <c r="B100" s="105"/>
      <c r="D100" s="106" t="s">
        <v>107</v>
      </c>
      <c r="E100" s="107"/>
      <c r="F100" s="107"/>
      <c r="G100" s="107"/>
      <c r="H100" s="107"/>
      <c r="I100" s="107"/>
      <c r="J100" s="108">
        <f>J292</f>
        <v>0</v>
      </c>
      <c r="L100" s="105"/>
    </row>
    <row r="101" spans="2:12" s="9" customFormat="1" ht="19.95" customHeight="1">
      <c r="B101" s="105"/>
      <c r="D101" s="106" t="s">
        <v>108</v>
      </c>
      <c r="E101" s="107"/>
      <c r="F101" s="107"/>
      <c r="G101" s="107"/>
      <c r="H101" s="107"/>
      <c r="I101" s="107"/>
      <c r="J101" s="108">
        <f>J393</f>
        <v>0</v>
      </c>
      <c r="L101" s="105"/>
    </row>
    <row r="102" spans="2:12" s="9" customFormat="1" ht="19.95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J399</f>
        <v>0</v>
      </c>
      <c r="L102" s="105"/>
    </row>
    <row r="103" spans="2:12" s="8" customFormat="1" ht="24.9" customHeight="1">
      <c r="B103" s="101"/>
      <c r="D103" s="102" t="s">
        <v>110</v>
      </c>
      <c r="E103" s="103"/>
      <c r="F103" s="103"/>
      <c r="G103" s="103"/>
      <c r="H103" s="103"/>
      <c r="I103" s="103"/>
      <c r="J103" s="104">
        <f>SUM(I104:J114)</f>
        <v>0</v>
      </c>
      <c r="L103" s="101"/>
    </row>
    <row r="104" spans="2:12" s="9" customFormat="1" ht="19.95" customHeight="1">
      <c r="B104" s="105"/>
      <c r="D104" s="106" t="s">
        <v>111</v>
      </c>
      <c r="E104" s="107"/>
      <c r="F104" s="107"/>
      <c r="G104" s="107"/>
      <c r="H104" s="107"/>
      <c r="I104" s="107"/>
      <c r="J104" s="108">
        <f>J402</f>
        <v>0</v>
      </c>
      <c r="L104" s="105"/>
    </row>
    <row r="105" spans="2:12" s="9" customFormat="1" ht="19.95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J435</f>
        <v>0</v>
      </c>
      <c r="L105" s="105"/>
    </row>
    <row r="106" spans="2:12" s="9" customFormat="1" ht="19.95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J440</f>
        <v>0</v>
      </c>
      <c r="L106" s="105"/>
    </row>
    <row r="107" spans="2:12" s="9" customFormat="1" ht="19.95" customHeight="1">
      <c r="B107" s="105"/>
      <c r="D107" s="106" t="s">
        <v>114</v>
      </c>
      <c r="E107" s="107"/>
      <c r="F107" s="107"/>
      <c r="G107" s="107"/>
      <c r="H107" s="107"/>
      <c r="I107" s="107"/>
      <c r="J107" s="108">
        <f>J469</f>
        <v>0</v>
      </c>
      <c r="L107" s="105"/>
    </row>
    <row r="108" spans="2:12" s="9" customFormat="1" ht="19.95" customHeight="1">
      <c r="B108" s="105"/>
      <c r="D108" s="106" t="s">
        <v>115</v>
      </c>
      <c r="E108" s="107"/>
      <c r="F108" s="107"/>
      <c r="G108" s="107"/>
      <c r="H108" s="107"/>
      <c r="I108" s="107"/>
      <c r="J108" s="108">
        <f>J483</f>
        <v>0</v>
      </c>
      <c r="L108" s="105"/>
    </row>
    <row r="109" spans="2:12" s="9" customFormat="1" ht="19.95" customHeight="1">
      <c r="B109" s="105"/>
      <c r="D109" s="106" t="s">
        <v>116</v>
      </c>
      <c r="E109" s="107"/>
      <c r="F109" s="107"/>
      <c r="G109" s="107"/>
      <c r="H109" s="107"/>
      <c r="I109" s="107"/>
      <c r="J109" s="108">
        <f>J511</f>
        <v>0</v>
      </c>
      <c r="L109" s="105"/>
    </row>
    <row r="110" spans="2:12" s="9" customFormat="1" ht="19.95" customHeight="1">
      <c r="B110" s="105"/>
      <c r="D110" s="106" t="s">
        <v>117</v>
      </c>
      <c r="E110" s="107"/>
      <c r="F110" s="107"/>
      <c r="G110" s="107"/>
      <c r="H110" s="107"/>
      <c r="I110" s="107"/>
      <c r="J110" s="108">
        <f>J520</f>
        <v>0</v>
      </c>
      <c r="L110" s="105"/>
    </row>
    <row r="111" spans="2:12" s="9" customFormat="1" ht="19.95" customHeight="1">
      <c r="B111" s="105"/>
      <c r="D111" s="106" t="s">
        <v>118</v>
      </c>
      <c r="E111" s="107"/>
      <c r="F111" s="107"/>
      <c r="G111" s="107"/>
      <c r="H111" s="107"/>
      <c r="I111" s="107"/>
      <c r="J111" s="108">
        <f>J587</f>
        <v>0</v>
      </c>
      <c r="L111" s="105"/>
    </row>
    <row r="112" spans="2:12" s="9" customFormat="1" ht="19.95" customHeight="1">
      <c r="B112" s="105"/>
      <c r="D112" s="106" t="s">
        <v>119</v>
      </c>
      <c r="E112" s="107"/>
      <c r="F112" s="107"/>
      <c r="G112" s="107"/>
      <c r="H112" s="107"/>
      <c r="I112" s="107"/>
      <c r="J112" s="108">
        <f>J623</f>
        <v>0</v>
      </c>
      <c r="L112" s="105"/>
    </row>
    <row r="113" spans="2:12" s="9" customFormat="1" ht="19.95" customHeight="1">
      <c r="B113" s="105"/>
      <c r="D113" s="106" t="s">
        <v>120</v>
      </c>
      <c r="E113" s="107"/>
      <c r="F113" s="107"/>
      <c r="G113" s="107"/>
      <c r="H113" s="107"/>
      <c r="I113" s="107"/>
      <c r="J113" s="108">
        <f>J674</f>
        <v>0</v>
      </c>
      <c r="L113" s="105"/>
    </row>
    <row r="114" spans="2:12" s="9" customFormat="1" ht="19.95" customHeight="1">
      <c r="B114" s="105"/>
      <c r="D114" s="106" t="s">
        <v>121</v>
      </c>
      <c r="E114" s="107"/>
      <c r="F114" s="107"/>
      <c r="G114" s="107"/>
      <c r="H114" s="107"/>
      <c r="I114" s="107"/>
      <c r="J114" s="108">
        <f>J698</f>
        <v>0</v>
      </c>
      <c r="L114" s="105"/>
    </row>
    <row r="115" spans="2:12" s="1" customFormat="1" ht="21.75" customHeight="1">
      <c r="B115" s="29"/>
      <c r="L115" s="29"/>
    </row>
    <row r="116" spans="2:12" s="1" customFormat="1" ht="6.9" customHeight="1"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29"/>
    </row>
    <row r="120" spans="2:12" s="1" customFormat="1" ht="6.9" customHeight="1">
      <c r="B120" s="43"/>
      <c r="C120" s="44"/>
      <c r="D120" s="44"/>
      <c r="E120" s="44"/>
      <c r="F120" s="44"/>
      <c r="G120" s="44"/>
      <c r="H120" s="44"/>
      <c r="I120" s="44"/>
      <c r="J120" s="44"/>
      <c r="K120" s="44"/>
      <c r="L120" s="29"/>
    </row>
    <row r="121" spans="2:12" s="1" customFormat="1" ht="24.9" customHeight="1">
      <c r="B121" s="29"/>
      <c r="C121" s="21" t="s">
        <v>122</v>
      </c>
      <c r="L121" s="29"/>
    </row>
    <row r="122" spans="2:12" s="1" customFormat="1" ht="6.9" customHeight="1">
      <c r="B122" s="29"/>
      <c r="L122" s="29"/>
    </row>
    <row r="123" spans="2:12" s="1" customFormat="1" ht="12" customHeight="1">
      <c r="B123" s="29"/>
      <c r="C123" s="26" t="s">
        <v>14</v>
      </c>
      <c r="L123" s="29"/>
    </row>
    <row r="124" spans="2:12" s="1" customFormat="1" ht="16.5" customHeight="1">
      <c r="B124" s="29"/>
      <c r="E124" s="435" t="str">
        <f>E7</f>
        <v>Stavební úpravy - školní jídelna Želetava</v>
      </c>
      <c r="F124" s="436"/>
      <c r="G124" s="436"/>
      <c r="H124" s="436"/>
      <c r="L124" s="29"/>
    </row>
    <row r="125" spans="2:12" s="1" customFormat="1" ht="12" customHeight="1">
      <c r="B125" s="29"/>
      <c r="C125" s="26" t="s">
        <v>97</v>
      </c>
      <c r="L125" s="29"/>
    </row>
    <row r="126" spans="2:12" s="1" customFormat="1" ht="16.5" customHeight="1">
      <c r="B126" s="29"/>
      <c r="E126" s="403" t="str">
        <f>E9</f>
        <v>01 - Stavební úpravy</v>
      </c>
      <c r="F126" s="434"/>
      <c r="G126" s="434"/>
      <c r="H126" s="434"/>
      <c r="L126" s="29"/>
    </row>
    <row r="127" spans="2:12" s="1" customFormat="1" ht="6.9" customHeight="1">
      <c r="B127" s="29"/>
      <c r="L127" s="29"/>
    </row>
    <row r="128" spans="2:12" s="1" customFormat="1" ht="12" customHeight="1">
      <c r="B128" s="29"/>
      <c r="C128" s="26" t="s">
        <v>18</v>
      </c>
      <c r="F128" s="24" t="str">
        <f>F12</f>
        <v>Želetava</v>
      </c>
      <c r="I128" s="26"/>
      <c r="J128" s="49" t="str">
        <f>IF(J12="","",J12)</f>
        <v>11. 5. 2023</v>
      </c>
      <c r="L128" s="29"/>
    </row>
    <row r="129" spans="2:65" s="1" customFormat="1" ht="6.9" customHeight="1">
      <c r="B129" s="29"/>
      <c r="L129" s="29"/>
    </row>
    <row r="130" spans="2:65" s="1" customFormat="1" ht="25.65" customHeight="1">
      <c r="B130" s="29"/>
      <c r="C130" s="26" t="s">
        <v>22</v>
      </c>
      <c r="F130" s="24" t="str">
        <f>E15</f>
        <v>městys Želetava</v>
      </c>
      <c r="I130" s="26"/>
      <c r="J130" s="27" t="str">
        <f>E21</f>
        <v xml:space="preserve">TeS, spol. s r.o., David Myška </v>
      </c>
      <c r="L130" s="29"/>
    </row>
    <row r="131" spans="2:65" s="1" customFormat="1" ht="15.15" customHeight="1">
      <c r="B131" s="29"/>
      <c r="C131" s="26" t="s">
        <v>26</v>
      </c>
      <c r="F131" s="24" t="str">
        <f>IF(E18="","",E18)</f>
        <v xml:space="preserve"> </v>
      </c>
      <c r="I131" s="26"/>
      <c r="J131" s="27" t="str">
        <f>E24</f>
        <v>Martin Lang</v>
      </c>
      <c r="L131" s="29"/>
    </row>
    <row r="132" spans="2:65" s="1" customFormat="1" ht="10.35" customHeight="1">
      <c r="B132" s="29"/>
      <c r="L132" s="29"/>
    </row>
    <row r="133" spans="2:65" s="10" customFormat="1" ht="29.25" customHeight="1">
      <c r="B133" s="109"/>
      <c r="C133" s="110" t="s">
        <v>123</v>
      </c>
      <c r="D133" s="111" t="s">
        <v>60</v>
      </c>
      <c r="E133" s="111" t="s">
        <v>56</v>
      </c>
      <c r="F133" s="111" t="s">
        <v>57</v>
      </c>
      <c r="G133" s="111" t="s">
        <v>124</v>
      </c>
      <c r="H133" s="111" t="s">
        <v>125</v>
      </c>
      <c r="I133" s="111"/>
      <c r="J133" s="111" t="s">
        <v>101</v>
      </c>
      <c r="K133" s="112" t="s">
        <v>126</v>
      </c>
      <c r="L133" s="109"/>
      <c r="M133" s="56" t="s">
        <v>1</v>
      </c>
      <c r="N133" s="57" t="s">
        <v>39</v>
      </c>
      <c r="O133" s="57" t="s">
        <v>127</v>
      </c>
      <c r="P133" s="57" t="s">
        <v>128</v>
      </c>
      <c r="Q133" s="57" t="s">
        <v>129</v>
      </c>
      <c r="R133" s="57" t="s">
        <v>130</v>
      </c>
      <c r="S133" s="57" t="s">
        <v>131</v>
      </c>
      <c r="T133" s="58" t="s">
        <v>132</v>
      </c>
    </row>
    <row r="134" spans="2:65" s="1" customFormat="1" ht="22.95" customHeight="1">
      <c r="B134" s="29"/>
      <c r="C134" s="61" t="s">
        <v>133</v>
      </c>
      <c r="J134" s="113">
        <f>BK134</f>
        <v>0</v>
      </c>
      <c r="L134" s="29"/>
      <c r="M134" s="59"/>
      <c r="N134" s="50"/>
      <c r="O134" s="50"/>
      <c r="P134" s="114">
        <f>P135+P401</f>
        <v>2966.3952140000001</v>
      </c>
      <c r="Q134" s="50"/>
      <c r="R134" s="114">
        <f>R135+R401</f>
        <v>71.907545780000007</v>
      </c>
      <c r="S134" s="50"/>
      <c r="T134" s="115">
        <f>T135+T401</f>
        <v>121.36278984000003</v>
      </c>
      <c r="AT134" s="17" t="s">
        <v>74</v>
      </c>
      <c r="AU134" s="17" t="s">
        <v>103</v>
      </c>
      <c r="BK134" s="116">
        <f>BK135+BK401</f>
        <v>0</v>
      </c>
    </row>
    <row r="135" spans="2:65" s="11" customFormat="1" ht="25.95" customHeight="1">
      <c r="B135" s="117"/>
      <c r="D135" s="118" t="s">
        <v>74</v>
      </c>
      <c r="E135" s="119" t="s">
        <v>134</v>
      </c>
      <c r="F135" s="119" t="s">
        <v>135</v>
      </c>
      <c r="J135" s="120">
        <f>BK135</f>
        <v>0</v>
      </c>
      <c r="L135" s="117"/>
      <c r="M135" s="121"/>
      <c r="P135" s="122">
        <f>P136+P182+P292+P393+P399</f>
        <v>1804.0477310000001</v>
      </c>
      <c r="R135" s="122">
        <f>R136+R182+R292+R393+R399</f>
        <v>54.599456100000012</v>
      </c>
      <c r="T135" s="123">
        <f>T136+T182+T292+T393+T399</f>
        <v>115.82150000000003</v>
      </c>
      <c r="AR135" s="118" t="s">
        <v>31</v>
      </c>
      <c r="AT135" s="124" t="s">
        <v>74</v>
      </c>
      <c r="AU135" s="124" t="s">
        <v>75</v>
      </c>
      <c r="AY135" s="118" t="s">
        <v>136</v>
      </c>
      <c r="BK135" s="125">
        <f>BK136+BK182+BK292+BK393+BK399</f>
        <v>0</v>
      </c>
    </row>
    <row r="136" spans="2:65" s="11" customFormat="1" ht="22.95" customHeight="1">
      <c r="B136" s="117"/>
      <c r="D136" s="118" t="s">
        <v>74</v>
      </c>
      <c r="E136" s="126" t="s">
        <v>137</v>
      </c>
      <c r="F136" s="126" t="s">
        <v>138</v>
      </c>
      <c r="J136" s="127">
        <f>BK136</f>
        <v>0</v>
      </c>
      <c r="L136" s="117"/>
      <c r="M136" s="121"/>
      <c r="P136" s="122">
        <f>SUM(P137:P181)</f>
        <v>134.03384599999998</v>
      </c>
      <c r="R136" s="122">
        <f>SUM(R137:R181)</f>
        <v>11.712050220000002</v>
      </c>
      <c r="T136" s="123">
        <f>SUM(T137:T181)</f>
        <v>0</v>
      </c>
      <c r="AR136" s="118" t="s">
        <v>31</v>
      </c>
      <c r="AT136" s="124" t="s">
        <v>74</v>
      </c>
      <c r="AU136" s="124" t="s">
        <v>31</v>
      </c>
      <c r="AY136" s="118" t="s">
        <v>136</v>
      </c>
      <c r="BK136" s="125">
        <f>SUM(BK137:BK181)</f>
        <v>0</v>
      </c>
    </row>
    <row r="137" spans="2:65" s="1" customFormat="1" ht="37.950000000000003" customHeight="1">
      <c r="B137" s="128"/>
      <c r="C137" s="129" t="s">
        <v>31</v>
      </c>
      <c r="D137" s="129" t="s">
        <v>139</v>
      </c>
      <c r="E137" s="130" t="s">
        <v>140</v>
      </c>
      <c r="F137" s="131" t="s">
        <v>141</v>
      </c>
      <c r="G137" s="132" t="s">
        <v>142</v>
      </c>
      <c r="H137" s="133">
        <v>9.2999999999999999E-2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4.3419999999999996</v>
      </c>
      <c r="P137" s="137">
        <f>O137*H137</f>
        <v>0.40380599999999994</v>
      </c>
      <c r="Q137" s="137">
        <v>1.3271500000000001</v>
      </c>
      <c r="R137" s="137">
        <f>Q137*H137</f>
        <v>0.12342495000000001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145</v>
      </c>
    </row>
    <row r="138" spans="2:65" s="12" customFormat="1">
      <c r="B138" s="141"/>
      <c r="D138" s="142" t="s">
        <v>146</v>
      </c>
      <c r="E138" s="143" t="s">
        <v>1</v>
      </c>
      <c r="F138" s="144" t="s">
        <v>147</v>
      </c>
      <c r="H138" s="143" t="s">
        <v>1</v>
      </c>
      <c r="L138" s="141"/>
      <c r="M138" s="145"/>
      <c r="T138" s="146"/>
      <c r="AT138" s="143" t="s">
        <v>146</v>
      </c>
      <c r="AU138" s="143" t="s">
        <v>83</v>
      </c>
      <c r="AV138" s="12" t="s">
        <v>31</v>
      </c>
      <c r="AW138" s="12" t="s">
        <v>30</v>
      </c>
      <c r="AX138" s="12" t="s">
        <v>75</v>
      </c>
      <c r="AY138" s="143" t="s">
        <v>136</v>
      </c>
    </row>
    <row r="139" spans="2:65" s="13" customFormat="1">
      <c r="B139" s="147"/>
      <c r="D139" s="142" t="s">
        <v>146</v>
      </c>
      <c r="E139" s="148" t="s">
        <v>1</v>
      </c>
      <c r="F139" s="149" t="s">
        <v>148</v>
      </c>
      <c r="H139" s="150">
        <v>9.2999999999999999E-2</v>
      </c>
      <c r="L139" s="147"/>
      <c r="M139" s="151"/>
      <c r="T139" s="152"/>
      <c r="AT139" s="148" t="s">
        <v>146</v>
      </c>
      <c r="AU139" s="148" t="s">
        <v>83</v>
      </c>
      <c r="AV139" s="13" t="s">
        <v>83</v>
      </c>
      <c r="AW139" s="13" t="s">
        <v>30</v>
      </c>
      <c r="AX139" s="13" t="s">
        <v>75</v>
      </c>
      <c r="AY139" s="148" t="s">
        <v>136</v>
      </c>
    </row>
    <row r="140" spans="2:65" s="14" customFormat="1">
      <c r="B140" s="153"/>
      <c r="D140" s="142" t="s">
        <v>146</v>
      </c>
      <c r="E140" s="154" t="s">
        <v>1</v>
      </c>
      <c r="F140" s="155" t="s">
        <v>149</v>
      </c>
      <c r="H140" s="156">
        <v>9.2999999999999999E-2</v>
      </c>
      <c r="L140" s="153"/>
      <c r="M140" s="157"/>
      <c r="T140" s="158"/>
      <c r="AT140" s="154" t="s">
        <v>146</v>
      </c>
      <c r="AU140" s="154" t="s">
        <v>83</v>
      </c>
      <c r="AV140" s="14" t="s">
        <v>144</v>
      </c>
      <c r="AW140" s="14" t="s">
        <v>30</v>
      </c>
      <c r="AX140" s="14" t="s">
        <v>31</v>
      </c>
      <c r="AY140" s="154" t="s">
        <v>136</v>
      </c>
    </row>
    <row r="141" spans="2:65" s="1" customFormat="1" ht="37.950000000000003" customHeight="1">
      <c r="B141" s="128"/>
      <c r="C141" s="129" t="s">
        <v>83</v>
      </c>
      <c r="D141" s="129" t="s">
        <v>139</v>
      </c>
      <c r="E141" s="130" t="s">
        <v>150</v>
      </c>
      <c r="F141" s="131" t="s">
        <v>151</v>
      </c>
      <c r="G141" s="132" t="s">
        <v>152</v>
      </c>
      <c r="H141" s="133">
        <v>2.17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0.79800000000000004</v>
      </c>
      <c r="P141" s="137">
        <f>O141*H141</f>
        <v>1.73166</v>
      </c>
      <c r="Q141" s="137">
        <v>0.18415000000000001</v>
      </c>
      <c r="R141" s="137">
        <f>Q141*H141</f>
        <v>0.3996055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153</v>
      </c>
    </row>
    <row r="142" spans="2:65" s="13" customFormat="1">
      <c r="B142" s="147"/>
      <c r="D142" s="142" t="s">
        <v>146</v>
      </c>
      <c r="E142" s="148" t="s">
        <v>1</v>
      </c>
      <c r="F142" s="149" t="s">
        <v>154</v>
      </c>
      <c r="H142" s="150">
        <v>2.17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2.17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" customFormat="1" ht="44.25" customHeight="1">
      <c r="B144" s="128"/>
      <c r="C144" s="129" t="s">
        <v>137</v>
      </c>
      <c r="D144" s="129" t="s">
        <v>139</v>
      </c>
      <c r="E144" s="130" t="s">
        <v>155</v>
      </c>
      <c r="F144" s="131" t="s">
        <v>156</v>
      </c>
      <c r="G144" s="132" t="s">
        <v>157</v>
      </c>
      <c r="H144" s="133">
        <v>1</v>
      </c>
      <c r="I144" s="134"/>
      <c r="J144" s="134">
        <f>ROUND(I144*H144,2)</f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0.192</v>
      </c>
      <c r="P144" s="137">
        <f>O144*H144</f>
        <v>0.192</v>
      </c>
      <c r="Q144" s="137">
        <v>2.6280000000000001E-2</v>
      </c>
      <c r="R144" s="137">
        <f>Q144*H144</f>
        <v>2.6280000000000001E-2</v>
      </c>
      <c r="S144" s="137">
        <v>0</v>
      </c>
      <c r="T144" s="138">
        <f>S144*H144</f>
        <v>0</v>
      </c>
      <c r="AR144" s="139" t="s">
        <v>144</v>
      </c>
      <c r="AT144" s="139" t="s">
        <v>139</v>
      </c>
      <c r="AU144" s="139" t="s">
        <v>83</v>
      </c>
      <c r="AY144" s="17" t="s">
        <v>136</v>
      </c>
      <c r="BE144" s="140">
        <f>IF(N144="základní",J144,0)</f>
        <v>0</v>
      </c>
      <c r="BF144" s="140">
        <f>IF(N144="snížená",J144,0)</f>
        <v>0</v>
      </c>
      <c r="BG144" s="140">
        <f>IF(N144="zákl. přenesená",J144,0)</f>
        <v>0</v>
      </c>
      <c r="BH144" s="140">
        <f>IF(N144="sníž. přenesená",J144,0)</f>
        <v>0</v>
      </c>
      <c r="BI144" s="140">
        <f>IF(N144="nulová",J144,0)</f>
        <v>0</v>
      </c>
      <c r="BJ144" s="17" t="s">
        <v>31</v>
      </c>
      <c r="BK144" s="140">
        <f>ROUND(I144*H144,2)</f>
        <v>0</v>
      </c>
      <c r="BL144" s="17" t="s">
        <v>144</v>
      </c>
      <c r="BM144" s="139" t="s">
        <v>158</v>
      </c>
    </row>
    <row r="145" spans="2:65" s="1" customFormat="1" ht="44.25" customHeight="1">
      <c r="B145" s="128"/>
      <c r="C145" s="129" t="s">
        <v>144</v>
      </c>
      <c r="D145" s="129" t="s">
        <v>139</v>
      </c>
      <c r="E145" s="130" t="s">
        <v>159</v>
      </c>
      <c r="F145" s="131" t="s">
        <v>160</v>
      </c>
      <c r="G145" s="132" t="s">
        <v>157</v>
      </c>
      <c r="H145" s="133">
        <v>1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0.23</v>
      </c>
      <c r="P145" s="137">
        <f>O145*H145</f>
        <v>0.23</v>
      </c>
      <c r="Q145" s="137">
        <v>3.4279999999999998E-2</v>
      </c>
      <c r="R145" s="137">
        <f>Q145*H145</f>
        <v>3.4279999999999998E-2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</v>
      </c>
    </row>
    <row r="146" spans="2:65" s="1" customFormat="1" ht="44.25" customHeight="1">
      <c r="B146" s="128"/>
      <c r="C146" s="129" t="s">
        <v>162</v>
      </c>
      <c r="D146" s="129" t="s">
        <v>139</v>
      </c>
      <c r="E146" s="130" t="s">
        <v>163</v>
      </c>
      <c r="F146" s="131" t="s">
        <v>164</v>
      </c>
      <c r="G146" s="132" t="s">
        <v>157</v>
      </c>
      <c r="H146" s="133">
        <v>1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0.246</v>
      </c>
      <c r="P146" s="137">
        <f>O146*H146</f>
        <v>0.246</v>
      </c>
      <c r="Q146" s="137">
        <v>3.9629999999999999E-2</v>
      </c>
      <c r="R146" s="137">
        <f>Q146*H146</f>
        <v>3.9629999999999999E-2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165</v>
      </c>
    </row>
    <row r="147" spans="2:65" s="1" customFormat="1" ht="24.15" customHeight="1">
      <c r="B147" s="128"/>
      <c r="C147" s="129" t="s">
        <v>166</v>
      </c>
      <c r="D147" s="129" t="s">
        <v>139</v>
      </c>
      <c r="E147" s="130" t="s">
        <v>167</v>
      </c>
      <c r="F147" s="131" t="s">
        <v>168</v>
      </c>
      <c r="G147" s="132" t="s">
        <v>142</v>
      </c>
      <c r="H147" s="133">
        <v>1.431</v>
      </c>
      <c r="I147" s="134"/>
      <c r="J147" s="134">
        <f>ROUND(I147*H147,2)</f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6.77</v>
      </c>
      <c r="P147" s="137">
        <f>O147*H147</f>
        <v>9.6878700000000002</v>
      </c>
      <c r="Q147" s="137">
        <v>1.94302</v>
      </c>
      <c r="R147" s="137">
        <f>Q147*H147</f>
        <v>2.7804616200000001</v>
      </c>
      <c r="S147" s="137">
        <v>0</v>
      </c>
      <c r="T147" s="138">
        <f>S147*H147</f>
        <v>0</v>
      </c>
      <c r="AR147" s="139" t="s">
        <v>144</v>
      </c>
      <c r="AT147" s="139" t="s">
        <v>139</v>
      </c>
      <c r="AU147" s="139" t="s">
        <v>83</v>
      </c>
      <c r="AY147" s="17" t="s">
        <v>136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7" t="s">
        <v>31</v>
      </c>
      <c r="BK147" s="140">
        <f>ROUND(I147*H147,2)</f>
        <v>0</v>
      </c>
      <c r="BL147" s="17" t="s">
        <v>144</v>
      </c>
      <c r="BM147" s="139" t="s">
        <v>169</v>
      </c>
    </row>
    <row r="148" spans="2:65" s="13" customFormat="1" ht="20.399999999999999">
      <c r="B148" s="147"/>
      <c r="D148" s="142" t="s">
        <v>146</v>
      </c>
      <c r="E148" s="148" t="s">
        <v>1</v>
      </c>
      <c r="F148" s="149" t="s">
        <v>170</v>
      </c>
      <c r="H148" s="150">
        <v>1.431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4" customFormat="1">
      <c r="B149" s="153"/>
      <c r="D149" s="142" t="s">
        <v>146</v>
      </c>
      <c r="E149" s="154" t="s">
        <v>1</v>
      </c>
      <c r="F149" s="155" t="s">
        <v>149</v>
      </c>
      <c r="H149" s="156">
        <v>1.431</v>
      </c>
      <c r="L149" s="153"/>
      <c r="M149" s="157"/>
      <c r="T149" s="158"/>
      <c r="AT149" s="154" t="s">
        <v>146</v>
      </c>
      <c r="AU149" s="154" t="s">
        <v>83</v>
      </c>
      <c r="AV149" s="14" t="s">
        <v>144</v>
      </c>
      <c r="AW149" s="14" t="s">
        <v>30</v>
      </c>
      <c r="AX149" s="14" t="s">
        <v>31</v>
      </c>
      <c r="AY149" s="154" t="s">
        <v>136</v>
      </c>
    </row>
    <row r="150" spans="2:65" s="1" customFormat="1" ht="33" customHeight="1">
      <c r="B150" s="128"/>
      <c r="C150" s="129" t="s">
        <v>171</v>
      </c>
      <c r="D150" s="129" t="s">
        <v>139</v>
      </c>
      <c r="E150" s="130" t="s">
        <v>172</v>
      </c>
      <c r="F150" s="131" t="s">
        <v>173</v>
      </c>
      <c r="G150" s="132" t="s">
        <v>174</v>
      </c>
      <c r="H150" s="133">
        <v>1.419</v>
      </c>
      <c r="I150" s="134"/>
      <c r="J150" s="134">
        <f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36.9</v>
      </c>
      <c r="P150" s="137">
        <f>O150*H150</f>
        <v>52.3611</v>
      </c>
      <c r="Q150" s="137">
        <v>1.0900000000000001</v>
      </c>
      <c r="R150" s="137">
        <f>Q150*H150</f>
        <v>1.5467100000000003</v>
      </c>
      <c r="S150" s="137">
        <v>0</v>
      </c>
      <c r="T150" s="138">
        <f>S150*H150</f>
        <v>0</v>
      </c>
      <c r="AR150" s="139" t="s">
        <v>144</v>
      </c>
      <c r="AT150" s="139" t="s">
        <v>139</v>
      </c>
      <c r="AU150" s="139" t="s">
        <v>83</v>
      </c>
      <c r="AY150" s="17" t="s">
        <v>136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7" t="s">
        <v>31</v>
      </c>
      <c r="BK150" s="140">
        <f>ROUND(I150*H150,2)</f>
        <v>0</v>
      </c>
      <c r="BL150" s="17" t="s">
        <v>144</v>
      </c>
      <c r="BM150" s="139" t="s">
        <v>175</v>
      </c>
    </row>
    <row r="151" spans="2:65" s="13" customFormat="1">
      <c r="B151" s="147"/>
      <c r="D151" s="142" t="s">
        <v>146</v>
      </c>
      <c r="E151" s="148" t="s">
        <v>1</v>
      </c>
      <c r="F151" s="149" t="s">
        <v>176</v>
      </c>
      <c r="H151" s="150">
        <v>1.419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1.419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49.2" customHeight="1">
      <c r="B153" s="128"/>
      <c r="C153" s="129" t="s">
        <v>177</v>
      </c>
      <c r="D153" s="129" t="s">
        <v>139</v>
      </c>
      <c r="E153" s="130" t="s">
        <v>178</v>
      </c>
      <c r="F153" s="131" t="s">
        <v>179</v>
      </c>
      <c r="G153" s="132" t="s">
        <v>152</v>
      </c>
      <c r="H153" s="133">
        <v>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0.68</v>
      </c>
      <c r="P153" s="137">
        <f>O153*H153</f>
        <v>1.36</v>
      </c>
      <c r="Q153" s="137">
        <v>6.3070000000000001E-2</v>
      </c>
      <c r="R153" s="137">
        <f>Q153*H153</f>
        <v>0.12614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180</v>
      </c>
    </row>
    <row r="154" spans="2:65" s="1" customFormat="1" ht="49.2" customHeight="1">
      <c r="B154" s="128"/>
      <c r="C154" s="129" t="s">
        <v>181</v>
      </c>
      <c r="D154" s="129" t="s">
        <v>139</v>
      </c>
      <c r="E154" s="130" t="s">
        <v>182</v>
      </c>
      <c r="F154" s="131" t="s">
        <v>183</v>
      </c>
      <c r="G154" s="132" t="s">
        <v>152</v>
      </c>
      <c r="H154" s="133">
        <v>2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0.72399999999999998</v>
      </c>
      <c r="P154" s="137">
        <f>O154*H154</f>
        <v>1.448</v>
      </c>
      <c r="Q154" s="137">
        <v>8.0610000000000001E-2</v>
      </c>
      <c r="R154" s="137">
        <f>Q154*H154</f>
        <v>0.16122</v>
      </c>
      <c r="S154" s="137">
        <v>0</v>
      </c>
      <c r="T154" s="138">
        <f>S154*H154</f>
        <v>0</v>
      </c>
      <c r="AR154" s="139" t="s">
        <v>144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144</v>
      </c>
      <c r="BM154" s="139" t="s">
        <v>184</v>
      </c>
    </row>
    <row r="155" spans="2:65" s="1" customFormat="1" ht="37.950000000000003" customHeight="1">
      <c r="B155" s="128"/>
      <c r="C155" s="129" t="s">
        <v>185</v>
      </c>
      <c r="D155" s="129" t="s">
        <v>139</v>
      </c>
      <c r="E155" s="130" t="s">
        <v>186</v>
      </c>
      <c r="F155" s="131" t="s">
        <v>187</v>
      </c>
      <c r="G155" s="132" t="s">
        <v>152</v>
      </c>
      <c r="H155" s="133">
        <v>60.689</v>
      </c>
      <c r="I155" s="134"/>
      <c r="J155" s="134">
        <f>ROUND(I155*H155,2)</f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0.52</v>
      </c>
      <c r="P155" s="137">
        <f>O155*H155</f>
        <v>31.55828</v>
      </c>
      <c r="Q155" s="137">
        <v>6.1719999999999997E-2</v>
      </c>
      <c r="R155" s="137">
        <f>Q155*H155</f>
        <v>3.7457250799999997</v>
      </c>
      <c r="S155" s="137">
        <v>0</v>
      </c>
      <c r="T155" s="138">
        <f>S155*H155</f>
        <v>0</v>
      </c>
      <c r="AR155" s="139" t="s">
        <v>144</v>
      </c>
      <c r="AT155" s="139" t="s">
        <v>139</v>
      </c>
      <c r="AU155" s="139" t="s">
        <v>83</v>
      </c>
      <c r="AY155" s="17" t="s">
        <v>136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7" t="s">
        <v>31</v>
      </c>
      <c r="BK155" s="140">
        <f>ROUND(I155*H155,2)</f>
        <v>0</v>
      </c>
      <c r="BL155" s="17" t="s">
        <v>144</v>
      </c>
      <c r="BM155" s="139" t="s">
        <v>188</v>
      </c>
    </row>
    <row r="156" spans="2:65" s="13" customFormat="1" ht="20.399999999999999">
      <c r="B156" s="147"/>
      <c r="D156" s="142" t="s">
        <v>146</v>
      </c>
      <c r="E156" s="148" t="s">
        <v>1</v>
      </c>
      <c r="F156" s="149" t="s">
        <v>189</v>
      </c>
      <c r="H156" s="150">
        <v>70.066000000000003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190</v>
      </c>
      <c r="H157" s="150">
        <v>-9.3770000000000007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60.689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37.950000000000003" customHeight="1">
      <c r="B159" s="128"/>
      <c r="C159" s="129" t="s">
        <v>191</v>
      </c>
      <c r="D159" s="129" t="s">
        <v>139</v>
      </c>
      <c r="E159" s="130" t="s">
        <v>192</v>
      </c>
      <c r="F159" s="131" t="s">
        <v>193</v>
      </c>
      <c r="G159" s="132" t="s">
        <v>152</v>
      </c>
      <c r="H159" s="133">
        <v>8.2100000000000009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0.54600000000000004</v>
      </c>
      <c r="P159" s="137">
        <f>O159*H159</f>
        <v>4.482660000000001</v>
      </c>
      <c r="Q159" s="137">
        <v>7.9210000000000003E-2</v>
      </c>
      <c r="R159" s="137">
        <f>Q159*H159</f>
        <v>0.65031410000000012</v>
      </c>
      <c r="S159" s="137">
        <v>0</v>
      </c>
      <c r="T159" s="138">
        <f>S159*H159</f>
        <v>0</v>
      </c>
      <c r="AR159" s="139" t="s">
        <v>144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194</v>
      </c>
    </row>
    <row r="160" spans="2:65" s="13" customFormat="1">
      <c r="B160" s="147"/>
      <c r="D160" s="142" t="s">
        <v>146</v>
      </c>
      <c r="E160" s="148" t="s">
        <v>1</v>
      </c>
      <c r="F160" s="149" t="s">
        <v>195</v>
      </c>
      <c r="H160" s="150">
        <v>9.61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196</v>
      </c>
      <c r="H161" s="150">
        <v>-1.4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4" customFormat="1">
      <c r="B162" s="153"/>
      <c r="D162" s="142" t="s">
        <v>146</v>
      </c>
      <c r="E162" s="154" t="s">
        <v>1</v>
      </c>
      <c r="F162" s="155" t="s">
        <v>149</v>
      </c>
      <c r="H162" s="156">
        <v>8.2100000000000009</v>
      </c>
      <c r="L162" s="153"/>
      <c r="M162" s="157"/>
      <c r="T162" s="158"/>
      <c r="AT162" s="154" t="s">
        <v>146</v>
      </c>
      <c r="AU162" s="154" t="s">
        <v>83</v>
      </c>
      <c r="AV162" s="14" t="s">
        <v>144</v>
      </c>
      <c r="AW162" s="14" t="s">
        <v>30</v>
      </c>
      <c r="AX162" s="14" t="s">
        <v>31</v>
      </c>
      <c r="AY162" s="154" t="s">
        <v>136</v>
      </c>
    </row>
    <row r="163" spans="2:65" s="1" customFormat="1" ht="24.15" customHeight="1">
      <c r="B163" s="128"/>
      <c r="C163" s="129" t="s">
        <v>197</v>
      </c>
      <c r="D163" s="129" t="s">
        <v>139</v>
      </c>
      <c r="E163" s="130" t="s">
        <v>198</v>
      </c>
      <c r="F163" s="131" t="s">
        <v>199</v>
      </c>
      <c r="G163" s="132" t="s">
        <v>200</v>
      </c>
      <c r="H163" s="133">
        <v>25.702000000000002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0.18</v>
      </c>
      <c r="P163" s="137">
        <f>O163*H163</f>
        <v>4.62636</v>
      </c>
      <c r="Q163" s="137">
        <v>1.2E-4</v>
      </c>
      <c r="R163" s="137">
        <f>Q163*H163</f>
        <v>3.0842400000000002E-3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201</v>
      </c>
    </row>
    <row r="164" spans="2:65" s="13" customFormat="1" ht="20.399999999999999">
      <c r="B164" s="147"/>
      <c r="D164" s="142" t="s">
        <v>146</v>
      </c>
      <c r="E164" s="148" t="s">
        <v>1</v>
      </c>
      <c r="F164" s="149" t="s">
        <v>202</v>
      </c>
      <c r="H164" s="150">
        <v>25.702000000000002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25.702000000000002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24.15" customHeight="1">
      <c r="B166" s="128"/>
      <c r="C166" s="129" t="s">
        <v>203</v>
      </c>
      <c r="D166" s="129" t="s">
        <v>139</v>
      </c>
      <c r="E166" s="130" t="s">
        <v>204</v>
      </c>
      <c r="F166" s="131" t="s">
        <v>205</v>
      </c>
      <c r="G166" s="132" t="s">
        <v>200</v>
      </c>
      <c r="H166" s="133">
        <v>49.6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</v>
      </c>
      <c r="P166" s="137">
        <f>O166*H166</f>
        <v>9.9200000000000017</v>
      </c>
      <c r="Q166" s="137">
        <v>1.2999999999999999E-4</v>
      </c>
      <c r="R166" s="137">
        <f>Q166*H166</f>
        <v>6.4479999999999997E-3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206</v>
      </c>
    </row>
    <row r="167" spans="2:65" s="13" customFormat="1">
      <c r="B167" s="147"/>
      <c r="D167" s="142" t="s">
        <v>146</v>
      </c>
      <c r="E167" s="148" t="s">
        <v>1</v>
      </c>
      <c r="F167" s="149" t="s">
        <v>207</v>
      </c>
      <c r="H167" s="150">
        <v>49.6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49.6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37.950000000000003" customHeight="1">
      <c r="B169" s="128"/>
      <c r="C169" s="129" t="s">
        <v>208</v>
      </c>
      <c r="D169" s="129" t="s">
        <v>139</v>
      </c>
      <c r="E169" s="130" t="s">
        <v>209</v>
      </c>
      <c r="F169" s="131" t="s">
        <v>210</v>
      </c>
      <c r="G169" s="132" t="s">
        <v>152</v>
      </c>
      <c r="H169" s="133">
        <v>7.0289999999999999</v>
      </c>
      <c r="I169" s="134"/>
      <c r="J169" s="134">
        <f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0.85</v>
      </c>
      <c r="P169" s="137">
        <f>O169*H169</f>
        <v>5.9746499999999996</v>
      </c>
      <c r="Q169" s="137">
        <v>7.3249999999999996E-2</v>
      </c>
      <c r="R169" s="137">
        <f>Q169*H169</f>
        <v>0.51487424999999998</v>
      </c>
      <c r="S169" s="137">
        <v>0</v>
      </c>
      <c r="T169" s="138">
        <f>S169*H169</f>
        <v>0</v>
      </c>
      <c r="AR169" s="139" t="s">
        <v>144</v>
      </c>
      <c r="AT169" s="139" t="s">
        <v>139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211</v>
      </c>
    </row>
    <row r="170" spans="2:65" s="12" customFormat="1">
      <c r="B170" s="141"/>
      <c r="D170" s="142" t="s">
        <v>146</v>
      </c>
      <c r="E170" s="143" t="s">
        <v>1</v>
      </c>
      <c r="F170" s="144" t="s">
        <v>212</v>
      </c>
      <c r="H170" s="143" t="s">
        <v>1</v>
      </c>
      <c r="L170" s="141"/>
      <c r="M170" s="145"/>
      <c r="T170" s="146"/>
      <c r="AT170" s="143" t="s">
        <v>146</v>
      </c>
      <c r="AU170" s="143" t="s">
        <v>83</v>
      </c>
      <c r="AV170" s="12" t="s">
        <v>31</v>
      </c>
      <c r="AW170" s="12" t="s">
        <v>30</v>
      </c>
      <c r="AX170" s="12" t="s">
        <v>75</v>
      </c>
      <c r="AY170" s="143" t="s">
        <v>136</v>
      </c>
    </row>
    <row r="171" spans="2:65" s="13" customFormat="1">
      <c r="B171" s="147"/>
      <c r="D171" s="142" t="s">
        <v>146</v>
      </c>
      <c r="E171" s="148" t="s">
        <v>1</v>
      </c>
      <c r="F171" s="149" t="s">
        <v>213</v>
      </c>
      <c r="H171" s="150">
        <v>7.0289999999999999</v>
      </c>
      <c r="L171" s="147"/>
      <c r="M171" s="151"/>
      <c r="T171" s="152"/>
      <c r="AT171" s="148" t="s">
        <v>146</v>
      </c>
      <c r="AU171" s="148" t="s">
        <v>83</v>
      </c>
      <c r="AV171" s="13" t="s">
        <v>83</v>
      </c>
      <c r="AW171" s="13" t="s">
        <v>30</v>
      </c>
      <c r="AX171" s="13" t="s">
        <v>75</v>
      </c>
      <c r="AY171" s="148" t="s">
        <v>136</v>
      </c>
    </row>
    <row r="172" spans="2:65" s="14" customFormat="1">
      <c r="B172" s="153"/>
      <c r="D172" s="142" t="s">
        <v>146</v>
      </c>
      <c r="E172" s="154" t="s">
        <v>1</v>
      </c>
      <c r="F172" s="155" t="s">
        <v>149</v>
      </c>
      <c r="H172" s="156">
        <v>7.0289999999999999</v>
      </c>
      <c r="L172" s="153"/>
      <c r="M172" s="157"/>
      <c r="T172" s="158"/>
      <c r="AT172" s="154" t="s">
        <v>146</v>
      </c>
      <c r="AU172" s="154" t="s">
        <v>83</v>
      </c>
      <c r="AV172" s="14" t="s">
        <v>144</v>
      </c>
      <c r="AW172" s="14" t="s">
        <v>30</v>
      </c>
      <c r="AX172" s="14" t="s">
        <v>31</v>
      </c>
      <c r="AY172" s="154" t="s">
        <v>136</v>
      </c>
    </row>
    <row r="173" spans="2:65" s="1" customFormat="1" ht="37.950000000000003" customHeight="1">
      <c r="B173" s="128"/>
      <c r="C173" s="129" t="s">
        <v>8</v>
      </c>
      <c r="D173" s="129" t="s">
        <v>139</v>
      </c>
      <c r="E173" s="130" t="s">
        <v>214</v>
      </c>
      <c r="F173" s="131" t="s">
        <v>215</v>
      </c>
      <c r="G173" s="132" t="s">
        <v>152</v>
      </c>
      <c r="H173" s="133">
        <v>5.8860000000000001</v>
      </c>
      <c r="I173" s="134"/>
      <c r="J173" s="134">
        <f>ROUND(I173*H173,2)</f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1.21</v>
      </c>
      <c r="P173" s="137">
        <f>O173*H173</f>
        <v>7.1220600000000003</v>
      </c>
      <c r="Q173" s="137">
        <v>0.17818000000000001</v>
      </c>
      <c r="R173" s="137">
        <f>Q173*H173</f>
        <v>1.04876748</v>
      </c>
      <c r="S173" s="137">
        <v>0</v>
      </c>
      <c r="T173" s="138">
        <f>S173*H173</f>
        <v>0</v>
      </c>
      <c r="AR173" s="139" t="s">
        <v>144</v>
      </c>
      <c r="AT173" s="139" t="s">
        <v>139</v>
      </c>
      <c r="AU173" s="139" t="s">
        <v>83</v>
      </c>
      <c r="AY173" s="17" t="s">
        <v>136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7" t="s">
        <v>31</v>
      </c>
      <c r="BK173" s="140">
        <f>ROUND(I173*H173,2)</f>
        <v>0</v>
      </c>
      <c r="BL173" s="17" t="s">
        <v>144</v>
      </c>
      <c r="BM173" s="139" t="s">
        <v>216</v>
      </c>
    </row>
    <row r="174" spans="2:65" s="13" customFormat="1">
      <c r="B174" s="147"/>
      <c r="D174" s="142" t="s">
        <v>146</v>
      </c>
      <c r="E174" s="148" t="s">
        <v>1</v>
      </c>
      <c r="F174" s="149" t="s">
        <v>217</v>
      </c>
      <c r="H174" s="150">
        <v>5.8860000000000001</v>
      </c>
      <c r="L174" s="147"/>
      <c r="M174" s="151"/>
      <c r="T174" s="152"/>
      <c r="AT174" s="148" t="s">
        <v>146</v>
      </c>
      <c r="AU174" s="148" t="s">
        <v>83</v>
      </c>
      <c r="AV174" s="13" t="s">
        <v>83</v>
      </c>
      <c r="AW174" s="13" t="s">
        <v>30</v>
      </c>
      <c r="AX174" s="13" t="s">
        <v>75</v>
      </c>
      <c r="AY174" s="148" t="s">
        <v>136</v>
      </c>
    </row>
    <row r="175" spans="2:65" s="14" customFormat="1">
      <c r="B175" s="153"/>
      <c r="D175" s="142" t="s">
        <v>146</v>
      </c>
      <c r="E175" s="154" t="s">
        <v>1</v>
      </c>
      <c r="F175" s="155" t="s">
        <v>149</v>
      </c>
      <c r="H175" s="156">
        <v>5.8860000000000001</v>
      </c>
      <c r="L175" s="153"/>
      <c r="M175" s="157"/>
      <c r="T175" s="158"/>
      <c r="AT175" s="154" t="s">
        <v>146</v>
      </c>
      <c r="AU175" s="154" t="s">
        <v>83</v>
      </c>
      <c r="AV175" s="14" t="s">
        <v>144</v>
      </c>
      <c r="AW175" s="14" t="s">
        <v>30</v>
      </c>
      <c r="AX175" s="14" t="s">
        <v>31</v>
      </c>
      <c r="AY175" s="154" t="s">
        <v>136</v>
      </c>
    </row>
    <row r="176" spans="2:65" s="1" customFormat="1" ht="37.950000000000003" customHeight="1">
      <c r="B176" s="128"/>
      <c r="C176" s="129" t="s">
        <v>218</v>
      </c>
      <c r="D176" s="129" t="s">
        <v>139</v>
      </c>
      <c r="E176" s="130" t="s">
        <v>219</v>
      </c>
      <c r="F176" s="131" t="s">
        <v>220</v>
      </c>
      <c r="G176" s="132" t="s">
        <v>152</v>
      </c>
      <c r="H176" s="133">
        <v>0.7</v>
      </c>
      <c r="I176" s="134"/>
      <c r="J176" s="134">
        <f>ROUND(I176*H176,2)</f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1.6060000000000001</v>
      </c>
      <c r="P176" s="137">
        <f>O176*H176</f>
        <v>1.1242000000000001</v>
      </c>
      <c r="Q176" s="137">
        <v>0.26723000000000002</v>
      </c>
      <c r="R176" s="137">
        <f>Q176*H176</f>
        <v>0.18706100000000001</v>
      </c>
      <c r="S176" s="137">
        <v>0</v>
      </c>
      <c r="T176" s="138">
        <f>S176*H176</f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7" t="s">
        <v>31</v>
      </c>
      <c r="BK176" s="140">
        <f>ROUND(I176*H176,2)</f>
        <v>0</v>
      </c>
      <c r="BL176" s="17" t="s">
        <v>144</v>
      </c>
      <c r="BM176" s="139" t="s">
        <v>221</v>
      </c>
    </row>
    <row r="177" spans="2:65" s="13" customFormat="1">
      <c r="B177" s="147"/>
      <c r="D177" s="142" t="s">
        <v>146</v>
      </c>
      <c r="E177" s="148" t="s">
        <v>1</v>
      </c>
      <c r="F177" s="149" t="s">
        <v>222</v>
      </c>
      <c r="H177" s="150">
        <v>0.7</v>
      </c>
      <c r="L177" s="147"/>
      <c r="M177" s="151"/>
      <c r="T177" s="152"/>
      <c r="AT177" s="148" t="s">
        <v>146</v>
      </c>
      <c r="AU177" s="148" t="s">
        <v>83</v>
      </c>
      <c r="AV177" s="13" t="s">
        <v>83</v>
      </c>
      <c r="AW177" s="13" t="s">
        <v>30</v>
      </c>
      <c r="AX177" s="13" t="s">
        <v>75</v>
      </c>
      <c r="AY177" s="148" t="s">
        <v>136</v>
      </c>
    </row>
    <row r="178" spans="2:65" s="14" customFormat="1">
      <c r="B178" s="153"/>
      <c r="D178" s="142" t="s">
        <v>146</v>
      </c>
      <c r="E178" s="154" t="s">
        <v>1</v>
      </c>
      <c r="F178" s="155" t="s">
        <v>149</v>
      </c>
      <c r="H178" s="156">
        <v>0.7</v>
      </c>
      <c r="L178" s="153"/>
      <c r="M178" s="157"/>
      <c r="T178" s="158"/>
      <c r="AT178" s="154" t="s">
        <v>146</v>
      </c>
      <c r="AU178" s="154" t="s">
        <v>83</v>
      </c>
      <c r="AV178" s="14" t="s">
        <v>144</v>
      </c>
      <c r="AW178" s="14" t="s">
        <v>30</v>
      </c>
      <c r="AX178" s="14" t="s">
        <v>31</v>
      </c>
      <c r="AY178" s="154" t="s">
        <v>136</v>
      </c>
    </row>
    <row r="179" spans="2:65" s="1" customFormat="1" ht="37.950000000000003" customHeight="1">
      <c r="B179" s="128"/>
      <c r="C179" s="129" t="s">
        <v>223</v>
      </c>
      <c r="D179" s="129" t="s">
        <v>139</v>
      </c>
      <c r="E179" s="130" t="s">
        <v>224</v>
      </c>
      <c r="F179" s="131" t="s">
        <v>225</v>
      </c>
      <c r="G179" s="132" t="s">
        <v>152</v>
      </c>
      <c r="H179" s="133">
        <v>0.7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2.2360000000000002</v>
      </c>
      <c r="P179" s="137">
        <f>O179*H179</f>
        <v>1.5652000000000001</v>
      </c>
      <c r="Q179" s="137">
        <v>0.45432</v>
      </c>
      <c r="R179" s="137">
        <f>Q179*H179</f>
        <v>0.31802399999999997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226</v>
      </c>
    </row>
    <row r="180" spans="2:65" s="13" customFormat="1">
      <c r="B180" s="147"/>
      <c r="D180" s="142" t="s">
        <v>146</v>
      </c>
      <c r="E180" s="148" t="s">
        <v>1</v>
      </c>
      <c r="F180" s="149" t="s">
        <v>222</v>
      </c>
      <c r="H180" s="150">
        <v>0.7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0.7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1" customFormat="1" ht="22.95" customHeight="1">
      <c r="B182" s="117"/>
      <c r="D182" s="118" t="s">
        <v>74</v>
      </c>
      <c r="E182" s="126" t="s">
        <v>166</v>
      </c>
      <c r="F182" s="126" t="s">
        <v>227</v>
      </c>
      <c r="J182" s="127">
        <f>BK182</f>
        <v>0</v>
      </c>
      <c r="L182" s="117"/>
      <c r="M182" s="121"/>
      <c r="P182" s="122">
        <f>SUM(P183:P291)</f>
        <v>649.37500000000011</v>
      </c>
      <c r="R182" s="122">
        <f>SUM(R183:R291)</f>
        <v>42.837680880000008</v>
      </c>
      <c r="T182" s="123">
        <f>SUM(T183:T291)</f>
        <v>0</v>
      </c>
      <c r="AR182" s="118" t="s">
        <v>31</v>
      </c>
      <c r="AT182" s="124" t="s">
        <v>74</v>
      </c>
      <c r="AU182" s="124" t="s">
        <v>31</v>
      </c>
      <c r="AY182" s="118" t="s">
        <v>136</v>
      </c>
      <c r="BK182" s="125">
        <f>SUM(BK183:BK291)</f>
        <v>0</v>
      </c>
    </row>
    <row r="183" spans="2:65" s="1" customFormat="1" ht="49.2" customHeight="1">
      <c r="B183" s="128"/>
      <c r="C183" s="129" t="s">
        <v>228</v>
      </c>
      <c r="D183" s="129" t="s">
        <v>139</v>
      </c>
      <c r="E183" s="130" t="s">
        <v>229</v>
      </c>
      <c r="F183" s="131" t="s">
        <v>230</v>
      </c>
      <c r="G183" s="132" t="s">
        <v>152</v>
      </c>
      <c r="H183" s="133">
        <v>289.3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0.55600000000000005</v>
      </c>
      <c r="P183" s="137">
        <f>O183*H183</f>
        <v>160.85080000000002</v>
      </c>
      <c r="Q183" s="137">
        <v>9.1999999999999998E-3</v>
      </c>
      <c r="R183" s="137">
        <f>Q183*H183</f>
        <v>2.6615600000000001</v>
      </c>
      <c r="S183" s="137">
        <v>0</v>
      </c>
      <c r="T183" s="138">
        <f>S183*H183</f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144</v>
      </c>
      <c r="BM183" s="139" t="s">
        <v>231</v>
      </c>
    </row>
    <row r="184" spans="2:65" s="13" customFormat="1" ht="20.399999999999999">
      <c r="B184" s="147"/>
      <c r="D184" s="142" t="s">
        <v>146</v>
      </c>
      <c r="E184" s="148" t="s">
        <v>1</v>
      </c>
      <c r="F184" s="149" t="s">
        <v>232</v>
      </c>
      <c r="H184" s="150">
        <v>289.3</v>
      </c>
      <c r="L184" s="147"/>
      <c r="M184" s="151"/>
      <c r="T184" s="152"/>
      <c r="AT184" s="148" t="s">
        <v>146</v>
      </c>
      <c r="AU184" s="148" t="s">
        <v>83</v>
      </c>
      <c r="AV184" s="13" t="s">
        <v>83</v>
      </c>
      <c r="AW184" s="13" t="s">
        <v>30</v>
      </c>
      <c r="AX184" s="13" t="s">
        <v>75</v>
      </c>
      <c r="AY184" s="148" t="s">
        <v>136</v>
      </c>
    </row>
    <row r="185" spans="2:65" s="14" customFormat="1">
      <c r="B185" s="153"/>
      <c r="D185" s="142" t="s">
        <v>146</v>
      </c>
      <c r="E185" s="154" t="s">
        <v>1</v>
      </c>
      <c r="F185" s="155" t="s">
        <v>149</v>
      </c>
      <c r="H185" s="156">
        <v>289.3</v>
      </c>
      <c r="L185" s="153"/>
      <c r="M185" s="157"/>
      <c r="T185" s="158"/>
      <c r="AT185" s="154" t="s">
        <v>146</v>
      </c>
      <c r="AU185" s="154" t="s">
        <v>83</v>
      </c>
      <c r="AV185" s="14" t="s">
        <v>144</v>
      </c>
      <c r="AW185" s="14" t="s">
        <v>30</v>
      </c>
      <c r="AX185" s="14" t="s">
        <v>31</v>
      </c>
      <c r="AY185" s="154" t="s">
        <v>136</v>
      </c>
    </row>
    <row r="186" spans="2:65" s="1" customFormat="1" ht="37.950000000000003" customHeight="1">
      <c r="B186" s="128"/>
      <c r="C186" s="129" t="s">
        <v>233</v>
      </c>
      <c r="D186" s="129" t="s">
        <v>139</v>
      </c>
      <c r="E186" s="130" t="s">
        <v>234</v>
      </c>
      <c r="F186" s="131" t="s">
        <v>235</v>
      </c>
      <c r="G186" s="132" t="s">
        <v>152</v>
      </c>
      <c r="H186" s="133">
        <v>145.798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0.36</v>
      </c>
      <c r="P186" s="137">
        <f>O186*H186</f>
        <v>52.487279999999998</v>
      </c>
      <c r="Q186" s="137">
        <v>4.3800000000000002E-3</v>
      </c>
      <c r="R186" s="137">
        <f>Q186*H186</f>
        <v>0.63859524000000001</v>
      </c>
      <c r="S186" s="137">
        <v>0</v>
      </c>
      <c r="T186" s="138">
        <f>S186*H186</f>
        <v>0</v>
      </c>
      <c r="AR186" s="139" t="s">
        <v>144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144</v>
      </c>
      <c r="BM186" s="139" t="s">
        <v>236</v>
      </c>
    </row>
    <row r="187" spans="2:65" s="12" customFormat="1">
      <c r="B187" s="141"/>
      <c r="D187" s="142" t="s">
        <v>146</v>
      </c>
      <c r="E187" s="143" t="s">
        <v>1</v>
      </c>
      <c r="F187" s="144" t="s">
        <v>237</v>
      </c>
      <c r="H187" s="143" t="s">
        <v>1</v>
      </c>
      <c r="L187" s="141"/>
      <c r="M187" s="145"/>
      <c r="T187" s="146"/>
      <c r="AT187" s="143" t="s">
        <v>146</v>
      </c>
      <c r="AU187" s="143" t="s">
        <v>83</v>
      </c>
      <c r="AV187" s="12" t="s">
        <v>31</v>
      </c>
      <c r="AW187" s="12" t="s">
        <v>30</v>
      </c>
      <c r="AX187" s="12" t="s">
        <v>75</v>
      </c>
      <c r="AY187" s="143" t="s">
        <v>136</v>
      </c>
    </row>
    <row r="188" spans="2:65" s="13" customFormat="1">
      <c r="B188" s="147"/>
      <c r="D188" s="142" t="s">
        <v>146</v>
      </c>
      <c r="E188" s="148" t="s">
        <v>1</v>
      </c>
      <c r="F188" s="149" t="s">
        <v>238</v>
      </c>
      <c r="H188" s="150">
        <v>137.798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30</v>
      </c>
      <c r="AX188" s="13" t="s">
        <v>75</v>
      </c>
      <c r="AY188" s="148" t="s">
        <v>136</v>
      </c>
    </row>
    <row r="189" spans="2:65" s="12" customFormat="1">
      <c r="B189" s="141"/>
      <c r="D189" s="142" t="s">
        <v>146</v>
      </c>
      <c r="E189" s="143" t="s">
        <v>1</v>
      </c>
      <c r="F189" s="144" t="s">
        <v>239</v>
      </c>
      <c r="H189" s="143" t="s">
        <v>1</v>
      </c>
      <c r="L189" s="141"/>
      <c r="M189" s="145"/>
      <c r="T189" s="146"/>
      <c r="AT189" s="143" t="s">
        <v>146</v>
      </c>
      <c r="AU189" s="143" t="s">
        <v>83</v>
      </c>
      <c r="AV189" s="12" t="s">
        <v>31</v>
      </c>
      <c r="AW189" s="12" t="s">
        <v>30</v>
      </c>
      <c r="AX189" s="12" t="s">
        <v>75</v>
      </c>
      <c r="AY189" s="143" t="s">
        <v>136</v>
      </c>
    </row>
    <row r="190" spans="2:65" s="13" customFormat="1">
      <c r="B190" s="147"/>
      <c r="D190" s="142" t="s">
        <v>146</v>
      </c>
      <c r="E190" s="148" t="s">
        <v>1</v>
      </c>
      <c r="F190" s="149" t="s">
        <v>240</v>
      </c>
      <c r="H190" s="150">
        <v>8</v>
      </c>
      <c r="L190" s="147"/>
      <c r="M190" s="151"/>
      <c r="T190" s="152"/>
      <c r="AT190" s="148" t="s">
        <v>146</v>
      </c>
      <c r="AU190" s="148" t="s">
        <v>83</v>
      </c>
      <c r="AV190" s="13" t="s">
        <v>83</v>
      </c>
      <c r="AW190" s="13" t="s">
        <v>30</v>
      </c>
      <c r="AX190" s="13" t="s">
        <v>75</v>
      </c>
      <c r="AY190" s="148" t="s">
        <v>136</v>
      </c>
    </row>
    <row r="191" spans="2:65" s="14" customFormat="1">
      <c r="B191" s="153"/>
      <c r="D191" s="142" t="s">
        <v>146</v>
      </c>
      <c r="E191" s="154" t="s">
        <v>1</v>
      </c>
      <c r="F191" s="155" t="s">
        <v>149</v>
      </c>
      <c r="H191" s="156">
        <v>145.798</v>
      </c>
      <c r="L191" s="153"/>
      <c r="M191" s="157"/>
      <c r="T191" s="158"/>
      <c r="AT191" s="154" t="s">
        <v>146</v>
      </c>
      <c r="AU191" s="154" t="s">
        <v>83</v>
      </c>
      <c r="AV191" s="14" t="s">
        <v>144</v>
      </c>
      <c r="AW191" s="14" t="s">
        <v>30</v>
      </c>
      <c r="AX191" s="14" t="s">
        <v>31</v>
      </c>
      <c r="AY191" s="154" t="s">
        <v>136</v>
      </c>
    </row>
    <row r="192" spans="2:65" s="1" customFormat="1" ht="37.950000000000003" customHeight="1">
      <c r="B192" s="128"/>
      <c r="C192" s="129" t="s">
        <v>241</v>
      </c>
      <c r="D192" s="129" t="s">
        <v>139</v>
      </c>
      <c r="E192" s="130" t="s">
        <v>242</v>
      </c>
      <c r="F192" s="131" t="s">
        <v>243</v>
      </c>
      <c r="G192" s="132" t="s">
        <v>152</v>
      </c>
      <c r="H192" s="133">
        <v>164.76499999999999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0.39</v>
      </c>
      <c r="P192" s="137">
        <f>O192*H192</f>
        <v>64.258349999999993</v>
      </c>
      <c r="Q192" s="137">
        <v>1.54E-2</v>
      </c>
      <c r="R192" s="137">
        <f>Q192*H192</f>
        <v>2.5373809999999999</v>
      </c>
      <c r="S192" s="137">
        <v>0</v>
      </c>
      <c r="T192" s="138">
        <f>S192*H192</f>
        <v>0</v>
      </c>
      <c r="AR192" s="139" t="s">
        <v>144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144</v>
      </c>
      <c r="BM192" s="139" t="s">
        <v>244</v>
      </c>
    </row>
    <row r="193" spans="2:65" s="12" customFormat="1">
      <c r="B193" s="141"/>
      <c r="D193" s="142" t="s">
        <v>146</v>
      </c>
      <c r="E193" s="143" t="s">
        <v>1</v>
      </c>
      <c r="F193" s="144" t="s">
        <v>245</v>
      </c>
      <c r="H193" s="143" t="s">
        <v>1</v>
      </c>
      <c r="L193" s="141"/>
      <c r="M193" s="145"/>
      <c r="T193" s="146"/>
      <c r="AT193" s="143" t="s">
        <v>146</v>
      </c>
      <c r="AU193" s="143" t="s">
        <v>83</v>
      </c>
      <c r="AV193" s="12" t="s">
        <v>31</v>
      </c>
      <c r="AW193" s="12" t="s">
        <v>30</v>
      </c>
      <c r="AX193" s="12" t="s">
        <v>75</v>
      </c>
      <c r="AY193" s="143" t="s">
        <v>136</v>
      </c>
    </row>
    <row r="194" spans="2:65" s="13" customFormat="1" ht="30.6">
      <c r="B194" s="147"/>
      <c r="D194" s="142" t="s">
        <v>146</v>
      </c>
      <c r="E194" s="148" t="s">
        <v>1</v>
      </c>
      <c r="F194" s="149" t="s">
        <v>246</v>
      </c>
      <c r="H194" s="150">
        <v>92.7</v>
      </c>
      <c r="L194" s="147"/>
      <c r="M194" s="151"/>
      <c r="T194" s="152"/>
      <c r="AT194" s="148" t="s">
        <v>146</v>
      </c>
      <c r="AU194" s="148" t="s">
        <v>83</v>
      </c>
      <c r="AV194" s="13" t="s">
        <v>83</v>
      </c>
      <c r="AW194" s="13" t="s">
        <v>30</v>
      </c>
      <c r="AX194" s="13" t="s">
        <v>75</v>
      </c>
      <c r="AY194" s="148" t="s">
        <v>136</v>
      </c>
    </row>
    <row r="195" spans="2:65" s="13" customFormat="1" ht="20.399999999999999">
      <c r="B195" s="147"/>
      <c r="D195" s="142" t="s">
        <v>146</v>
      </c>
      <c r="E195" s="148" t="s">
        <v>1</v>
      </c>
      <c r="F195" s="149" t="s">
        <v>247</v>
      </c>
      <c r="H195" s="150">
        <v>-8.109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248</v>
      </c>
      <c r="H196" s="150">
        <v>8.6999999999999993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3" customFormat="1" ht="20.399999999999999">
      <c r="B197" s="147"/>
      <c r="D197" s="142" t="s">
        <v>146</v>
      </c>
      <c r="E197" s="148" t="s">
        <v>1</v>
      </c>
      <c r="F197" s="149" t="s">
        <v>249</v>
      </c>
      <c r="H197" s="150">
        <v>12.173</v>
      </c>
      <c r="L197" s="147"/>
      <c r="M197" s="151"/>
      <c r="T197" s="152"/>
      <c r="AT197" s="148" t="s">
        <v>146</v>
      </c>
      <c r="AU197" s="148" t="s">
        <v>83</v>
      </c>
      <c r="AV197" s="13" t="s">
        <v>83</v>
      </c>
      <c r="AW197" s="13" t="s">
        <v>30</v>
      </c>
      <c r="AX197" s="13" t="s">
        <v>75</v>
      </c>
      <c r="AY197" s="148" t="s">
        <v>136</v>
      </c>
    </row>
    <row r="198" spans="2:65" s="13" customFormat="1" ht="20.399999999999999">
      <c r="B198" s="147"/>
      <c r="D198" s="142" t="s">
        <v>146</v>
      </c>
      <c r="E198" s="148" t="s">
        <v>1</v>
      </c>
      <c r="F198" s="149" t="s">
        <v>250</v>
      </c>
      <c r="H198" s="150">
        <v>9.2629999999999999</v>
      </c>
      <c r="L198" s="147"/>
      <c r="M198" s="151"/>
      <c r="T198" s="152"/>
      <c r="AT198" s="148" t="s">
        <v>146</v>
      </c>
      <c r="AU198" s="148" t="s">
        <v>83</v>
      </c>
      <c r="AV198" s="13" t="s">
        <v>83</v>
      </c>
      <c r="AW198" s="13" t="s">
        <v>30</v>
      </c>
      <c r="AX198" s="13" t="s">
        <v>75</v>
      </c>
      <c r="AY198" s="148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251</v>
      </c>
      <c r="H199" s="150">
        <v>5.8949999999999996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3" customFormat="1" ht="30.6">
      <c r="B200" s="147"/>
      <c r="D200" s="142" t="s">
        <v>146</v>
      </c>
      <c r="E200" s="148" t="s">
        <v>1</v>
      </c>
      <c r="F200" s="149" t="s">
        <v>252</v>
      </c>
      <c r="H200" s="150">
        <v>15.45</v>
      </c>
      <c r="L200" s="147"/>
      <c r="M200" s="151"/>
      <c r="T200" s="152"/>
      <c r="AT200" s="148" t="s">
        <v>146</v>
      </c>
      <c r="AU200" s="148" t="s">
        <v>83</v>
      </c>
      <c r="AV200" s="13" t="s">
        <v>83</v>
      </c>
      <c r="AW200" s="13" t="s">
        <v>30</v>
      </c>
      <c r="AX200" s="13" t="s">
        <v>75</v>
      </c>
      <c r="AY200" s="148" t="s">
        <v>136</v>
      </c>
    </row>
    <row r="201" spans="2:65" s="13" customFormat="1" ht="20.399999999999999">
      <c r="B201" s="147"/>
      <c r="D201" s="142" t="s">
        <v>146</v>
      </c>
      <c r="E201" s="148" t="s">
        <v>1</v>
      </c>
      <c r="F201" s="149" t="s">
        <v>253</v>
      </c>
      <c r="H201" s="150">
        <v>13.613</v>
      </c>
      <c r="L201" s="147"/>
      <c r="M201" s="151"/>
      <c r="T201" s="152"/>
      <c r="AT201" s="148" t="s">
        <v>146</v>
      </c>
      <c r="AU201" s="148" t="s">
        <v>83</v>
      </c>
      <c r="AV201" s="13" t="s">
        <v>83</v>
      </c>
      <c r="AW201" s="13" t="s">
        <v>30</v>
      </c>
      <c r="AX201" s="13" t="s">
        <v>75</v>
      </c>
      <c r="AY201" s="148" t="s">
        <v>136</v>
      </c>
    </row>
    <row r="202" spans="2:65" s="13" customFormat="1" ht="20.399999999999999">
      <c r="B202" s="147"/>
      <c r="D202" s="142" t="s">
        <v>146</v>
      </c>
      <c r="E202" s="148" t="s">
        <v>1</v>
      </c>
      <c r="F202" s="149" t="s">
        <v>254</v>
      </c>
      <c r="H202" s="150">
        <v>15.08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4" customFormat="1">
      <c r="B203" s="153"/>
      <c r="D203" s="142" t="s">
        <v>146</v>
      </c>
      <c r="E203" s="154" t="s">
        <v>1</v>
      </c>
      <c r="F203" s="155" t="s">
        <v>149</v>
      </c>
      <c r="H203" s="156">
        <v>164.76499999999999</v>
      </c>
      <c r="L203" s="153"/>
      <c r="M203" s="157"/>
      <c r="T203" s="158"/>
      <c r="AT203" s="154" t="s">
        <v>146</v>
      </c>
      <c r="AU203" s="154" t="s">
        <v>83</v>
      </c>
      <c r="AV203" s="14" t="s">
        <v>144</v>
      </c>
      <c r="AW203" s="14" t="s">
        <v>30</v>
      </c>
      <c r="AX203" s="14" t="s">
        <v>31</v>
      </c>
      <c r="AY203" s="154" t="s">
        <v>136</v>
      </c>
    </row>
    <row r="204" spans="2:65" s="1" customFormat="1" ht="44.25" customHeight="1">
      <c r="B204" s="128"/>
      <c r="C204" s="129" t="s">
        <v>7</v>
      </c>
      <c r="D204" s="129" t="s">
        <v>139</v>
      </c>
      <c r="E204" s="130" t="s">
        <v>255</v>
      </c>
      <c r="F204" s="131" t="s">
        <v>256</v>
      </c>
      <c r="G204" s="132" t="s">
        <v>152</v>
      </c>
      <c r="H204" s="133">
        <v>114.83</v>
      </c>
      <c r="I204" s="134"/>
      <c r="J204" s="134">
        <f>ROUND(I204*H204,2)</f>
        <v>0</v>
      </c>
      <c r="K204" s="131" t="s">
        <v>143</v>
      </c>
      <c r="L204" s="29"/>
      <c r="M204" s="135" t="s">
        <v>1</v>
      </c>
      <c r="N204" s="136" t="s">
        <v>40</v>
      </c>
      <c r="O204" s="137">
        <v>0.47</v>
      </c>
      <c r="P204" s="137">
        <f>O204*H204</f>
        <v>53.970099999999995</v>
      </c>
      <c r="Q204" s="137">
        <v>1.8380000000000001E-2</v>
      </c>
      <c r="R204" s="137">
        <f>Q204*H204</f>
        <v>2.1105754000000001</v>
      </c>
      <c r="S204" s="137">
        <v>0</v>
      </c>
      <c r="T204" s="138">
        <f>S204*H204</f>
        <v>0</v>
      </c>
      <c r="AR204" s="139" t="s">
        <v>144</v>
      </c>
      <c r="AT204" s="139" t="s">
        <v>139</v>
      </c>
      <c r="AU204" s="139" t="s">
        <v>83</v>
      </c>
      <c r="AY204" s="17" t="s">
        <v>136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7" t="s">
        <v>31</v>
      </c>
      <c r="BK204" s="140">
        <f>ROUND(I204*H204,2)</f>
        <v>0</v>
      </c>
      <c r="BL204" s="17" t="s">
        <v>144</v>
      </c>
      <c r="BM204" s="139" t="s">
        <v>257</v>
      </c>
    </row>
    <row r="205" spans="2:65" s="12" customFormat="1">
      <c r="B205" s="141"/>
      <c r="D205" s="142" t="s">
        <v>146</v>
      </c>
      <c r="E205" s="143" t="s">
        <v>1</v>
      </c>
      <c r="F205" s="144" t="s">
        <v>258</v>
      </c>
      <c r="H205" s="143" t="s">
        <v>1</v>
      </c>
      <c r="L205" s="141"/>
      <c r="M205" s="145"/>
      <c r="T205" s="146"/>
      <c r="AT205" s="143" t="s">
        <v>146</v>
      </c>
      <c r="AU205" s="143" t="s">
        <v>83</v>
      </c>
      <c r="AV205" s="12" t="s">
        <v>31</v>
      </c>
      <c r="AW205" s="12" t="s">
        <v>30</v>
      </c>
      <c r="AX205" s="12" t="s">
        <v>75</v>
      </c>
      <c r="AY205" s="143" t="s">
        <v>136</v>
      </c>
    </row>
    <row r="206" spans="2:65" s="13" customFormat="1" ht="20.399999999999999">
      <c r="B206" s="147"/>
      <c r="D206" s="142" t="s">
        <v>146</v>
      </c>
      <c r="E206" s="148" t="s">
        <v>1</v>
      </c>
      <c r="F206" s="149" t="s">
        <v>259</v>
      </c>
      <c r="H206" s="150">
        <v>19.763000000000002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30</v>
      </c>
      <c r="AX206" s="13" t="s">
        <v>75</v>
      </c>
      <c r="AY206" s="148" t="s">
        <v>136</v>
      </c>
    </row>
    <row r="207" spans="2:65" s="13" customFormat="1" ht="20.399999999999999">
      <c r="B207" s="147"/>
      <c r="D207" s="142" t="s">
        <v>146</v>
      </c>
      <c r="E207" s="148" t="s">
        <v>1</v>
      </c>
      <c r="F207" s="149" t="s">
        <v>260</v>
      </c>
      <c r="H207" s="150">
        <v>15.433</v>
      </c>
      <c r="L207" s="147"/>
      <c r="M207" s="151"/>
      <c r="T207" s="152"/>
      <c r="AT207" s="148" t="s">
        <v>146</v>
      </c>
      <c r="AU207" s="148" t="s">
        <v>83</v>
      </c>
      <c r="AV207" s="13" t="s">
        <v>83</v>
      </c>
      <c r="AW207" s="13" t="s">
        <v>30</v>
      </c>
      <c r="AX207" s="13" t="s">
        <v>75</v>
      </c>
      <c r="AY207" s="148" t="s">
        <v>136</v>
      </c>
    </row>
    <row r="208" spans="2:65" s="13" customFormat="1">
      <c r="B208" s="147"/>
      <c r="D208" s="142" t="s">
        <v>146</v>
      </c>
      <c r="E208" s="148" t="s">
        <v>1</v>
      </c>
      <c r="F208" s="149" t="s">
        <v>261</v>
      </c>
      <c r="H208" s="150">
        <v>5.6280000000000001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30</v>
      </c>
      <c r="AX208" s="13" t="s">
        <v>75</v>
      </c>
      <c r="AY208" s="148" t="s">
        <v>136</v>
      </c>
    </row>
    <row r="209" spans="2:65" s="13" customFormat="1">
      <c r="B209" s="147"/>
      <c r="D209" s="142" t="s">
        <v>146</v>
      </c>
      <c r="E209" s="148" t="s">
        <v>1</v>
      </c>
      <c r="F209" s="149" t="s">
        <v>262</v>
      </c>
      <c r="H209" s="150">
        <v>47.665999999999997</v>
      </c>
      <c r="L209" s="147"/>
      <c r="M209" s="151"/>
      <c r="T209" s="152"/>
      <c r="AT209" s="148" t="s">
        <v>146</v>
      </c>
      <c r="AU209" s="148" t="s">
        <v>83</v>
      </c>
      <c r="AV209" s="13" t="s">
        <v>83</v>
      </c>
      <c r="AW209" s="13" t="s">
        <v>30</v>
      </c>
      <c r="AX209" s="13" t="s">
        <v>75</v>
      </c>
      <c r="AY209" s="148" t="s">
        <v>136</v>
      </c>
    </row>
    <row r="210" spans="2:65" s="13" customFormat="1">
      <c r="B210" s="147"/>
      <c r="D210" s="142" t="s">
        <v>146</v>
      </c>
      <c r="E210" s="148" t="s">
        <v>1</v>
      </c>
      <c r="F210" s="149" t="s">
        <v>263</v>
      </c>
      <c r="H210" s="150">
        <v>13.92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30</v>
      </c>
      <c r="AX210" s="13" t="s">
        <v>75</v>
      </c>
      <c r="AY210" s="148" t="s">
        <v>136</v>
      </c>
    </row>
    <row r="211" spans="2:65" s="13" customFormat="1">
      <c r="B211" s="147"/>
      <c r="D211" s="142" t="s">
        <v>146</v>
      </c>
      <c r="E211" s="148" t="s">
        <v>1</v>
      </c>
      <c r="F211" s="149" t="s">
        <v>264</v>
      </c>
      <c r="H211" s="150">
        <v>12.42</v>
      </c>
      <c r="L211" s="147"/>
      <c r="M211" s="151"/>
      <c r="T211" s="152"/>
      <c r="AT211" s="148" t="s">
        <v>146</v>
      </c>
      <c r="AU211" s="148" t="s">
        <v>83</v>
      </c>
      <c r="AV211" s="13" t="s">
        <v>83</v>
      </c>
      <c r="AW211" s="13" t="s">
        <v>30</v>
      </c>
      <c r="AX211" s="13" t="s">
        <v>75</v>
      </c>
      <c r="AY211" s="148" t="s">
        <v>136</v>
      </c>
    </row>
    <row r="212" spans="2:65" s="14" customFormat="1">
      <c r="B212" s="153"/>
      <c r="D212" s="142" t="s">
        <v>146</v>
      </c>
      <c r="E212" s="154" t="s">
        <v>1</v>
      </c>
      <c r="F212" s="155" t="s">
        <v>149</v>
      </c>
      <c r="H212" s="156">
        <v>114.83</v>
      </c>
      <c r="L212" s="153"/>
      <c r="M212" s="157"/>
      <c r="T212" s="158"/>
      <c r="AT212" s="154" t="s">
        <v>146</v>
      </c>
      <c r="AU212" s="154" t="s">
        <v>83</v>
      </c>
      <c r="AV212" s="14" t="s">
        <v>144</v>
      </c>
      <c r="AW212" s="14" t="s">
        <v>30</v>
      </c>
      <c r="AX212" s="14" t="s">
        <v>31</v>
      </c>
      <c r="AY212" s="154" t="s">
        <v>136</v>
      </c>
    </row>
    <row r="213" spans="2:65" s="1" customFormat="1" ht="33" customHeight="1">
      <c r="B213" s="128"/>
      <c r="C213" s="129" t="s">
        <v>265</v>
      </c>
      <c r="D213" s="129" t="s">
        <v>139</v>
      </c>
      <c r="E213" s="130" t="s">
        <v>266</v>
      </c>
      <c r="F213" s="131" t="s">
        <v>267</v>
      </c>
      <c r="G213" s="132" t="s">
        <v>157</v>
      </c>
      <c r="H213" s="133">
        <v>4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1.9079999999999999</v>
      </c>
      <c r="P213" s="137">
        <f>O213*H213</f>
        <v>7.6319999999999997</v>
      </c>
      <c r="Q213" s="137">
        <v>0.14699999999999999</v>
      </c>
      <c r="R213" s="137">
        <f>Q213*H213</f>
        <v>0.58799999999999997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268</v>
      </c>
    </row>
    <row r="214" spans="2:65" s="1" customFormat="1" ht="24.15" customHeight="1">
      <c r="B214" s="128"/>
      <c r="C214" s="129" t="s">
        <v>269</v>
      </c>
      <c r="D214" s="129" t="s">
        <v>139</v>
      </c>
      <c r="E214" s="130" t="s">
        <v>270</v>
      </c>
      <c r="F214" s="131" t="s">
        <v>271</v>
      </c>
      <c r="G214" s="132" t="s">
        <v>152</v>
      </c>
      <c r="H214" s="133">
        <v>24.867999999999999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1.355</v>
      </c>
      <c r="P214" s="137">
        <f>O214*H214</f>
        <v>33.69614</v>
      </c>
      <c r="Q214" s="137">
        <v>3.3579999999999999E-2</v>
      </c>
      <c r="R214" s="137">
        <f>Q214*H214</f>
        <v>0.83506743999999988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272</v>
      </c>
    </row>
    <row r="215" spans="2:65" s="13" customFormat="1">
      <c r="B215" s="147"/>
      <c r="D215" s="142" t="s">
        <v>146</v>
      </c>
      <c r="E215" s="148" t="s">
        <v>1</v>
      </c>
      <c r="F215" s="149" t="s">
        <v>273</v>
      </c>
      <c r="H215" s="150">
        <v>22.29</v>
      </c>
      <c r="L215" s="147"/>
      <c r="M215" s="151"/>
      <c r="T215" s="152"/>
      <c r="AT215" s="148" t="s">
        <v>146</v>
      </c>
      <c r="AU215" s="148" t="s">
        <v>83</v>
      </c>
      <c r="AV215" s="13" t="s">
        <v>83</v>
      </c>
      <c r="AW215" s="13" t="s">
        <v>30</v>
      </c>
      <c r="AX215" s="13" t="s">
        <v>75</v>
      </c>
      <c r="AY215" s="148" t="s">
        <v>136</v>
      </c>
    </row>
    <row r="216" spans="2:65" s="13" customFormat="1">
      <c r="B216" s="147"/>
      <c r="D216" s="142" t="s">
        <v>146</v>
      </c>
      <c r="E216" s="148" t="s">
        <v>1</v>
      </c>
      <c r="F216" s="149" t="s">
        <v>274</v>
      </c>
      <c r="H216" s="150">
        <v>1.028</v>
      </c>
      <c r="L216" s="147"/>
      <c r="M216" s="151"/>
      <c r="T216" s="152"/>
      <c r="AT216" s="148" t="s">
        <v>146</v>
      </c>
      <c r="AU216" s="148" t="s">
        <v>83</v>
      </c>
      <c r="AV216" s="13" t="s">
        <v>83</v>
      </c>
      <c r="AW216" s="13" t="s">
        <v>30</v>
      </c>
      <c r="AX216" s="13" t="s">
        <v>75</v>
      </c>
      <c r="AY216" s="148" t="s">
        <v>136</v>
      </c>
    </row>
    <row r="217" spans="2:65" s="13" customFormat="1">
      <c r="B217" s="147"/>
      <c r="D217" s="142" t="s">
        <v>146</v>
      </c>
      <c r="E217" s="148" t="s">
        <v>1</v>
      </c>
      <c r="F217" s="149" t="s">
        <v>275</v>
      </c>
      <c r="H217" s="150">
        <v>1.55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4" customFormat="1">
      <c r="B218" s="153"/>
      <c r="D218" s="142" t="s">
        <v>146</v>
      </c>
      <c r="E218" s="154" t="s">
        <v>1</v>
      </c>
      <c r="F218" s="155" t="s">
        <v>149</v>
      </c>
      <c r="H218" s="156">
        <v>24.867999999999999</v>
      </c>
      <c r="L218" s="153"/>
      <c r="M218" s="157"/>
      <c r="T218" s="158"/>
      <c r="AT218" s="154" t="s">
        <v>146</v>
      </c>
      <c r="AU218" s="154" t="s">
        <v>83</v>
      </c>
      <c r="AV218" s="14" t="s">
        <v>144</v>
      </c>
      <c r="AW218" s="14" t="s">
        <v>30</v>
      </c>
      <c r="AX218" s="14" t="s">
        <v>31</v>
      </c>
      <c r="AY218" s="154" t="s">
        <v>136</v>
      </c>
    </row>
    <row r="219" spans="2:65" s="1" customFormat="1" ht="49.2" customHeight="1">
      <c r="B219" s="128"/>
      <c r="C219" s="129" t="s">
        <v>276</v>
      </c>
      <c r="D219" s="129" t="s">
        <v>139</v>
      </c>
      <c r="E219" s="130" t="s">
        <v>277</v>
      </c>
      <c r="F219" s="131" t="s">
        <v>278</v>
      </c>
      <c r="G219" s="132" t="s">
        <v>152</v>
      </c>
      <c r="H219" s="133">
        <v>394.42200000000003</v>
      </c>
      <c r="I219" s="134"/>
      <c r="J219" s="134">
        <f>ROUND(I219*H219,2)</f>
        <v>0</v>
      </c>
      <c r="K219" s="131" t="s">
        <v>143</v>
      </c>
      <c r="L219" s="29"/>
      <c r="M219" s="135" t="s">
        <v>1</v>
      </c>
      <c r="N219" s="136" t="s">
        <v>40</v>
      </c>
      <c r="O219" s="137">
        <v>0.42499999999999999</v>
      </c>
      <c r="P219" s="137">
        <f>O219*H219</f>
        <v>167.62935000000002</v>
      </c>
      <c r="Q219" s="137">
        <v>9.2999999999999992E-3</v>
      </c>
      <c r="R219" s="137">
        <f>Q219*H219</f>
        <v>3.6681246000000001</v>
      </c>
      <c r="S219" s="137">
        <v>0</v>
      </c>
      <c r="T219" s="138">
        <f>S219*H219</f>
        <v>0</v>
      </c>
      <c r="AR219" s="139" t="s">
        <v>144</v>
      </c>
      <c r="AT219" s="139" t="s">
        <v>139</v>
      </c>
      <c r="AU219" s="139" t="s">
        <v>83</v>
      </c>
      <c r="AY219" s="17" t="s">
        <v>136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7" t="s">
        <v>31</v>
      </c>
      <c r="BK219" s="140">
        <f>ROUND(I219*H219,2)</f>
        <v>0</v>
      </c>
      <c r="BL219" s="17" t="s">
        <v>144</v>
      </c>
      <c r="BM219" s="139" t="s">
        <v>279</v>
      </c>
    </row>
    <row r="220" spans="2:65" s="13" customFormat="1" ht="30.6">
      <c r="B220" s="147"/>
      <c r="D220" s="142" t="s">
        <v>146</v>
      </c>
      <c r="E220" s="148" t="s">
        <v>1</v>
      </c>
      <c r="F220" s="149" t="s">
        <v>280</v>
      </c>
      <c r="H220" s="150">
        <v>66.95</v>
      </c>
      <c r="L220" s="147"/>
      <c r="M220" s="151"/>
      <c r="T220" s="152"/>
      <c r="AT220" s="148" t="s">
        <v>146</v>
      </c>
      <c r="AU220" s="148" t="s">
        <v>83</v>
      </c>
      <c r="AV220" s="13" t="s">
        <v>83</v>
      </c>
      <c r="AW220" s="13" t="s">
        <v>30</v>
      </c>
      <c r="AX220" s="13" t="s">
        <v>75</v>
      </c>
      <c r="AY220" s="148" t="s">
        <v>136</v>
      </c>
    </row>
    <row r="221" spans="2:65" s="13" customFormat="1" ht="20.399999999999999">
      <c r="B221" s="147"/>
      <c r="D221" s="142" t="s">
        <v>146</v>
      </c>
      <c r="E221" s="148" t="s">
        <v>1</v>
      </c>
      <c r="F221" s="149" t="s">
        <v>281</v>
      </c>
      <c r="H221" s="150">
        <v>-6.5369999999999999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3" customFormat="1" ht="20.399999999999999">
      <c r="B222" s="147"/>
      <c r="D222" s="142" t="s">
        <v>146</v>
      </c>
      <c r="E222" s="148" t="s">
        <v>1</v>
      </c>
      <c r="F222" s="149" t="s">
        <v>282</v>
      </c>
      <c r="H222" s="150">
        <v>22.591999999999999</v>
      </c>
      <c r="L222" s="147"/>
      <c r="M222" s="151"/>
      <c r="T222" s="152"/>
      <c r="AT222" s="148" t="s">
        <v>146</v>
      </c>
      <c r="AU222" s="148" t="s">
        <v>83</v>
      </c>
      <c r="AV222" s="13" t="s">
        <v>83</v>
      </c>
      <c r="AW222" s="13" t="s">
        <v>30</v>
      </c>
      <c r="AX222" s="13" t="s">
        <v>75</v>
      </c>
      <c r="AY222" s="148" t="s">
        <v>136</v>
      </c>
    </row>
    <row r="223" spans="2:65" s="13" customFormat="1">
      <c r="B223" s="147"/>
      <c r="D223" s="142" t="s">
        <v>146</v>
      </c>
      <c r="E223" s="148" t="s">
        <v>1</v>
      </c>
      <c r="F223" s="149" t="s">
        <v>283</v>
      </c>
      <c r="H223" s="150">
        <v>28.861999999999998</v>
      </c>
      <c r="L223" s="147"/>
      <c r="M223" s="151"/>
      <c r="T223" s="152"/>
      <c r="AT223" s="148" t="s">
        <v>146</v>
      </c>
      <c r="AU223" s="148" t="s">
        <v>83</v>
      </c>
      <c r="AV223" s="13" t="s">
        <v>83</v>
      </c>
      <c r="AW223" s="13" t="s">
        <v>30</v>
      </c>
      <c r="AX223" s="13" t="s">
        <v>75</v>
      </c>
      <c r="AY223" s="148" t="s">
        <v>136</v>
      </c>
    </row>
    <row r="224" spans="2:65" s="13" customFormat="1" ht="20.399999999999999">
      <c r="B224" s="147"/>
      <c r="D224" s="142" t="s">
        <v>146</v>
      </c>
      <c r="E224" s="148" t="s">
        <v>1</v>
      </c>
      <c r="F224" s="149" t="s">
        <v>284</v>
      </c>
      <c r="H224" s="150">
        <v>9.6</v>
      </c>
      <c r="L224" s="147"/>
      <c r="M224" s="151"/>
      <c r="T224" s="152"/>
      <c r="AT224" s="148" t="s">
        <v>146</v>
      </c>
      <c r="AU224" s="148" t="s">
        <v>83</v>
      </c>
      <c r="AV224" s="13" t="s">
        <v>83</v>
      </c>
      <c r="AW224" s="13" t="s">
        <v>30</v>
      </c>
      <c r="AX224" s="13" t="s">
        <v>75</v>
      </c>
      <c r="AY224" s="148" t="s">
        <v>136</v>
      </c>
    </row>
    <row r="225" spans="2:51" s="13" customFormat="1" ht="20.399999999999999">
      <c r="B225" s="147"/>
      <c r="D225" s="142" t="s">
        <v>146</v>
      </c>
      <c r="E225" s="148" t="s">
        <v>1</v>
      </c>
      <c r="F225" s="149" t="s">
        <v>285</v>
      </c>
      <c r="H225" s="150">
        <v>52.908000000000001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51" s="13" customFormat="1" ht="20.399999999999999">
      <c r="B226" s="147"/>
      <c r="D226" s="142" t="s">
        <v>146</v>
      </c>
      <c r="E226" s="148" t="s">
        <v>1</v>
      </c>
      <c r="F226" s="149" t="s">
        <v>286</v>
      </c>
      <c r="H226" s="150">
        <v>34.677999999999997</v>
      </c>
      <c r="L226" s="147"/>
      <c r="M226" s="151"/>
      <c r="T226" s="152"/>
      <c r="AT226" s="148" t="s">
        <v>146</v>
      </c>
      <c r="AU226" s="148" t="s">
        <v>83</v>
      </c>
      <c r="AV226" s="13" t="s">
        <v>83</v>
      </c>
      <c r="AW226" s="13" t="s">
        <v>30</v>
      </c>
      <c r="AX226" s="13" t="s">
        <v>75</v>
      </c>
      <c r="AY226" s="148" t="s">
        <v>136</v>
      </c>
    </row>
    <row r="227" spans="2:51" s="13" customFormat="1" ht="20.399999999999999">
      <c r="B227" s="147"/>
      <c r="D227" s="142" t="s">
        <v>146</v>
      </c>
      <c r="E227" s="148" t="s">
        <v>1</v>
      </c>
      <c r="F227" s="149" t="s">
        <v>287</v>
      </c>
      <c r="H227" s="150">
        <v>15.095000000000001</v>
      </c>
      <c r="L227" s="147"/>
      <c r="M227" s="151"/>
      <c r="T227" s="152"/>
      <c r="AT227" s="148" t="s">
        <v>146</v>
      </c>
      <c r="AU227" s="148" t="s">
        <v>83</v>
      </c>
      <c r="AV227" s="13" t="s">
        <v>83</v>
      </c>
      <c r="AW227" s="13" t="s">
        <v>30</v>
      </c>
      <c r="AX227" s="13" t="s">
        <v>75</v>
      </c>
      <c r="AY227" s="148" t="s">
        <v>136</v>
      </c>
    </row>
    <row r="228" spans="2:51" s="13" customFormat="1" ht="20.399999999999999">
      <c r="B228" s="147"/>
      <c r="D228" s="142" t="s">
        <v>146</v>
      </c>
      <c r="E228" s="148" t="s">
        <v>1</v>
      </c>
      <c r="F228" s="149" t="s">
        <v>288</v>
      </c>
      <c r="H228" s="150">
        <v>10.791</v>
      </c>
      <c r="L228" s="147"/>
      <c r="M228" s="151"/>
      <c r="T228" s="152"/>
      <c r="AT228" s="148" t="s">
        <v>146</v>
      </c>
      <c r="AU228" s="148" t="s">
        <v>83</v>
      </c>
      <c r="AV228" s="13" t="s">
        <v>83</v>
      </c>
      <c r="AW228" s="13" t="s">
        <v>30</v>
      </c>
      <c r="AX228" s="13" t="s">
        <v>75</v>
      </c>
      <c r="AY228" s="148" t="s">
        <v>136</v>
      </c>
    </row>
    <row r="229" spans="2:51" s="13" customFormat="1">
      <c r="B229" s="147"/>
      <c r="D229" s="142" t="s">
        <v>146</v>
      </c>
      <c r="E229" s="148" t="s">
        <v>1</v>
      </c>
      <c r="F229" s="149" t="s">
        <v>289</v>
      </c>
      <c r="H229" s="150">
        <v>7.3280000000000003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51" s="13" customFormat="1" ht="20.399999999999999">
      <c r="B230" s="147"/>
      <c r="D230" s="142" t="s">
        <v>146</v>
      </c>
      <c r="E230" s="148" t="s">
        <v>1</v>
      </c>
      <c r="F230" s="149" t="s">
        <v>290</v>
      </c>
      <c r="H230" s="150">
        <v>26.675999999999998</v>
      </c>
      <c r="L230" s="147"/>
      <c r="M230" s="151"/>
      <c r="T230" s="152"/>
      <c r="AT230" s="148" t="s">
        <v>146</v>
      </c>
      <c r="AU230" s="148" t="s">
        <v>83</v>
      </c>
      <c r="AV230" s="13" t="s">
        <v>83</v>
      </c>
      <c r="AW230" s="13" t="s">
        <v>30</v>
      </c>
      <c r="AX230" s="13" t="s">
        <v>75</v>
      </c>
      <c r="AY230" s="148" t="s">
        <v>136</v>
      </c>
    </row>
    <row r="231" spans="2:51" s="13" customFormat="1" ht="20.399999999999999">
      <c r="B231" s="147"/>
      <c r="D231" s="142" t="s">
        <v>146</v>
      </c>
      <c r="E231" s="148" t="s">
        <v>1</v>
      </c>
      <c r="F231" s="149" t="s">
        <v>291</v>
      </c>
      <c r="H231" s="150">
        <v>15.651</v>
      </c>
      <c r="L231" s="147"/>
      <c r="M231" s="151"/>
      <c r="T231" s="152"/>
      <c r="AT231" s="148" t="s">
        <v>146</v>
      </c>
      <c r="AU231" s="148" t="s">
        <v>83</v>
      </c>
      <c r="AV231" s="13" t="s">
        <v>83</v>
      </c>
      <c r="AW231" s="13" t="s">
        <v>30</v>
      </c>
      <c r="AX231" s="13" t="s">
        <v>75</v>
      </c>
      <c r="AY231" s="148" t="s">
        <v>136</v>
      </c>
    </row>
    <row r="232" spans="2:51" s="13" customFormat="1" ht="20.399999999999999">
      <c r="B232" s="147"/>
      <c r="D232" s="142" t="s">
        <v>146</v>
      </c>
      <c r="E232" s="148" t="s">
        <v>1</v>
      </c>
      <c r="F232" s="149" t="s">
        <v>292</v>
      </c>
      <c r="H232" s="150">
        <v>14.195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30</v>
      </c>
      <c r="AX232" s="13" t="s">
        <v>75</v>
      </c>
      <c r="AY232" s="148" t="s">
        <v>136</v>
      </c>
    </row>
    <row r="233" spans="2:51" s="13" customFormat="1" ht="20.399999999999999">
      <c r="B233" s="147"/>
      <c r="D233" s="142" t="s">
        <v>146</v>
      </c>
      <c r="E233" s="148" t="s">
        <v>1</v>
      </c>
      <c r="F233" s="149" t="s">
        <v>293</v>
      </c>
      <c r="H233" s="150">
        <v>17.093</v>
      </c>
      <c r="L233" s="147"/>
      <c r="M233" s="151"/>
      <c r="T233" s="152"/>
      <c r="AT233" s="148" t="s">
        <v>146</v>
      </c>
      <c r="AU233" s="148" t="s">
        <v>83</v>
      </c>
      <c r="AV233" s="13" t="s">
        <v>83</v>
      </c>
      <c r="AW233" s="13" t="s">
        <v>30</v>
      </c>
      <c r="AX233" s="13" t="s">
        <v>75</v>
      </c>
      <c r="AY233" s="148" t="s">
        <v>136</v>
      </c>
    </row>
    <row r="234" spans="2:51" s="13" customFormat="1" ht="20.399999999999999">
      <c r="B234" s="147"/>
      <c r="D234" s="142" t="s">
        <v>146</v>
      </c>
      <c r="E234" s="148" t="s">
        <v>1</v>
      </c>
      <c r="F234" s="149" t="s">
        <v>294</v>
      </c>
      <c r="H234" s="150">
        <v>40.878</v>
      </c>
      <c r="L234" s="147"/>
      <c r="M234" s="151"/>
      <c r="T234" s="152"/>
      <c r="AT234" s="148" t="s">
        <v>146</v>
      </c>
      <c r="AU234" s="148" t="s">
        <v>83</v>
      </c>
      <c r="AV234" s="13" t="s">
        <v>83</v>
      </c>
      <c r="AW234" s="13" t="s">
        <v>30</v>
      </c>
      <c r="AX234" s="13" t="s">
        <v>75</v>
      </c>
      <c r="AY234" s="148" t="s">
        <v>136</v>
      </c>
    </row>
    <row r="235" spans="2:51" s="13" customFormat="1" ht="20.399999999999999">
      <c r="B235" s="147"/>
      <c r="D235" s="142" t="s">
        <v>146</v>
      </c>
      <c r="E235" s="148" t="s">
        <v>1</v>
      </c>
      <c r="F235" s="149" t="s">
        <v>295</v>
      </c>
      <c r="H235" s="150">
        <v>36.158000000000001</v>
      </c>
      <c r="L235" s="147"/>
      <c r="M235" s="151"/>
      <c r="T235" s="152"/>
      <c r="AT235" s="148" t="s">
        <v>146</v>
      </c>
      <c r="AU235" s="148" t="s">
        <v>83</v>
      </c>
      <c r="AV235" s="13" t="s">
        <v>83</v>
      </c>
      <c r="AW235" s="13" t="s">
        <v>30</v>
      </c>
      <c r="AX235" s="13" t="s">
        <v>75</v>
      </c>
      <c r="AY235" s="148" t="s">
        <v>136</v>
      </c>
    </row>
    <row r="236" spans="2:51" s="13" customFormat="1">
      <c r="B236" s="147"/>
      <c r="D236" s="142" t="s">
        <v>146</v>
      </c>
      <c r="E236" s="148" t="s">
        <v>1</v>
      </c>
      <c r="F236" s="149" t="s">
        <v>296</v>
      </c>
      <c r="H236" s="150">
        <v>29.423999999999999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30</v>
      </c>
      <c r="AX236" s="13" t="s">
        <v>75</v>
      </c>
      <c r="AY236" s="148" t="s">
        <v>136</v>
      </c>
    </row>
    <row r="237" spans="2:51" s="13" customFormat="1" ht="30.6">
      <c r="B237" s="147"/>
      <c r="D237" s="142" t="s">
        <v>146</v>
      </c>
      <c r="E237" s="148" t="s">
        <v>1</v>
      </c>
      <c r="F237" s="149" t="s">
        <v>297</v>
      </c>
      <c r="H237" s="150">
        <v>69.816000000000003</v>
      </c>
      <c r="L237" s="147"/>
      <c r="M237" s="151"/>
      <c r="T237" s="152"/>
      <c r="AT237" s="148" t="s">
        <v>146</v>
      </c>
      <c r="AU237" s="148" t="s">
        <v>83</v>
      </c>
      <c r="AV237" s="13" t="s">
        <v>83</v>
      </c>
      <c r="AW237" s="13" t="s">
        <v>30</v>
      </c>
      <c r="AX237" s="13" t="s">
        <v>75</v>
      </c>
      <c r="AY237" s="148" t="s">
        <v>136</v>
      </c>
    </row>
    <row r="238" spans="2:51" s="13" customFormat="1" ht="20.399999999999999">
      <c r="B238" s="147"/>
      <c r="D238" s="142" t="s">
        <v>146</v>
      </c>
      <c r="E238" s="148" t="s">
        <v>1</v>
      </c>
      <c r="F238" s="149" t="s">
        <v>298</v>
      </c>
      <c r="H238" s="150">
        <v>17.094000000000001</v>
      </c>
      <c r="L238" s="147"/>
      <c r="M238" s="151"/>
      <c r="T238" s="152"/>
      <c r="AT238" s="148" t="s">
        <v>146</v>
      </c>
      <c r="AU238" s="148" t="s">
        <v>83</v>
      </c>
      <c r="AV238" s="13" t="s">
        <v>83</v>
      </c>
      <c r="AW238" s="13" t="s">
        <v>30</v>
      </c>
      <c r="AX238" s="13" t="s">
        <v>75</v>
      </c>
      <c r="AY238" s="148" t="s">
        <v>136</v>
      </c>
    </row>
    <row r="239" spans="2:51" s="12" customFormat="1">
      <c r="B239" s="141"/>
      <c r="D239" s="142" t="s">
        <v>146</v>
      </c>
      <c r="E239" s="143" t="s">
        <v>1</v>
      </c>
      <c r="F239" s="144" t="s">
        <v>299</v>
      </c>
      <c r="H239" s="143" t="s">
        <v>1</v>
      </c>
      <c r="L239" s="141"/>
      <c r="M239" s="145"/>
      <c r="T239" s="146"/>
      <c r="AT239" s="143" t="s">
        <v>146</v>
      </c>
      <c r="AU239" s="143" t="s">
        <v>83</v>
      </c>
      <c r="AV239" s="12" t="s">
        <v>31</v>
      </c>
      <c r="AW239" s="12" t="s">
        <v>30</v>
      </c>
      <c r="AX239" s="12" t="s">
        <v>75</v>
      </c>
      <c r="AY239" s="143" t="s">
        <v>136</v>
      </c>
    </row>
    <row r="240" spans="2:51" s="13" customFormat="1">
      <c r="B240" s="147"/>
      <c r="D240" s="142" t="s">
        <v>146</v>
      </c>
      <c r="E240" s="148" t="s">
        <v>1</v>
      </c>
      <c r="F240" s="149" t="s">
        <v>300</v>
      </c>
      <c r="H240" s="150">
        <v>-114.83</v>
      </c>
      <c r="L240" s="147"/>
      <c r="M240" s="151"/>
      <c r="T240" s="152"/>
      <c r="AT240" s="148" t="s">
        <v>146</v>
      </c>
      <c r="AU240" s="148" t="s">
        <v>83</v>
      </c>
      <c r="AV240" s="13" t="s">
        <v>83</v>
      </c>
      <c r="AW240" s="13" t="s">
        <v>30</v>
      </c>
      <c r="AX240" s="13" t="s">
        <v>75</v>
      </c>
      <c r="AY240" s="148" t="s">
        <v>136</v>
      </c>
    </row>
    <row r="241" spans="2:65" s="14" customFormat="1">
      <c r="B241" s="153"/>
      <c r="D241" s="142" t="s">
        <v>146</v>
      </c>
      <c r="E241" s="154" t="s">
        <v>1</v>
      </c>
      <c r="F241" s="155" t="s">
        <v>149</v>
      </c>
      <c r="H241" s="156">
        <v>394.42200000000003</v>
      </c>
      <c r="L241" s="153"/>
      <c r="M241" s="157"/>
      <c r="T241" s="158"/>
      <c r="AT241" s="154" t="s">
        <v>146</v>
      </c>
      <c r="AU241" s="154" t="s">
        <v>83</v>
      </c>
      <c r="AV241" s="14" t="s">
        <v>144</v>
      </c>
      <c r="AW241" s="14" t="s">
        <v>30</v>
      </c>
      <c r="AX241" s="14" t="s">
        <v>31</v>
      </c>
      <c r="AY241" s="154" t="s">
        <v>136</v>
      </c>
    </row>
    <row r="242" spans="2:65" s="1" customFormat="1" ht="33" customHeight="1">
      <c r="B242" s="128"/>
      <c r="C242" s="129" t="s">
        <v>301</v>
      </c>
      <c r="D242" s="129" t="s">
        <v>139</v>
      </c>
      <c r="E242" s="130" t="s">
        <v>302</v>
      </c>
      <c r="F242" s="131" t="s">
        <v>303</v>
      </c>
      <c r="G242" s="132" t="s">
        <v>152</v>
      </c>
      <c r="H242" s="133">
        <v>0.75</v>
      </c>
      <c r="I242" s="134"/>
      <c r="J242" s="134">
        <f>ROUND(I242*H242,2)</f>
        <v>0</v>
      </c>
      <c r="K242" s="131" t="s">
        <v>143</v>
      </c>
      <c r="L242" s="29"/>
      <c r="M242" s="135" t="s">
        <v>1</v>
      </c>
      <c r="N242" s="136" t="s">
        <v>40</v>
      </c>
      <c r="O242" s="137">
        <v>0.63</v>
      </c>
      <c r="P242" s="137">
        <f>O242*H242</f>
        <v>0.47250000000000003</v>
      </c>
      <c r="Q242" s="137">
        <v>0.105</v>
      </c>
      <c r="R242" s="137">
        <f>Q242*H242</f>
        <v>7.8750000000000001E-2</v>
      </c>
      <c r="S242" s="137">
        <v>0</v>
      </c>
      <c r="T242" s="138">
        <f>S242*H242</f>
        <v>0</v>
      </c>
      <c r="AR242" s="139" t="s">
        <v>144</v>
      </c>
      <c r="AT242" s="139" t="s">
        <v>139</v>
      </c>
      <c r="AU242" s="139" t="s">
        <v>83</v>
      </c>
      <c r="AY242" s="17" t="s">
        <v>136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7" t="s">
        <v>31</v>
      </c>
      <c r="BK242" s="140">
        <f>ROUND(I242*H242,2)</f>
        <v>0</v>
      </c>
      <c r="BL242" s="17" t="s">
        <v>144</v>
      </c>
      <c r="BM242" s="139" t="s">
        <v>304</v>
      </c>
    </row>
    <row r="243" spans="2:65" s="12" customFormat="1">
      <c r="B243" s="141"/>
      <c r="D243" s="142" t="s">
        <v>146</v>
      </c>
      <c r="E243" s="143" t="s">
        <v>1</v>
      </c>
      <c r="F243" s="144" t="s">
        <v>305</v>
      </c>
      <c r="H243" s="143" t="s">
        <v>1</v>
      </c>
      <c r="L243" s="141"/>
      <c r="M243" s="145"/>
      <c r="T243" s="146"/>
      <c r="AT243" s="143" t="s">
        <v>146</v>
      </c>
      <c r="AU243" s="143" t="s">
        <v>83</v>
      </c>
      <c r="AV243" s="12" t="s">
        <v>31</v>
      </c>
      <c r="AW243" s="12" t="s">
        <v>30</v>
      </c>
      <c r="AX243" s="12" t="s">
        <v>75</v>
      </c>
      <c r="AY243" s="143" t="s">
        <v>136</v>
      </c>
    </row>
    <row r="244" spans="2:65" s="13" customFormat="1">
      <c r="B244" s="147"/>
      <c r="D244" s="142" t="s">
        <v>146</v>
      </c>
      <c r="E244" s="148" t="s">
        <v>1</v>
      </c>
      <c r="F244" s="149" t="s">
        <v>306</v>
      </c>
      <c r="H244" s="150">
        <v>0.75</v>
      </c>
      <c r="L244" s="147"/>
      <c r="M244" s="151"/>
      <c r="T244" s="152"/>
      <c r="AT244" s="148" t="s">
        <v>146</v>
      </c>
      <c r="AU244" s="148" t="s">
        <v>83</v>
      </c>
      <c r="AV244" s="13" t="s">
        <v>83</v>
      </c>
      <c r="AW244" s="13" t="s">
        <v>30</v>
      </c>
      <c r="AX244" s="13" t="s">
        <v>75</v>
      </c>
      <c r="AY244" s="148" t="s">
        <v>136</v>
      </c>
    </row>
    <row r="245" spans="2:65" s="14" customFormat="1">
      <c r="B245" s="153"/>
      <c r="D245" s="142" t="s">
        <v>146</v>
      </c>
      <c r="E245" s="154" t="s">
        <v>1</v>
      </c>
      <c r="F245" s="155" t="s">
        <v>149</v>
      </c>
      <c r="H245" s="156">
        <v>0.75</v>
      </c>
      <c r="L245" s="153"/>
      <c r="M245" s="157"/>
      <c r="T245" s="158"/>
      <c r="AT245" s="154" t="s">
        <v>146</v>
      </c>
      <c r="AU245" s="154" t="s">
        <v>83</v>
      </c>
      <c r="AV245" s="14" t="s">
        <v>144</v>
      </c>
      <c r="AW245" s="14" t="s">
        <v>30</v>
      </c>
      <c r="AX245" s="14" t="s">
        <v>31</v>
      </c>
      <c r="AY245" s="154" t="s">
        <v>136</v>
      </c>
    </row>
    <row r="246" spans="2:65" s="1" customFormat="1" ht="24.15" customHeight="1">
      <c r="B246" s="128"/>
      <c r="C246" s="129" t="s">
        <v>307</v>
      </c>
      <c r="D246" s="129" t="s">
        <v>139</v>
      </c>
      <c r="E246" s="130" t="s">
        <v>308</v>
      </c>
      <c r="F246" s="131" t="s">
        <v>309</v>
      </c>
      <c r="G246" s="132" t="s">
        <v>152</v>
      </c>
      <c r="H246" s="133">
        <v>293.42</v>
      </c>
      <c r="I246" s="134"/>
      <c r="J246" s="134">
        <f>ROUND(I246*H246,2)</f>
        <v>0</v>
      </c>
      <c r="K246" s="131" t="s">
        <v>143</v>
      </c>
      <c r="L246" s="29"/>
      <c r="M246" s="135" t="s">
        <v>1</v>
      </c>
      <c r="N246" s="136" t="s">
        <v>40</v>
      </c>
      <c r="O246" s="137">
        <v>0.28799999999999998</v>
      </c>
      <c r="P246" s="137">
        <f>O246*H246</f>
        <v>84.504959999999997</v>
      </c>
      <c r="Q246" s="137">
        <v>9.9000000000000005E-2</v>
      </c>
      <c r="R246" s="137">
        <f>Q246*H246</f>
        <v>29.048580000000001</v>
      </c>
      <c r="S246" s="137">
        <v>0</v>
      </c>
      <c r="T246" s="138">
        <f>S246*H246</f>
        <v>0</v>
      </c>
      <c r="AR246" s="139" t="s">
        <v>144</v>
      </c>
      <c r="AT246" s="139" t="s">
        <v>139</v>
      </c>
      <c r="AU246" s="139" t="s">
        <v>83</v>
      </c>
      <c r="AY246" s="17" t="s">
        <v>136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7" t="s">
        <v>31</v>
      </c>
      <c r="BK246" s="140">
        <f>ROUND(I246*H246,2)</f>
        <v>0</v>
      </c>
      <c r="BL246" s="17" t="s">
        <v>144</v>
      </c>
      <c r="BM246" s="139" t="s">
        <v>310</v>
      </c>
    </row>
    <row r="247" spans="2:65" s="13" customFormat="1">
      <c r="B247" s="147"/>
      <c r="D247" s="142" t="s">
        <v>146</v>
      </c>
      <c r="E247" s="148" t="s">
        <v>1</v>
      </c>
      <c r="F247" s="149" t="s">
        <v>311</v>
      </c>
      <c r="H247" s="150">
        <v>74.81</v>
      </c>
      <c r="L247" s="147"/>
      <c r="M247" s="151"/>
      <c r="T247" s="152"/>
      <c r="AT247" s="148" t="s">
        <v>146</v>
      </c>
      <c r="AU247" s="148" t="s">
        <v>83</v>
      </c>
      <c r="AV247" s="13" t="s">
        <v>83</v>
      </c>
      <c r="AW247" s="13" t="s">
        <v>30</v>
      </c>
      <c r="AX247" s="13" t="s">
        <v>75</v>
      </c>
      <c r="AY247" s="148" t="s">
        <v>136</v>
      </c>
    </row>
    <row r="248" spans="2:65" s="13" customFormat="1">
      <c r="B248" s="147"/>
      <c r="D248" s="142" t="s">
        <v>146</v>
      </c>
      <c r="E248" s="148" t="s">
        <v>1</v>
      </c>
      <c r="F248" s="149" t="s">
        <v>312</v>
      </c>
      <c r="H248" s="150">
        <v>6.46</v>
      </c>
      <c r="L248" s="147"/>
      <c r="M248" s="151"/>
      <c r="T248" s="152"/>
      <c r="AT248" s="148" t="s">
        <v>146</v>
      </c>
      <c r="AU248" s="148" t="s">
        <v>83</v>
      </c>
      <c r="AV248" s="13" t="s">
        <v>83</v>
      </c>
      <c r="AW248" s="13" t="s">
        <v>30</v>
      </c>
      <c r="AX248" s="13" t="s">
        <v>75</v>
      </c>
      <c r="AY248" s="148" t="s">
        <v>136</v>
      </c>
    </row>
    <row r="249" spans="2:65" s="13" customFormat="1">
      <c r="B249" s="147"/>
      <c r="D249" s="142" t="s">
        <v>146</v>
      </c>
      <c r="E249" s="148" t="s">
        <v>1</v>
      </c>
      <c r="F249" s="149" t="s">
        <v>313</v>
      </c>
      <c r="H249" s="150">
        <v>6.23</v>
      </c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D250" s="142" t="s">
        <v>146</v>
      </c>
      <c r="E250" s="148" t="s">
        <v>1</v>
      </c>
      <c r="F250" s="149" t="s">
        <v>314</v>
      </c>
      <c r="H250" s="150">
        <v>2.82</v>
      </c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D251" s="142" t="s">
        <v>146</v>
      </c>
      <c r="E251" s="148" t="s">
        <v>1</v>
      </c>
      <c r="F251" s="149" t="s">
        <v>315</v>
      </c>
      <c r="H251" s="150">
        <v>13.414999999999999</v>
      </c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3" customFormat="1">
      <c r="B252" s="147"/>
      <c r="D252" s="142" t="s">
        <v>146</v>
      </c>
      <c r="E252" s="148" t="s">
        <v>1</v>
      </c>
      <c r="F252" s="149" t="s">
        <v>316</v>
      </c>
      <c r="H252" s="150">
        <v>8.86</v>
      </c>
      <c r="L252" s="147"/>
      <c r="M252" s="151"/>
      <c r="T252" s="152"/>
      <c r="AT252" s="148" t="s">
        <v>146</v>
      </c>
      <c r="AU252" s="148" t="s">
        <v>83</v>
      </c>
      <c r="AV252" s="13" t="s">
        <v>83</v>
      </c>
      <c r="AW252" s="13" t="s">
        <v>30</v>
      </c>
      <c r="AX252" s="13" t="s">
        <v>75</v>
      </c>
      <c r="AY252" s="148" t="s">
        <v>136</v>
      </c>
    </row>
    <row r="253" spans="2:65" s="13" customFormat="1">
      <c r="B253" s="147"/>
      <c r="D253" s="142" t="s">
        <v>146</v>
      </c>
      <c r="E253" s="148" t="s">
        <v>1</v>
      </c>
      <c r="F253" s="149" t="s">
        <v>317</v>
      </c>
      <c r="H253" s="150">
        <v>5.35</v>
      </c>
      <c r="L253" s="147"/>
      <c r="M253" s="151"/>
      <c r="T253" s="152"/>
      <c r="AT253" s="148" t="s">
        <v>146</v>
      </c>
      <c r="AU253" s="148" t="s">
        <v>83</v>
      </c>
      <c r="AV253" s="13" t="s">
        <v>83</v>
      </c>
      <c r="AW253" s="13" t="s">
        <v>30</v>
      </c>
      <c r="AX253" s="13" t="s">
        <v>75</v>
      </c>
      <c r="AY253" s="148" t="s">
        <v>136</v>
      </c>
    </row>
    <row r="254" spans="2:65" s="13" customFormat="1">
      <c r="B254" s="147"/>
      <c r="D254" s="142" t="s">
        <v>146</v>
      </c>
      <c r="E254" s="148" t="s">
        <v>1</v>
      </c>
      <c r="F254" s="149" t="s">
        <v>318</v>
      </c>
      <c r="H254" s="150">
        <v>2.74</v>
      </c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30</v>
      </c>
      <c r="AX254" s="13" t="s">
        <v>75</v>
      </c>
      <c r="AY254" s="148" t="s">
        <v>136</v>
      </c>
    </row>
    <row r="255" spans="2:65" s="13" customFormat="1">
      <c r="B255" s="147"/>
      <c r="D255" s="142" t="s">
        <v>146</v>
      </c>
      <c r="E255" s="148" t="s">
        <v>1</v>
      </c>
      <c r="F255" s="149" t="s">
        <v>319</v>
      </c>
      <c r="H255" s="150">
        <v>1.66</v>
      </c>
      <c r="L255" s="147"/>
      <c r="M255" s="151"/>
      <c r="T255" s="152"/>
      <c r="AT255" s="148" t="s">
        <v>146</v>
      </c>
      <c r="AU255" s="148" t="s">
        <v>83</v>
      </c>
      <c r="AV255" s="13" t="s">
        <v>83</v>
      </c>
      <c r="AW255" s="13" t="s">
        <v>30</v>
      </c>
      <c r="AX255" s="13" t="s">
        <v>75</v>
      </c>
      <c r="AY255" s="148" t="s">
        <v>136</v>
      </c>
    </row>
    <row r="256" spans="2:65" s="13" customFormat="1">
      <c r="B256" s="147"/>
      <c r="D256" s="142" t="s">
        <v>146</v>
      </c>
      <c r="E256" s="148" t="s">
        <v>1</v>
      </c>
      <c r="F256" s="149" t="s">
        <v>320</v>
      </c>
      <c r="H256" s="150">
        <v>5.0599999999999996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3" customFormat="1">
      <c r="B257" s="147"/>
      <c r="D257" s="142" t="s">
        <v>146</v>
      </c>
      <c r="E257" s="148" t="s">
        <v>1</v>
      </c>
      <c r="F257" s="149" t="s">
        <v>321</v>
      </c>
      <c r="H257" s="150">
        <v>4.3499999999999996</v>
      </c>
      <c r="L257" s="147"/>
      <c r="M257" s="151"/>
      <c r="T257" s="152"/>
      <c r="AT257" s="148" t="s">
        <v>146</v>
      </c>
      <c r="AU257" s="148" t="s">
        <v>83</v>
      </c>
      <c r="AV257" s="13" t="s">
        <v>83</v>
      </c>
      <c r="AW257" s="13" t="s">
        <v>30</v>
      </c>
      <c r="AX257" s="13" t="s">
        <v>75</v>
      </c>
      <c r="AY257" s="148" t="s">
        <v>136</v>
      </c>
    </row>
    <row r="258" spans="2:65" s="13" customFormat="1">
      <c r="B258" s="147"/>
      <c r="D258" s="142" t="s">
        <v>146</v>
      </c>
      <c r="E258" s="148" t="s">
        <v>1</v>
      </c>
      <c r="F258" s="149" t="s">
        <v>322</v>
      </c>
      <c r="H258" s="150">
        <v>5.54</v>
      </c>
      <c r="L258" s="147"/>
      <c r="M258" s="151"/>
      <c r="T258" s="152"/>
      <c r="AT258" s="148" t="s">
        <v>146</v>
      </c>
      <c r="AU258" s="148" t="s">
        <v>83</v>
      </c>
      <c r="AV258" s="13" t="s">
        <v>83</v>
      </c>
      <c r="AW258" s="13" t="s">
        <v>30</v>
      </c>
      <c r="AX258" s="13" t="s">
        <v>75</v>
      </c>
      <c r="AY258" s="148" t="s">
        <v>136</v>
      </c>
    </row>
    <row r="259" spans="2:65" s="13" customFormat="1">
      <c r="B259" s="147"/>
      <c r="D259" s="142" t="s">
        <v>146</v>
      </c>
      <c r="E259" s="148" t="s">
        <v>1</v>
      </c>
      <c r="F259" s="149" t="s">
        <v>323</v>
      </c>
      <c r="H259" s="150">
        <v>6.55</v>
      </c>
      <c r="L259" s="147"/>
      <c r="M259" s="151"/>
      <c r="T259" s="152"/>
      <c r="AT259" s="148" t="s">
        <v>146</v>
      </c>
      <c r="AU259" s="148" t="s">
        <v>83</v>
      </c>
      <c r="AV259" s="13" t="s">
        <v>83</v>
      </c>
      <c r="AW259" s="13" t="s">
        <v>30</v>
      </c>
      <c r="AX259" s="13" t="s">
        <v>75</v>
      </c>
      <c r="AY259" s="148" t="s">
        <v>136</v>
      </c>
    </row>
    <row r="260" spans="2:65" s="13" customFormat="1">
      <c r="B260" s="147"/>
      <c r="D260" s="142" t="s">
        <v>146</v>
      </c>
      <c r="E260" s="148" t="s">
        <v>1</v>
      </c>
      <c r="F260" s="149" t="s">
        <v>324</v>
      </c>
      <c r="H260" s="150">
        <v>11.94</v>
      </c>
      <c r="L260" s="147"/>
      <c r="M260" s="151"/>
      <c r="T260" s="152"/>
      <c r="AT260" s="148" t="s">
        <v>146</v>
      </c>
      <c r="AU260" s="148" t="s">
        <v>83</v>
      </c>
      <c r="AV260" s="13" t="s">
        <v>83</v>
      </c>
      <c r="AW260" s="13" t="s">
        <v>30</v>
      </c>
      <c r="AX260" s="13" t="s">
        <v>75</v>
      </c>
      <c r="AY260" s="148" t="s">
        <v>136</v>
      </c>
    </row>
    <row r="261" spans="2:65" s="13" customFormat="1">
      <c r="B261" s="147"/>
      <c r="D261" s="142" t="s">
        <v>146</v>
      </c>
      <c r="E261" s="148" t="s">
        <v>1</v>
      </c>
      <c r="F261" s="149" t="s">
        <v>325</v>
      </c>
      <c r="H261" s="150">
        <v>10.574999999999999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30</v>
      </c>
      <c r="AX261" s="13" t="s">
        <v>75</v>
      </c>
      <c r="AY261" s="148" t="s">
        <v>136</v>
      </c>
    </row>
    <row r="262" spans="2:65" s="13" customFormat="1">
      <c r="B262" s="147"/>
      <c r="D262" s="142" t="s">
        <v>146</v>
      </c>
      <c r="E262" s="148" t="s">
        <v>1</v>
      </c>
      <c r="F262" s="149" t="s">
        <v>326</v>
      </c>
      <c r="H262" s="150">
        <v>5.89</v>
      </c>
      <c r="L262" s="147"/>
      <c r="M262" s="151"/>
      <c r="T262" s="152"/>
      <c r="AT262" s="148" t="s">
        <v>146</v>
      </c>
      <c r="AU262" s="148" t="s">
        <v>83</v>
      </c>
      <c r="AV262" s="13" t="s">
        <v>83</v>
      </c>
      <c r="AW262" s="13" t="s">
        <v>30</v>
      </c>
      <c r="AX262" s="13" t="s">
        <v>75</v>
      </c>
      <c r="AY262" s="148" t="s">
        <v>136</v>
      </c>
    </row>
    <row r="263" spans="2:65" s="13" customFormat="1">
      <c r="B263" s="147"/>
      <c r="D263" s="142" t="s">
        <v>146</v>
      </c>
      <c r="E263" s="148" t="s">
        <v>1</v>
      </c>
      <c r="F263" s="149" t="s">
        <v>327</v>
      </c>
      <c r="H263" s="150">
        <v>118.6</v>
      </c>
      <c r="L263" s="147"/>
      <c r="M263" s="151"/>
      <c r="T263" s="152"/>
      <c r="AT263" s="148" t="s">
        <v>146</v>
      </c>
      <c r="AU263" s="148" t="s">
        <v>83</v>
      </c>
      <c r="AV263" s="13" t="s">
        <v>83</v>
      </c>
      <c r="AW263" s="13" t="s">
        <v>30</v>
      </c>
      <c r="AX263" s="13" t="s">
        <v>75</v>
      </c>
      <c r="AY263" s="148" t="s">
        <v>136</v>
      </c>
    </row>
    <row r="264" spans="2:65" s="13" customFormat="1">
      <c r="B264" s="147"/>
      <c r="D264" s="142" t="s">
        <v>146</v>
      </c>
      <c r="E264" s="148" t="s">
        <v>1</v>
      </c>
      <c r="F264" s="149" t="s">
        <v>328</v>
      </c>
      <c r="H264" s="150">
        <v>2.57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30</v>
      </c>
      <c r="AX264" s="13" t="s">
        <v>75</v>
      </c>
      <c r="AY264" s="148" t="s">
        <v>136</v>
      </c>
    </row>
    <row r="265" spans="2:65" s="14" customFormat="1">
      <c r="B265" s="153"/>
      <c r="D265" s="142" t="s">
        <v>146</v>
      </c>
      <c r="E265" s="154" t="s">
        <v>1</v>
      </c>
      <c r="F265" s="155" t="s">
        <v>149</v>
      </c>
      <c r="H265" s="156">
        <v>293.42</v>
      </c>
      <c r="L265" s="153"/>
      <c r="M265" s="157"/>
      <c r="T265" s="158"/>
      <c r="AT265" s="154" t="s">
        <v>146</v>
      </c>
      <c r="AU265" s="154" t="s">
        <v>83</v>
      </c>
      <c r="AV265" s="14" t="s">
        <v>144</v>
      </c>
      <c r="AW265" s="14" t="s">
        <v>30</v>
      </c>
      <c r="AX265" s="14" t="s">
        <v>31</v>
      </c>
      <c r="AY265" s="154" t="s">
        <v>136</v>
      </c>
    </row>
    <row r="266" spans="2:65" s="1" customFormat="1" ht="37.950000000000003" customHeight="1">
      <c r="B266" s="128"/>
      <c r="C266" s="129" t="s">
        <v>329</v>
      </c>
      <c r="D266" s="129" t="s">
        <v>139</v>
      </c>
      <c r="E266" s="130" t="s">
        <v>330</v>
      </c>
      <c r="F266" s="131" t="s">
        <v>331</v>
      </c>
      <c r="G266" s="132" t="s">
        <v>200</v>
      </c>
      <c r="H266" s="133">
        <v>243.86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3.2000000000000001E-2</v>
      </c>
      <c r="P266" s="137">
        <f>O266*H266</f>
        <v>7.8035200000000007</v>
      </c>
      <c r="Q266" s="137">
        <v>2.0000000000000002E-5</v>
      </c>
      <c r="R266" s="137">
        <f>Q266*H266</f>
        <v>4.8772000000000008E-3</v>
      </c>
      <c r="S266" s="137">
        <v>0</v>
      </c>
      <c r="T266" s="138">
        <f>S266*H266</f>
        <v>0</v>
      </c>
      <c r="AR266" s="139" t="s">
        <v>144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332</v>
      </c>
    </row>
    <row r="267" spans="2:65" s="13" customFormat="1" ht="30.6">
      <c r="B267" s="147"/>
      <c r="D267" s="142" t="s">
        <v>146</v>
      </c>
      <c r="E267" s="148" t="s">
        <v>1</v>
      </c>
      <c r="F267" s="149" t="s">
        <v>333</v>
      </c>
      <c r="H267" s="150">
        <v>51.5</v>
      </c>
      <c r="L267" s="147"/>
      <c r="M267" s="151"/>
      <c r="T267" s="152"/>
      <c r="AT267" s="148" t="s">
        <v>146</v>
      </c>
      <c r="AU267" s="148" t="s">
        <v>83</v>
      </c>
      <c r="AV267" s="13" t="s">
        <v>83</v>
      </c>
      <c r="AW267" s="13" t="s">
        <v>30</v>
      </c>
      <c r="AX267" s="13" t="s">
        <v>75</v>
      </c>
      <c r="AY267" s="148" t="s">
        <v>136</v>
      </c>
    </row>
    <row r="268" spans="2:65" s="13" customFormat="1">
      <c r="B268" s="147"/>
      <c r="D268" s="142" t="s">
        <v>146</v>
      </c>
      <c r="E268" s="148" t="s">
        <v>1</v>
      </c>
      <c r="F268" s="149" t="s">
        <v>334</v>
      </c>
      <c r="H268" s="150">
        <v>9.9</v>
      </c>
      <c r="L268" s="147"/>
      <c r="M268" s="151"/>
      <c r="T268" s="152"/>
      <c r="AT268" s="148" t="s">
        <v>146</v>
      </c>
      <c r="AU268" s="148" t="s">
        <v>83</v>
      </c>
      <c r="AV268" s="13" t="s">
        <v>83</v>
      </c>
      <c r="AW268" s="13" t="s">
        <v>30</v>
      </c>
      <c r="AX268" s="13" t="s">
        <v>75</v>
      </c>
      <c r="AY268" s="148" t="s">
        <v>136</v>
      </c>
    </row>
    <row r="269" spans="2:65" s="13" customFormat="1">
      <c r="B269" s="147"/>
      <c r="D269" s="142" t="s">
        <v>146</v>
      </c>
      <c r="E269" s="148" t="s">
        <v>1</v>
      </c>
      <c r="F269" s="149" t="s">
        <v>335</v>
      </c>
      <c r="H269" s="150">
        <v>10.6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3" customFormat="1">
      <c r="B270" s="147"/>
      <c r="D270" s="142" t="s">
        <v>146</v>
      </c>
      <c r="E270" s="148" t="s">
        <v>1</v>
      </c>
      <c r="F270" s="149" t="s">
        <v>336</v>
      </c>
      <c r="H270" s="150">
        <v>6.4</v>
      </c>
      <c r="L270" s="147"/>
      <c r="M270" s="151"/>
      <c r="T270" s="152"/>
      <c r="AT270" s="148" t="s">
        <v>146</v>
      </c>
      <c r="AU270" s="148" t="s">
        <v>83</v>
      </c>
      <c r="AV270" s="13" t="s">
        <v>83</v>
      </c>
      <c r="AW270" s="13" t="s">
        <v>30</v>
      </c>
      <c r="AX270" s="13" t="s">
        <v>75</v>
      </c>
      <c r="AY270" s="148" t="s">
        <v>136</v>
      </c>
    </row>
    <row r="271" spans="2:65" s="13" customFormat="1">
      <c r="B271" s="147"/>
      <c r="D271" s="142" t="s">
        <v>146</v>
      </c>
      <c r="E271" s="148" t="s">
        <v>1</v>
      </c>
      <c r="F271" s="149" t="s">
        <v>337</v>
      </c>
      <c r="H271" s="150">
        <v>21.42</v>
      </c>
      <c r="L271" s="147"/>
      <c r="M271" s="151"/>
      <c r="T271" s="152"/>
      <c r="AT271" s="148" t="s">
        <v>146</v>
      </c>
      <c r="AU271" s="148" t="s">
        <v>83</v>
      </c>
      <c r="AV271" s="13" t="s">
        <v>83</v>
      </c>
      <c r="AW271" s="13" t="s">
        <v>30</v>
      </c>
      <c r="AX271" s="13" t="s">
        <v>75</v>
      </c>
      <c r="AY271" s="148" t="s">
        <v>136</v>
      </c>
    </row>
    <row r="272" spans="2:65" s="13" customFormat="1">
      <c r="B272" s="147"/>
      <c r="D272" s="142" t="s">
        <v>146</v>
      </c>
      <c r="E272" s="148" t="s">
        <v>1</v>
      </c>
      <c r="F272" s="149" t="s">
        <v>338</v>
      </c>
      <c r="H272" s="150">
        <v>12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30</v>
      </c>
      <c r="AX272" s="13" t="s">
        <v>75</v>
      </c>
      <c r="AY272" s="148" t="s">
        <v>136</v>
      </c>
    </row>
    <row r="273" spans="2:65" s="13" customFormat="1">
      <c r="B273" s="147"/>
      <c r="D273" s="142" t="s">
        <v>146</v>
      </c>
      <c r="E273" s="148" t="s">
        <v>1</v>
      </c>
      <c r="F273" s="149" t="s">
        <v>339</v>
      </c>
      <c r="H273" s="150">
        <v>9.64</v>
      </c>
      <c r="L273" s="147"/>
      <c r="M273" s="151"/>
      <c r="T273" s="152"/>
      <c r="AT273" s="148" t="s">
        <v>146</v>
      </c>
      <c r="AU273" s="148" t="s">
        <v>83</v>
      </c>
      <c r="AV273" s="13" t="s">
        <v>83</v>
      </c>
      <c r="AW273" s="13" t="s">
        <v>30</v>
      </c>
      <c r="AX273" s="13" t="s">
        <v>75</v>
      </c>
      <c r="AY273" s="148" t="s">
        <v>136</v>
      </c>
    </row>
    <row r="274" spans="2:65" s="13" customFormat="1">
      <c r="B274" s="147"/>
      <c r="D274" s="142" t="s">
        <v>146</v>
      </c>
      <c r="E274" s="148" t="s">
        <v>1</v>
      </c>
      <c r="F274" s="149" t="s">
        <v>340</v>
      </c>
      <c r="H274" s="150">
        <v>6.8</v>
      </c>
      <c r="L274" s="147"/>
      <c r="M274" s="151"/>
      <c r="T274" s="152"/>
      <c r="AT274" s="148" t="s">
        <v>146</v>
      </c>
      <c r="AU274" s="148" t="s">
        <v>83</v>
      </c>
      <c r="AV274" s="13" t="s">
        <v>83</v>
      </c>
      <c r="AW274" s="13" t="s">
        <v>30</v>
      </c>
      <c r="AX274" s="13" t="s">
        <v>75</v>
      </c>
      <c r="AY274" s="148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341</v>
      </c>
      <c r="H275" s="150">
        <v>4.7300000000000004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3" customFormat="1">
      <c r="B276" s="147"/>
      <c r="D276" s="142" t="s">
        <v>146</v>
      </c>
      <c r="E276" s="148" t="s">
        <v>1</v>
      </c>
      <c r="F276" s="149" t="s">
        <v>342</v>
      </c>
      <c r="H276" s="150">
        <v>9.5</v>
      </c>
      <c r="L276" s="147"/>
      <c r="M276" s="151"/>
      <c r="T276" s="152"/>
      <c r="AT276" s="148" t="s">
        <v>146</v>
      </c>
      <c r="AU276" s="148" t="s">
        <v>83</v>
      </c>
      <c r="AV276" s="13" t="s">
        <v>83</v>
      </c>
      <c r="AW276" s="13" t="s">
        <v>30</v>
      </c>
      <c r="AX276" s="13" t="s">
        <v>75</v>
      </c>
      <c r="AY276" s="148" t="s">
        <v>136</v>
      </c>
    </row>
    <row r="277" spans="2:65" s="13" customFormat="1">
      <c r="B277" s="147"/>
      <c r="D277" s="142" t="s">
        <v>146</v>
      </c>
      <c r="E277" s="148" t="s">
        <v>1</v>
      </c>
      <c r="F277" s="149" t="s">
        <v>343</v>
      </c>
      <c r="H277" s="150">
        <v>9.8000000000000007</v>
      </c>
      <c r="L277" s="147"/>
      <c r="M277" s="151"/>
      <c r="T277" s="152"/>
      <c r="AT277" s="148" t="s">
        <v>146</v>
      </c>
      <c r="AU277" s="148" t="s">
        <v>83</v>
      </c>
      <c r="AV277" s="13" t="s">
        <v>83</v>
      </c>
      <c r="AW277" s="13" t="s">
        <v>30</v>
      </c>
      <c r="AX277" s="13" t="s">
        <v>75</v>
      </c>
      <c r="AY277" s="148" t="s">
        <v>136</v>
      </c>
    </row>
    <row r="278" spans="2:65" s="13" customFormat="1">
      <c r="B278" s="147"/>
      <c r="D278" s="142" t="s">
        <v>146</v>
      </c>
      <c r="E278" s="148" t="s">
        <v>1</v>
      </c>
      <c r="F278" s="149" t="s">
        <v>344</v>
      </c>
      <c r="H278" s="150">
        <v>9.8000000000000007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30</v>
      </c>
      <c r="AX278" s="13" t="s">
        <v>75</v>
      </c>
      <c r="AY278" s="148" t="s">
        <v>136</v>
      </c>
    </row>
    <row r="279" spans="2:65" s="13" customFormat="1">
      <c r="B279" s="147"/>
      <c r="D279" s="142" t="s">
        <v>146</v>
      </c>
      <c r="E279" s="148" t="s">
        <v>1</v>
      </c>
      <c r="F279" s="149" t="s">
        <v>345</v>
      </c>
      <c r="H279" s="150">
        <v>10.72</v>
      </c>
      <c r="L279" s="147"/>
      <c r="M279" s="151"/>
      <c r="T279" s="152"/>
      <c r="AT279" s="148" t="s">
        <v>146</v>
      </c>
      <c r="AU279" s="148" t="s">
        <v>83</v>
      </c>
      <c r="AV279" s="13" t="s">
        <v>83</v>
      </c>
      <c r="AW279" s="13" t="s">
        <v>30</v>
      </c>
      <c r="AX279" s="13" t="s">
        <v>75</v>
      </c>
      <c r="AY279" s="148" t="s">
        <v>136</v>
      </c>
    </row>
    <row r="280" spans="2:65" s="13" customFormat="1">
      <c r="B280" s="147"/>
      <c r="D280" s="142" t="s">
        <v>146</v>
      </c>
      <c r="E280" s="148" t="s">
        <v>1</v>
      </c>
      <c r="F280" s="149" t="s">
        <v>346</v>
      </c>
      <c r="H280" s="150">
        <v>14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3" customFormat="1">
      <c r="B281" s="147"/>
      <c r="D281" s="142" t="s">
        <v>146</v>
      </c>
      <c r="E281" s="148" t="s">
        <v>1</v>
      </c>
      <c r="F281" s="149" t="s">
        <v>347</v>
      </c>
      <c r="H281" s="150">
        <v>13</v>
      </c>
      <c r="L281" s="147"/>
      <c r="M281" s="151"/>
      <c r="T281" s="152"/>
      <c r="AT281" s="148" t="s">
        <v>146</v>
      </c>
      <c r="AU281" s="148" t="s">
        <v>83</v>
      </c>
      <c r="AV281" s="13" t="s">
        <v>83</v>
      </c>
      <c r="AW281" s="13" t="s">
        <v>30</v>
      </c>
      <c r="AX281" s="13" t="s">
        <v>75</v>
      </c>
      <c r="AY281" s="148" t="s">
        <v>136</v>
      </c>
    </row>
    <row r="282" spans="2:65" s="13" customFormat="1">
      <c r="B282" s="147"/>
      <c r="D282" s="142" t="s">
        <v>146</v>
      </c>
      <c r="E282" s="148" t="s">
        <v>1</v>
      </c>
      <c r="F282" s="149" t="s">
        <v>348</v>
      </c>
      <c r="H282" s="150">
        <v>10</v>
      </c>
      <c r="L282" s="147"/>
      <c r="M282" s="151"/>
      <c r="T282" s="152"/>
      <c r="AT282" s="148" t="s">
        <v>146</v>
      </c>
      <c r="AU282" s="148" t="s">
        <v>83</v>
      </c>
      <c r="AV282" s="13" t="s">
        <v>83</v>
      </c>
      <c r="AW282" s="13" t="s">
        <v>30</v>
      </c>
      <c r="AX282" s="13" t="s">
        <v>75</v>
      </c>
      <c r="AY282" s="148" t="s">
        <v>136</v>
      </c>
    </row>
    <row r="283" spans="2:65" s="13" customFormat="1">
      <c r="B283" s="147"/>
      <c r="D283" s="142" t="s">
        <v>146</v>
      </c>
      <c r="E283" s="148" t="s">
        <v>1</v>
      </c>
      <c r="F283" s="149" t="s">
        <v>349</v>
      </c>
      <c r="H283" s="150">
        <v>27.45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30</v>
      </c>
      <c r="AX283" s="13" t="s">
        <v>75</v>
      </c>
      <c r="AY283" s="148" t="s">
        <v>136</v>
      </c>
    </row>
    <row r="284" spans="2:65" s="13" customFormat="1">
      <c r="B284" s="147"/>
      <c r="D284" s="142" t="s">
        <v>146</v>
      </c>
      <c r="E284" s="148" t="s">
        <v>1</v>
      </c>
      <c r="F284" s="149" t="s">
        <v>350</v>
      </c>
      <c r="H284" s="150">
        <v>6.6</v>
      </c>
      <c r="L284" s="147"/>
      <c r="M284" s="151"/>
      <c r="T284" s="152"/>
      <c r="AT284" s="148" t="s">
        <v>146</v>
      </c>
      <c r="AU284" s="148" t="s">
        <v>83</v>
      </c>
      <c r="AV284" s="13" t="s">
        <v>83</v>
      </c>
      <c r="AW284" s="13" t="s">
        <v>30</v>
      </c>
      <c r="AX284" s="13" t="s">
        <v>75</v>
      </c>
      <c r="AY284" s="148" t="s">
        <v>136</v>
      </c>
    </row>
    <row r="285" spans="2:65" s="14" customFormat="1">
      <c r="B285" s="153"/>
      <c r="D285" s="142" t="s">
        <v>146</v>
      </c>
      <c r="E285" s="154" t="s">
        <v>1</v>
      </c>
      <c r="F285" s="155" t="s">
        <v>149</v>
      </c>
      <c r="H285" s="156">
        <v>243.86</v>
      </c>
      <c r="L285" s="153"/>
      <c r="M285" s="157"/>
      <c r="T285" s="158"/>
      <c r="AT285" s="154" t="s">
        <v>146</v>
      </c>
      <c r="AU285" s="154" t="s">
        <v>83</v>
      </c>
      <c r="AV285" s="14" t="s">
        <v>144</v>
      </c>
      <c r="AW285" s="14" t="s">
        <v>30</v>
      </c>
      <c r="AX285" s="14" t="s">
        <v>31</v>
      </c>
      <c r="AY285" s="154" t="s">
        <v>136</v>
      </c>
    </row>
    <row r="286" spans="2:65" s="1" customFormat="1" ht="37.950000000000003" customHeight="1">
      <c r="B286" s="128"/>
      <c r="C286" s="129" t="s">
        <v>351</v>
      </c>
      <c r="D286" s="129" t="s">
        <v>139</v>
      </c>
      <c r="E286" s="130" t="s">
        <v>352</v>
      </c>
      <c r="F286" s="131" t="s">
        <v>353</v>
      </c>
      <c r="G286" s="132" t="s">
        <v>157</v>
      </c>
      <c r="H286" s="133">
        <v>10</v>
      </c>
      <c r="I286" s="134"/>
      <c r="J286" s="134">
        <f t="shared" ref="J286:J291" si="0">ROUND(I286*H286,2)</f>
        <v>0</v>
      </c>
      <c r="K286" s="131" t="s">
        <v>143</v>
      </c>
      <c r="L286" s="29"/>
      <c r="M286" s="135" t="s">
        <v>1</v>
      </c>
      <c r="N286" s="136" t="s">
        <v>40</v>
      </c>
      <c r="O286" s="137">
        <v>1.607</v>
      </c>
      <c r="P286" s="137">
        <f t="shared" ref="P286:P291" si="1">O286*H286</f>
        <v>16.07</v>
      </c>
      <c r="Q286" s="137">
        <v>4.684E-2</v>
      </c>
      <c r="R286" s="137">
        <f t="shared" ref="R286:R291" si="2">Q286*H286</f>
        <v>0.46839999999999998</v>
      </c>
      <c r="S286" s="137">
        <v>0</v>
      </c>
      <c r="T286" s="138">
        <f t="shared" ref="T286:T291" si="3">S286*H286</f>
        <v>0</v>
      </c>
      <c r="AR286" s="139" t="s">
        <v>144</v>
      </c>
      <c r="AT286" s="139" t="s">
        <v>139</v>
      </c>
      <c r="AU286" s="139" t="s">
        <v>83</v>
      </c>
      <c r="AY286" s="17" t="s">
        <v>136</v>
      </c>
      <c r="BE286" s="140">
        <f t="shared" ref="BE286:BE291" si="4">IF(N286="základní",J286,0)</f>
        <v>0</v>
      </c>
      <c r="BF286" s="140">
        <f t="shared" ref="BF286:BF291" si="5">IF(N286="snížená",J286,0)</f>
        <v>0</v>
      </c>
      <c r="BG286" s="140">
        <f t="shared" ref="BG286:BG291" si="6">IF(N286="zákl. přenesená",J286,0)</f>
        <v>0</v>
      </c>
      <c r="BH286" s="140">
        <f t="shared" ref="BH286:BH291" si="7">IF(N286="sníž. přenesená",J286,0)</f>
        <v>0</v>
      </c>
      <c r="BI286" s="140">
        <f t="shared" ref="BI286:BI291" si="8">IF(N286="nulová",J286,0)</f>
        <v>0</v>
      </c>
      <c r="BJ286" s="17" t="s">
        <v>31</v>
      </c>
      <c r="BK286" s="140">
        <f t="shared" ref="BK286:BK291" si="9">ROUND(I286*H286,2)</f>
        <v>0</v>
      </c>
      <c r="BL286" s="17" t="s">
        <v>144</v>
      </c>
      <c r="BM286" s="139" t="s">
        <v>354</v>
      </c>
    </row>
    <row r="287" spans="2:65" s="1" customFormat="1" ht="33" customHeight="1">
      <c r="B287" s="128"/>
      <c r="C287" s="159" t="s">
        <v>355</v>
      </c>
      <c r="D287" s="159" t="s">
        <v>356</v>
      </c>
      <c r="E287" s="160" t="s">
        <v>357</v>
      </c>
      <c r="F287" s="161" t="s">
        <v>358</v>
      </c>
      <c r="G287" s="162" t="s">
        <v>157</v>
      </c>
      <c r="H287" s="163">
        <v>1</v>
      </c>
      <c r="I287" s="164"/>
      <c r="J287" s="164">
        <f t="shared" si="0"/>
        <v>0</v>
      </c>
      <c r="K287" s="161" t="s">
        <v>143</v>
      </c>
      <c r="L287" s="165"/>
      <c r="M287" s="166" t="s">
        <v>1</v>
      </c>
      <c r="N287" s="167" t="s">
        <v>40</v>
      </c>
      <c r="O287" s="137">
        <v>0</v>
      </c>
      <c r="P287" s="137">
        <f t="shared" si="1"/>
        <v>0</v>
      </c>
      <c r="Q287" s="137">
        <v>1.201E-2</v>
      </c>
      <c r="R287" s="137">
        <f t="shared" si="2"/>
        <v>1.201E-2</v>
      </c>
      <c r="S287" s="137">
        <v>0</v>
      </c>
      <c r="T287" s="138">
        <f t="shared" si="3"/>
        <v>0</v>
      </c>
      <c r="AR287" s="139" t="s">
        <v>177</v>
      </c>
      <c r="AT287" s="139" t="s">
        <v>356</v>
      </c>
      <c r="AU287" s="139" t="s">
        <v>83</v>
      </c>
      <c r="AY287" s="17" t="s">
        <v>136</v>
      </c>
      <c r="BE287" s="140">
        <f t="shared" si="4"/>
        <v>0</v>
      </c>
      <c r="BF287" s="140">
        <f t="shared" si="5"/>
        <v>0</v>
      </c>
      <c r="BG287" s="140">
        <f t="shared" si="6"/>
        <v>0</v>
      </c>
      <c r="BH287" s="140">
        <f t="shared" si="7"/>
        <v>0</v>
      </c>
      <c r="BI287" s="140">
        <f t="shared" si="8"/>
        <v>0</v>
      </c>
      <c r="BJ287" s="17" t="s">
        <v>31</v>
      </c>
      <c r="BK287" s="140">
        <f t="shared" si="9"/>
        <v>0</v>
      </c>
      <c r="BL287" s="17" t="s">
        <v>144</v>
      </c>
      <c r="BM287" s="139" t="s">
        <v>359</v>
      </c>
    </row>
    <row r="288" spans="2:65" s="1" customFormat="1" ht="33" customHeight="1">
      <c r="B288" s="128"/>
      <c r="C288" s="159" t="s">
        <v>360</v>
      </c>
      <c r="D288" s="159" t="s">
        <v>356</v>
      </c>
      <c r="E288" s="160" t="s">
        <v>361</v>
      </c>
      <c r="F288" s="161" t="s">
        <v>362</v>
      </c>
      <c r="G288" s="162" t="s">
        <v>157</v>
      </c>
      <c r="H288" s="163">
        <v>2</v>
      </c>
      <c r="I288" s="164"/>
      <c r="J288" s="164">
        <f t="shared" si="0"/>
        <v>0</v>
      </c>
      <c r="K288" s="161" t="s">
        <v>143</v>
      </c>
      <c r="L288" s="165"/>
      <c r="M288" s="166" t="s">
        <v>1</v>
      </c>
      <c r="N288" s="167" t="s">
        <v>40</v>
      </c>
      <c r="O288" s="137">
        <v>0</v>
      </c>
      <c r="P288" s="137">
        <f t="shared" si="1"/>
        <v>0</v>
      </c>
      <c r="Q288" s="137">
        <v>1.489E-2</v>
      </c>
      <c r="R288" s="137">
        <f t="shared" si="2"/>
        <v>2.9780000000000001E-2</v>
      </c>
      <c r="S288" s="137">
        <v>0</v>
      </c>
      <c r="T288" s="138">
        <f t="shared" si="3"/>
        <v>0</v>
      </c>
      <c r="AR288" s="139" t="s">
        <v>177</v>
      </c>
      <c r="AT288" s="139" t="s">
        <v>356</v>
      </c>
      <c r="AU288" s="139" t="s">
        <v>83</v>
      </c>
      <c r="AY288" s="17" t="s">
        <v>136</v>
      </c>
      <c r="BE288" s="140">
        <f t="shared" si="4"/>
        <v>0</v>
      </c>
      <c r="BF288" s="140">
        <f t="shared" si="5"/>
        <v>0</v>
      </c>
      <c r="BG288" s="140">
        <f t="shared" si="6"/>
        <v>0</v>
      </c>
      <c r="BH288" s="140">
        <f t="shared" si="7"/>
        <v>0</v>
      </c>
      <c r="BI288" s="140">
        <f t="shared" si="8"/>
        <v>0</v>
      </c>
      <c r="BJ288" s="17" t="s">
        <v>31</v>
      </c>
      <c r="BK288" s="140">
        <f t="shared" si="9"/>
        <v>0</v>
      </c>
      <c r="BL288" s="17" t="s">
        <v>144</v>
      </c>
      <c r="BM288" s="139" t="s">
        <v>363</v>
      </c>
    </row>
    <row r="289" spans="2:65" s="1" customFormat="1" ht="33" customHeight="1">
      <c r="B289" s="128"/>
      <c r="C289" s="159" t="s">
        <v>364</v>
      </c>
      <c r="D289" s="159" t="s">
        <v>356</v>
      </c>
      <c r="E289" s="160" t="s">
        <v>365</v>
      </c>
      <c r="F289" s="161" t="s">
        <v>366</v>
      </c>
      <c r="G289" s="162" t="s">
        <v>157</v>
      </c>
      <c r="H289" s="163">
        <v>1</v>
      </c>
      <c r="I289" s="164"/>
      <c r="J289" s="164">
        <f t="shared" si="0"/>
        <v>0</v>
      </c>
      <c r="K289" s="161" t="s">
        <v>143</v>
      </c>
      <c r="L289" s="165"/>
      <c r="M289" s="166" t="s">
        <v>1</v>
      </c>
      <c r="N289" s="167" t="s">
        <v>40</v>
      </c>
      <c r="O289" s="137">
        <v>0</v>
      </c>
      <c r="P289" s="137">
        <f t="shared" si="1"/>
        <v>0</v>
      </c>
      <c r="Q289" s="137">
        <v>1.4579999999999999E-2</v>
      </c>
      <c r="R289" s="137">
        <f t="shared" si="2"/>
        <v>1.4579999999999999E-2</v>
      </c>
      <c r="S289" s="137">
        <v>0</v>
      </c>
      <c r="T289" s="138">
        <f t="shared" si="3"/>
        <v>0</v>
      </c>
      <c r="AR289" s="139" t="s">
        <v>177</v>
      </c>
      <c r="AT289" s="139" t="s">
        <v>356</v>
      </c>
      <c r="AU289" s="139" t="s">
        <v>83</v>
      </c>
      <c r="AY289" s="17" t="s">
        <v>136</v>
      </c>
      <c r="BE289" s="140">
        <f t="shared" si="4"/>
        <v>0</v>
      </c>
      <c r="BF289" s="140">
        <f t="shared" si="5"/>
        <v>0</v>
      </c>
      <c r="BG289" s="140">
        <f t="shared" si="6"/>
        <v>0</v>
      </c>
      <c r="BH289" s="140">
        <f t="shared" si="7"/>
        <v>0</v>
      </c>
      <c r="BI289" s="140">
        <f t="shared" si="8"/>
        <v>0</v>
      </c>
      <c r="BJ289" s="17" t="s">
        <v>31</v>
      </c>
      <c r="BK289" s="140">
        <f t="shared" si="9"/>
        <v>0</v>
      </c>
      <c r="BL289" s="17" t="s">
        <v>144</v>
      </c>
      <c r="BM289" s="139" t="s">
        <v>367</v>
      </c>
    </row>
    <row r="290" spans="2:65" s="1" customFormat="1" ht="33" customHeight="1">
      <c r="B290" s="128"/>
      <c r="C290" s="159" t="s">
        <v>368</v>
      </c>
      <c r="D290" s="159" t="s">
        <v>356</v>
      </c>
      <c r="E290" s="160" t="s">
        <v>369</v>
      </c>
      <c r="F290" s="161" t="s">
        <v>370</v>
      </c>
      <c r="G290" s="162" t="s">
        <v>157</v>
      </c>
      <c r="H290" s="163">
        <v>4</v>
      </c>
      <c r="I290" s="164"/>
      <c r="J290" s="164">
        <f t="shared" si="0"/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 t="shared" si="1"/>
        <v>0</v>
      </c>
      <c r="Q290" s="137">
        <v>2.3369999999999998E-2</v>
      </c>
      <c r="R290" s="137">
        <f t="shared" si="2"/>
        <v>9.3479999999999994E-2</v>
      </c>
      <c r="S290" s="137">
        <v>0</v>
      </c>
      <c r="T290" s="138">
        <f t="shared" si="3"/>
        <v>0</v>
      </c>
      <c r="AR290" s="139" t="s">
        <v>177</v>
      </c>
      <c r="AT290" s="139" t="s">
        <v>356</v>
      </c>
      <c r="AU290" s="139" t="s">
        <v>83</v>
      </c>
      <c r="AY290" s="17" t="s">
        <v>136</v>
      </c>
      <c r="BE290" s="140">
        <f t="shared" si="4"/>
        <v>0</v>
      </c>
      <c r="BF290" s="140">
        <f t="shared" si="5"/>
        <v>0</v>
      </c>
      <c r="BG290" s="140">
        <f t="shared" si="6"/>
        <v>0</v>
      </c>
      <c r="BH290" s="140">
        <f t="shared" si="7"/>
        <v>0</v>
      </c>
      <c r="BI290" s="140">
        <f t="shared" si="8"/>
        <v>0</v>
      </c>
      <c r="BJ290" s="17" t="s">
        <v>31</v>
      </c>
      <c r="BK290" s="140">
        <f t="shared" si="9"/>
        <v>0</v>
      </c>
      <c r="BL290" s="17" t="s">
        <v>144</v>
      </c>
      <c r="BM290" s="139" t="s">
        <v>371</v>
      </c>
    </row>
    <row r="291" spans="2:65" s="1" customFormat="1" ht="33" customHeight="1">
      <c r="B291" s="128"/>
      <c r="C291" s="159" t="s">
        <v>372</v>
      </c>
      <c r="D291" s="159" t="s">
        <v>356</v>
      </c>
      <c r="E291" s="160" t="s">
        <v>373</v>
      </c>
      <c r="F291" s="161" t="s">
        <v>374</v>
      </c>
      <c r="G291" s="162" t="s">
        <v>157</v>
      </c>
      <c r="H291" s="163">
        <v>2</v>
      </c>
      <c r="I291" s="164"/>
      <c r="J291" s="164">
        <f t="shared" si="0"/>
        <v>0</v>
      </c>
      <c r="K291" s="161" t="s">
        <v>143</v>
      </c>
      <c r="L291" s="165"/>
      <c r="M291" s="166" t="s">
        <v>1</v>
      </c>
      <c r="N291" s="167" t="s">
        <v>40</v>
      </c>
      <c r="O291" s="137">
        <v>0</v>
      </c>
      <c r="P291" s="137">
        <f t="shared" si="1"/>
        <v>0</v>
      </c>
      <c r="Q291" s="137">
        <v>2.3959999999999999E-2</v>
      </c>
      <c r="R291" s="137">
        <f t="shared" si="2"/>
        <v>4.7919999999999997E-2</v>
      </c>
      <c r="S291" s="137">
        <v>0</v>
      </c>
      <c r="T291" s="138">
        <f t="shared" si="3"/>
        <v>0</v>
      </c>
      <c r="AR291" s="139" t="s">
        <v>177</v>
      </c>
      <c r="AT291" s="139" t="s">
        <v>356</v>
      </c>
      <c r="AU291" s="139" t="s">
        <v>83</v>
      </c>
      <c r="AY291" s="17" t="s">
        <v>136</v>
      </c>
      <c r="BE291" s="140">
        <f t="shared" si="4"/>
        <v>0</v>
      </c>
      <c r="BF291" s="140">
        <f t="shared" si="5"/>
        <v>0</v>
      </c>
      <c r="BG291" s="140">
        <f t="shared" si="6"/>
        <v>0</v>
      </c>
      <c r="BH291" s="140">
        <f t="shared" si="7"/>
        <v>0</v>
      </c>
      <c r="BI291" s="140">
        <f t="shared" si="8"/>
        <v>0</v>
      </c>
      <c r="BJ291" s="17" t="s">
        <v>31</v>
      </c>
      <c r="BK291" s="140">
        <f t="shared" si="9"/>
        <v>0</v>
      </c>
      <c r="BL291" s="17" t="s">
        <v>144</v>
      </c>
      <c r="BM291" s="139" t="s">
        <v>375</v>
      </c>
    </row>
    <row r="292" spans="2:65" s="11" customFormat="1" ht="22.95" customHeight="1">
      <c r="B292" s="117"/>
      <c r="D292" s="118" t="s">
        <v>74</v>
      </c>
      <c r="E292" s="126" t="s">
        <v>181</v>
      </c>
      <c r="F292" s="126" t="s">
        <v>376</v>
      </c>
      <c r="J292" s="127">
        <f>BK292</f>
        <v>0</v>
      </c>
      <c r="L292" s="117"/>
      <c r="M292" s="121"/>
      <c r="P292" s="122">
        <f>SUM(P293:P392)</f>
        <v>542.16255000000001</v>
      </c>
      <c r="R292" s="122">
        <f>SUM(R293:R392)</f>
        <v>4.9724999999999998E-2</v>
      </c>
      <c r="T292" s="123">
        <f>SUM(T293:T392)</f>
        <v>115.82150000000003</v>
      </c>
      <c r="AR292" s="118" t="s">
        <v>31</v>
      </c>
      <c r="AT292" s="124" t="s">
        <v>74</v>
      </c>
      <c r="AU292" s="124" t="s">
        <v>31</v>
      </c>
      <c r="AY292" s="118" t="s">
        <v>136</v>
      </c>
      <c r="BK292" s="125">
        <f>SUM(BK293:BK392)</f>
        <v>0</v>
      </c>
    </row>
    <row r="293" spans="2:65" s="1" customFormat="1" ht="37.950000000000003" customHeight="1">
      <c r="B293" s="128"/>
      <c r="C293" s="129" t="s">
        <v>377</v>
      </c>
      <c r="D293" s="129" t="s">
        <v>139</v>
      </c>
      <c r="E293" s="130" t="s">
        <v>378</v>
      </c>
      <c r="F293" s="131" t="s">
        <v>379</v>
      </c>
      <c r="G293" s="132" t="s">
        <v>152</v>
      </c>
      <c r="H293" s="133">
        <v>289.3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0.105</v>
      </c>
      <c r="P293" s="137">
        <f>O293*H293</f>
        <v>30.3765</v>
      </c>
      <c r="Q293" s="137">
        <v>1.2999999999999999E-4</v>
      </c>
      <c r="R293" s="137">
        <f>Q293*H293</f>
        <v>3.7608999999999997E-2</v>
      </c>
      <c r="S293" s="137">
        <v>0</v>
      </c>
      <c r="T293" s="138">
        <f>S293*H293</f>
        <v>0</v>
      </c>
      <c r="AR293" s="139" t="s">
        <v>144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144</v>
      </c>
      <c r="BM293" s="139" t="s">
        <v>380</v>
      </c>
    </row>
    <row r="294" spans="2:65" s="13" customFormat="1" ht="20.399999999999999">
      <c r="B294" s="147"/>
      <c r="D294" s="142" t="s">
        <v>146</v>
      </c>
      <c r="E294" s="148" t="s">
        <v>1</v>
      </c>
      <c r="F294" s="149" t="s">
        <v>232</v>
      </c>
      <c r="H294" s="150">
        <v>289.3</v>
      </c>
      <c r="L294" s="147"/>
      <c r="M294" s="151"/>
      <c r="T294" s="152"/>
      <c r="AT294" s="148" t="s">
        <v>146</v>
      </c>
      <c r="AU294" s="148" t="s">
        <v>83</v>
      </c>
      <c r="AV294" s="13" t="s">
        <v>83</v>
      </c>
      <c r="AW294" s="13" t="s">
        <v>30</v>
      </c>
      <c r="AX294" s="13" t="s">
        <v>75</v>
      </c>
      <c r="AY294" s="148" t="s">
        <v>136</v>
      </c>
    </row>
    <row r="295" spans="2:65" s="14" customFormat="1">
      <c r="B295" s="153"/>
      <c r="D295" s="142" t="s">
        <v>146</v>
      </c>
      <c r="E295" s="154" t="s">
        <v>1</v>
      </c>
      <c r="F295" s="155" t="s">
        <v>149</v>
      </c>
      <c r="H295" s="156">
        <v>289.3</v>
      </c>
      <c r="L295" s="153"/>
      <c r="M295" s="157"/>
      <c r="T295" s="158"/>
      <c r="AT295" s="154" t="s">
        <v>146</v>
      </c>
      <c r="AU295" s="154" t="s">
        <v>83</v>
      </c>
      <c r="AV295" s="14" t="s">
        <v>144</v>
      </c>
      <c r="AW295" s="14" t="s">
        <v>30</v>
      </c>
      <c r="AX295" s="14" t="s">
        <v>31</v>
      </c>
      <c r="AY295" s="154" t="s">
        <v>136</v>
      </c>
    </row>
    <row r="296" spans="2:65" s="1" customFormat="1" ht="37.950000000000003" customHeight="1">
      <c r="B296" s="128"/>
      <c r="C296" s="129" t="s">
        <v>381</v>
      </c>
      <c r="D296" s="129" t="s">
        <v>139</v>
      </c>
      <c r="E296" s="130" t="s">
        <v>382</v>
      </c>
      <c r="F296" s="131" t="s">
        <v>383</v>
      </c>
      <c r="G296" s="132" t="s">
        <v>152</v>
      </c>
      <c r="H296" s="133">
        <v>289.3</v>
      </c>
      <c r="I296" s="134"/>
      <c r="J296" s="134">
        <f>ROUND(I296*H296,2)</f>
        <v>0</v>
      </c>
      <c r="K296" s="131" t="s">
        <v>143</v>
      </c>
      <c r="L296" s="29"/>
      <c r="M296" s="135" t="s">
        <v>1</v>
      </c>
      <c r="N296" s="136" t="s">
        <v>40</v>
      </c>
      <c r="O296" s="137">
        <v>0.308</v>
      </c>
      <c r="P296" s="137">
        <f>O296*H296</f>
        <v>89.104399999999998</v>
      </c>
      <c r="Q296" s="137">
        <v>4.0000000000000003E-5</v>
      </c>
      <c r="R296" s="137">
        <f>Q296*H296</f>
        <v>1.1572000000000001E-2</v>
      </c>
      <c r="S296" s="137">
        <v>0</v>
      </c>
      <c r="T296" s="138">
        <f>S296*H296</f>
        <v>0</v>
      </c>
      <c r="AR296" s="139" t="s">
        <v>144</v>
      </c>
      <c r="AT296" s="139" t="s">
        <v>139</v>
      </c>
      <c r="AU296" s="139" t="s">
        <v>83</v>
      </c>
      <c r="AY296" s="17" t="s">
        <v>136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7" t="s">
        <v>31</v>
      </c>
      <c r="BK296" s="140">
        <f>ROUND(I296*H296,2)</f>
        <v>0</v>
      </c>
      <c r="BL296" s="17" t="s">
        <v>144</v>
      </c>
      <c r="BM296" s="139" t="s">
        <v>384</v>
      </c>
    </row>
    <row r="297" spans="2:65" s="13" customFormat="1" ht="20.399999999999999">
      <c r="B297" s="147"/>
      <c r="D297" s="142" t="s">
        <v>146</v>
      </c>
      <c r="E297" s="148" t="s">
        <v>1</v>
      </c>
      <c r="F297" s="149" t="s">
        <v>232</v>
      </c>
      <c r="H297" s="150">
        <v>289.3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289.3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44.25" customHeight="1">
      <c r="B299" s="128"/>
      <c r="C299" s="129" t="s">
        <v>385</v>
      </c>
      <c r="D299" s="129" t="s">
        <v>139</v>
      </c>
      <c r="E299" s="130" t="s">
        <v>386</v>
      </c>
      <c r="F299" s="131" t="s">
        <v>387</v>
      </c>
      <c r="G299" s="132" t="s">
        <v>152</v>
      </c>
      <c r="H299" s="133">
        <v>45.88</v>
      </c>
      <c r="I299" s="134"/>
      <c r="J299" s="134">
        <f>ROUND(I299*H299,2)</f>
        <v>0</v>
      </c>
      <c r="K299" s="131" t="s">
        <v>143</v>
      </c>
      <c r="L299" s="29"/>
      <c r="M299" s="135" t="s">
        <v>1</v>
      </c>
      <c r="N299" s="136" t="s">
        <v>40</v>
      </c>
      <c r="O299" s="137">
        <v>0.28399999999999997</v>
      </c>
      <c r="P299" s="137">
        <f>O299*H299</f>
        <v>13.029919999999999</v>
      </c>
      <c r="Q299" s="137">
        <v>0</v>
      </c>
      <c r="R299" s="137">
        <f>Q299*H299</f>
        <v>0</v>
      </c>
      <c r="S299" s="137">
        <v>0.26100000000000001</v>
      </c>
      <c r="T299" s="138">
        <f>S299*H299</f>
        <v>11.974680000000001</v>
      </c>
      <c r="AR299" s="139" t="s">
        <v>144</v>
      </c>
      <c r="AT299" s="139" t="s">
        <v>139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144</v>
      </c>
      <c r="BM299" s="139" t="s">
        <v>388</v>
      </c>
    </row>
    <row r="300" spans="2:65" s="13" customFormat="1">
      <c r="B300" s="147"/>
      <c r="D300" s="142" t="s">
        <v>146</v>
      </c>
      <c r="E300" s="148" t="s">
        <v>1</v>
      </c>
      <c r="F300" s="149" t="s">
        <v>389</v>
      </c>
      <c r="H300" s="150">
        <v>45.88</v>
      </c>
      <c r="L300" s="147"/>
      <c r="M300" s="151"/>
      <c r="T300" s="152"/>
      <c r="AT300" s="148" t="s">
        <v>146</v>
      </c>
      <c r="AU300" s="148" t="s">
        <v>83</v>
      </c>
      <c r="AV300" s="13" t="s">
        <v>83</v>
      </c>
      <c r="AW300" s="13" t="s">
        <v>30</v>
      </c>
      <c r="AX300" s="13" t="s">
        <v>75</v>
      </c>
      <c r="AY300" s="148" t="s">
        <v>136</v>
      </c>
    </row>
    <row r="301" spans="2:65" s="14" customFormat="1">
      <c r="B301" s="153"/>
      <c r="D301" s="142" t="s">
        <v>146</v>
      </c>
      <c r="E301" s="154" t="s">
        <v>1</v>
      </c>
      <c r="F301" s="155" t="s">
        <v>149</v>
      </c>
      <c r="H301" s="156">
        <v>45.88</v>
      </c>
      <c r="L301" s="153"/>
      <c r="M301" s="157"/>
      <c r="T301" s="158"/>
      <c r="AT301" s="154" t="s">
        <v>146</v>
      </c>
      <c r="AU301" s="154" t="s">
        <v>83</v>
      </c>
      <c r="AV301" s="14" t="s">
        <v>144</v>
      </c>
      <c r="AW301" s="14" t="s">
        <v>30</v>
      </c>
      <c r="AX301" s="14" t="s">
        <v>31</v>
      </c>
      <c r="AY301" s="154" t="s">
        <v>136</v>
      </c>
    </row>
    <row r="302" spans="2:65" s="1" customFormat="1" ht="44.25" customHeight="1">
      <c r="B302" s="128"/>
      <c r="C302" s="129" t="s">
        <v>390</v>
      </c>
      <c r="D302" s="129" t="s">
        <v>139</v>
      </c>
      <c r="E302" s="130" t="s">
        <v>391</v>
      </c>
      <c r="F302" s="131" t="s">
        <v>392</v>
      </c>
      <c r="G302" s="132" t="s">
        <v>142</v>
      </c>
      <c r="H302" s="133">
        <v>0.92400000000000004</v>
      </c>
      <c r="I302" s="134"/>
      <c r="J302" s="134">
        <f>ROUND(I302*H302,2)</f>
        <v>0</v>
      </c>
      <c r="K302" s="131" t="s">
        <v>143</v>
      </c>
      <c r="L302" s="29"/>
      <c r="M302" s="135" t="s">
        <v>1</v>
      </c>
      <c r="N302" s="136" t="s">
        <v>40</v>
      </c>
      <c r="O302" s="137">
        <v>2.7130000000000001</v>
      </c>
      <c r="P302" s="137">
        <f>O302*H302</f>
        <v>2.506812</v>
      </c>
      <c r="Q302" s="137">
        <v>0</v>
      </c>
      <c r="R302" s="137">
        <f>Q302*H302</f>
        <v>0</v>
      </c>
      <c r="S302" s="137">
        <v>1.8</v>
      </c>
      <c r="T302" s="138">
        <f>S302*H302</f>
        <v>1.6632</v>
      </c>
      <c r="AR302" s="139" t="s">
        <v>144</v>
      </c>
      <c r="AT302" s="139" t="s">
        <v>139</v>
      </c>
      <c r="AU302" s="139" t="s">
        <v>83</v>
      </c>
      <c r="AY302" s="17" t="s">
        <v>136</v>
      </c>
      <c r="BE302" s="140">
        <f>IF(N302="základní",J302,0)</f>
        <v>0</v>
      </c>
      <c r="BF302" s="140">
        <f>IF(N302="snížená",J302,0)</f>
        <v>0</v>
      </c>
      <c r="BG302" s="140">
        <f>IF(N302="zákl. přenesená",J302,0)</f>
        <v>0</v>
      </c>
      <c r="BH302" s="140">
        <f>IF(N302="sníž. přenesená",J302,0)</f>
        <v>0</v>
      </c>
      <c r="BI302" s="140">
        <f>IF(N302="nulová",J302,0)</f>
        <v>0</v>
      </c>
      <c r="BJ302" s="17" t="s">
        <v>31</v>
      </c>
      <c r="BK302" s="140">
        <f>ROUND(I302*H302,2)</f>
        <v>0</v>
      </c>
      <c r="BL302" s="17" t="s">
        <v>144</v>
      </c>
      <c r="BM302" s="139" t="s">
        <v>393</v>
      </c>
    </row>
    <row r="303" spans="2:65" s="12" customFormat="1">
      <c r="B303" s="141"/>
      <c r="D303" s="142" t="s">
        <v>146</v>
      </c>
      <c r="E303" s="143" t="s">
        <v>1</v>
      </c>
      <c r="F303" s="144" t="s">
        <v>394</v>
      </c>
      <c r="H303" s="143" t="s">
        <v>1</v>
      </c>
      <c r="L303" s="141"/>
      <c r="M303" s="145"/>
      <c r="T303" s="146"/>
      <c r="AT303" s="143" t="s">
        <v>146</v>
      </c>
      <c r="AU303" s="143" t="s">
        <v>83</v>
      </c>
      <c r="AV303" s="12" t="s">
        <v>31</v>
      </c>
      <c r="AW303" s="12" t="s">
        <v>30</v>
      </c>
      <c r="AX303" s="12" t="s">
        <v>75</v>
      </c>
      <c r="AY303" s="143" t="s">
        <v>136</v>
      </c>
    </row>
    <row r="304" spans="2:65" s="13" customFormat="1">
      <c r="B304" s="147"/>
      <c r="D304" s="142" t="s">
        <v>146</v>
      </c>
      <c r="E304" s="148" t="s">
        <v>1</v>
      </c>
      <c r="F304" s="149" t="s">
        <v>395</v>
      </c>
      <c r="H304" s="150">
        <v>0.92400000000000004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0.92400000000000004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" customFormat="1" ht="44.25" customHeight="1">
      <c r="B306" s="128"/>
      <c r="C306" s="129" t="s">
        <v>396</v>
      </c>
      <c r="D306" s="129" t="s">
        <v>139</v>
      </c>
      <c r="E306" s="130" t="s">
        <v>397</v>
      </c>
      <c r="F306" s="131" t="s">
        <v>398</v>
      </c>
      <c r="G306" s="132" t="s">
        <v>142</v>
      </c>
      <c r="H306" s="133">
        <v>0.95</v>
      </c>
      <c r="I306" s="134"/>
      <c r="J306" s="134">
        <f>ROUND(I306*H306,2)</f>
        <v>0</v>
      </c>
      <c r="K306" s="131" t="s">
        <v>143</v>
      </c>
      <c r="L306" s="29"/>
      <c r="M306" s="135" t="s">
        <v>1</v>
      </c>
      <c r="N306" s="136" t="s">
        <v>40</v>
      </c>
      <c r="O306" s="137">
        <v>2.79</v>
      </c>
      <c r="P306" s="137">
        <f>O306*H306</f>
        <v>2.6505000000000001</v>
      </c>
      <c r="Q306" s="137">
        <v>0</v>
      </c>
      <c r="R306" s="137">
        <f>Q306*H306</f>
        <v>0</v>
      </c>
      <c r="S306" s="137">
        <v>1.671</v>
      </c>
      <c r="T306" s="138">
        <f>S306*H306</f>
        <v>1.58745</v>
      </c>
      <c r="AR306" s="139" t="s">
        <v>144</v>
      </c>
      <c r="AT306" s="139" t="s">
        <v>139</v>
      </c>
      <c r="AU306" s="139" t="s">
        <v>83</v>
      </c>
      <c r="AY306" s="17" t="s">
        <v>136</v>
      </c>
      <c r="BE306" s="140">
        <f>IF(N306="základní",J306,0)</f>
        <v>0</v>
      </c>
      <c r="BF306" s="140">
        <f>IF(N306="snížená",J306,0)</f>
        <v>0</v>
      </c>
      <c r="BG306" s="140">
        <f>IF(N306="zákl. přenesená",J306,0)</f>
        <v>0</v>
      </c>
      <c r="BH306" s="140">
        <f>IF(N306="sníž. přenesená",J306,0)</f>
        <v>0</v>
      </c>
      <c r="BI306" s="140">
        <f>IF(N306="nulová",J306,0)</f>
        <v>0</v>
      </c>
      <c r="BJ306" s="17" t="s">
        <v>31</v>
      </c>
      <c r="BK306" s="140">
        <f>ROUND(I306*H306,2)</f>
        <v>0</v>
      </c>
      <c r="BL306" s="17" t="s">
        <v>144</v>
      </c>
      <c r="BM306" s="139" t="s">
        <v>399</v>
      </c>
    </row>
    <row r="307" spans="2:65" s="13" customFormat="1">
      <c r="B307" s="147"/>
      <c r="D307" s="142" t="s">
        <v>146</v>
      </c>
      <c r="E307" s="148" t="s">
        <v>1</v>
      </c>
      <c r="F307" s="149" t="s">
        <v>400</v>
      </c>
      <c r="H307" s="150">
        <v>0.95</v>
      </c>
      <c r="L307" s="147"/>
      <c r="M307" s="151"/>
      <c r="T307" s="152"/>
      <c r="AT307" s="148" t="s">
        <v>146</v>
      </c>
      <c r="AU307" s="148" t="s">
        <v>83</v>
      </c>
      <c r="AV307" s="13" t="s">
        <v>83</v>
      </c>
      <c r="AW307" s="13" t="s">
        <v>30</v>
      </c>
      <c r="AX307" s="13" t="s">
        <v>75</v>
      </c>
      <c r="AY307" s="148" t="s">
        <v>136</v>
      </c>
    </row>
    <row r="308" spans="2:65" s="14" customFormat="1">
      <c r="B308" s="153"/>
      <c r="D308" s="142" t="s">
        <v>146</v>
      </c>
      <c r="E308" s="154" t="s">
        <v>1</v>
      </c>
      <c r="F308" s="155" t="s">
        <v>149</v>
      </c>
      <c r="H308" s="156">
        <v>0.95</v>
      </c>
      <c r="L308" s="153"/>
      <c r="M308" s="157"/>
      <c r="T308" s="158"/>
      <c r="AT308" s="154" t="s">
        <v>146</v>
      </c>
      <c r="AU308" s="154" t="s">
        <v>83</v>
      </c>
      <c r="AV308" s="14" t="s">
        <v>144</v>
      </c>
      <c r="AW308" s="14" t="s">
        <v>30</v>
      </c>
      <c r="AX308" s="14" t="s">
        <v>31</v>
      </c>
      <c r="AY308" s="154" t="s">
        <v>136</v>
      </c>
    </row>
    <row r="309" spans="2:65" s="1" customFormat="1" ht="24.15" customHeight="1">
      <c r="B309" s="128"/>
      <c r="C309" s="129" t="s">
        <v>401</v>
      </c>
      <c r="D309" s="129" t="s">
        <v>139</v>
      </c>
      <c r="E309" s="130" t="s">
        <v>402</v>
      </c>
      <c r="F309" s="131" t="s">
        <v>403</v>
      </c>
      <c r="G309" s="132" t="s">
        <v>142</v>
      </c>
      <c r="H309" s="133">
        <v>28.577999999999999</v>
      </c>
      <c r="I309" s="134"/>
      <c r="J309" s="134">
        <f>ROUND(I309*H309,2)</f>
        <v>0</v>
      </c>
      <c r="K309" s="131" t="s">
        <v>143</v>
      </c>
      <c r="L309" s="29"/>
      <c r="M309" s="135" t="s">
        <v>1</v>
      </c>
      <c r="N309" s="136" t="s">
        <v>40</v>
      </c>
      <c r="O309" s="137">
        <v>7.1950000000000003</v>
      </c>
      <c r="P309" s="137">
        <f>O309*H309</f>
        <v>205.61870999999999</v>
      </c>
      <c r="Q309" s="137">
        <v>0</v>
      </c>
      <c r="R309" s="137">
        <f>Q309*H309</f>
        <v>0</v>
      </c>
      <c r="S309" s="137">
        <v>2.2000000000000002</v>
      </c>
      <c r="T309" s="138">
        <f>S309*H309</f>
        <v>62.871600000000001</v>
      </c>
      <c r="AR309" s="139" t="s">
        <v>144</v>
      </c>
      <c r="AT309" s="139" t="s">
        <v>139</v>
      </c>
      <c r="AU309" s="139" t="s">
        <v>83</v>
      </c>
      <c r="AY309" s="17" t="s">
        <v>136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7" t="s">
        <v>31</v>
      </c>
      <c r="BK309" s="140">
        <f>ROUND(I309*H309,2)</f>
        <v>0</v>
      </c>
      <c r="BL309" s="17" t="s">
        <v>144</v>
      </c>
      <c r="BM309" s="139" t="s">
        <v>404</v>
      </c>
    </row>
    <row r="310" spans="2:65" s="13" customFormat="1" ht="20.399999999999999">
      <c r="B310" s="147"/>
      <c r="D310" s="142" t="s">
        <v>146</v>
      </c>
      <c r="E310" s="148" t="s">
        <v>1</v>
      </c>
      <c r="F310" s="149" t="s">
        <v>405</v>
      </c>
      <c r="H310" s="150">
        <v>28.577999999999999</v>
      </c>
      <c r="L310" s="147"/>
      <c r="M310" s="151"/>
      <c r="T310" s="152"/>
      <c r="AT310" s="148" t="s">
        <v>146</v>
      </c>
      <c r="AU310" s="148" t="s">
        <v>83</v>
      </c>
      <c r="AV310" s="13" t="s">
        <v>83</v>
      </c>
      <c r="AW310" s="13" t="s">
        <v>30</v>
      </c>
      <c r="AX310" s="13" t="s">
        <v>75</v>
      </c>
      <c r="AY310" s="148" t="s">
        <v>136</v>
      </c>
    </row>
    <row r="311" spans="2:65" s="14" customFormat="1">
      <c r="B311" s="153"/>
      <c r="D311" s="142" t="s">
        <v>146</v>
      </c>
      <c r="E311" s="154" t="s">
        <v>1</v>
      </c>
      <c r="F311" s="155" t="s">
        <v>149</v>
      </c>
      <c r="H311" s="156">
        <v>28.577999999999999</v>
      </c>
      <c r="L311" s="153"/>
      <c r="M311" s="157"/>
      <c r="T311" s="158"/>
      <c r="AT311" s="154" t="s">
        <v>146</v>
      </c>
      <c r="AU311" s="154" t="s">
        <v>83</v>
      </c>
      <c r="AV311" s="14" t="s">
        <v>144</v>
      </c>
      <c r="AW311" s="14" t="s">
        <v>30</v>
      </c>
      <c r="AX311" s="14" t="s">
        <v>31</v>
      </c>
      <c r="AY311" s="154" t="s">
        <v>136</v>
      </c>
    </row>
    <row r="312" spans="2:65" s="1" customFormat="1" ht="24.15" customHeight="1">
      <c r="B312" s="128"/>
      <c r="C312" s="129" t="s">
        <v>406</v>
      </c>
      <c r="D312" s="129" t="s">
        <v>139</v>
      </c>
      <c r="E312" s="130" t="s">
        <v>407</v>
      </c>
      <c r="F312" s="131" t="s">
        <v>408</v>
      </c>
      <c r="G312" s="132" t="s">
        <v>152</v>
      </c>
      <c r="H312" s="133">
        <v>0.24</v>
      </c>
      <c r="I312" s="134"/>
      <c r="J312" s="134">
        <f>ROUND(I312*H312,2)</f>
        <v>0</v>
      </c>
      <c r="K312" s="131" t="s">
        <v>143</v>
      </c>
      <c r="L312" s="29"/>
      <c r="M312" s="135" t="s">
        <v>1</v>
      </c>
      <c r="N312" s="136" t="s">
        <v>40</v>
      </c>
      <c r="O312" s="137">
        <v>0.5</v>
      </c>
      <c r="P312" s="137">
        <f>O312*H312</f>
        <v>0.12</v>
      </c>
      <c r="Q312" s="137">
        <v>0</v>
      </c>
      <c r="R312" s="137">
        <f>Q312*H312</f>
        <v>0</v>
      </c>
      <c r="S312" s="137">
        <v>0.09</v>
      </c>
      <c r="T312" s="138">
        <f>S312*H312</f>
        <v>2.1599999999999998E-2</v>
      </c>
      <c r="AR312" s="139" t="s">
        <v>144</v>
      </c>
      <c r="AT312" s="139" t="s">
        <v>139</v>
      </c>
      <c r="AU312" s="139" t="s">
        <v>83</v>
      </c>
      <c r="AY312" s="17" t="s">
        <v>136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7" t="s">
        <v>31</v>
      </c>
      <c r="BK312" s="140">
        <f>ROUND(I312*H312,2)</f>
        <v>0</v>
      </c>
      <c r="BL312" s="17" t="s">
        <v>144</v>
      </c>
      <c r="BM312" s="139" t="s">
        <v>409</v>
      </c>
    </row>
    <row r="313" spans="2:65" s="12" customFormat="1">
      <c r="B313" s="141"/>
      <c r="D313" s="142" t="s">
        <v>146</v>
      </c>
      <c r="E313" s="143" t="s">
        <v>1</v>
      </c>
      <c r="F313" s="144" t="s">
        <v>410</v>
      </c>
      <c r="H313" s="143" t="s">
        <v>1</v>
      </c>
      <c r="L313" s="141"/>
      <c r="M313" s="145"/>
      <c r="T313" s="146"/>
      <c r="AT313" s="143" t="s">
        <v>146</v>
      </c>
      <c r="AU313" s="143" t="s">
        <v>83</v>
      </c>
      <c r="AV313" s="12" t="s">
        <v>31</v>
      </c>
      <c r="AW313" s="12" t="s">
        <v>30</v>
      </c>
      <c r="AX313" s="12" t="s">
        <v>75</v>
      </c>
      <c r="AY313" s="143" t="s">
        <v>136</v>
      </c>
    </row>
    <row r="314" spans="2:65" s="13" customFormat="1">
      <c r="B314" s="147"/>
      <c r="D314" s="142" t="s">
        <v>146</v>
      </c>
      <c r="E314" s="148" t="s">
        <v>1</v>
      </c>
      <c r="F314" s="149" t="s">
        <v>411</v>
      </c>
      <c r="H314" s="150">
        <v>0.24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0.24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24.15" customHeight="1">
      <c r="B316" s="128"/>
      <c r="C316" s="129" t="s">
        <v>412</v>
      </c>
      <c r="D316" s="129" t="s">
        <v>139</v>
      </c>
      <c r="E316" s="130" t="s">
        <v>413</v>
      </c>
      <c r="F316" s="131" t="s">
        <v>414</v>
      </c>
      <c r="G316" s="132" t="s">
        <v>152</v>
      </c>
      <c r="H316" s="133">
        <v>6.12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0.43</v>
      </c>
      <c r="P316" s="137">
        <f>O316*H316</f>
        <v>2.6316000000000002</v>
      </c>
      <c r="Q316" s="137">
        <v>0</v>
      </c>
      <c r="R316" s="137">
        <f>Q316*H316</f>
        <v>0</v>
      </c>
      <c r="S316" s="137">
        <v>0.09</v>
      </c>
      <c r="T316" s="138">
        <f>S316*H316</f>
        <v>0.55079999999999996</v>
      </c>
      <c r="AR316" s="139" t="s">
        <v>144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144</v>
      </c>
      <c r="BM316" s="139" t="s">
        <v>415</v>
      </c>
    </row>
    <row r="317" spans="2:65" s="12" customFormat="1">
      <c r="B317" s="141"/>
      <c r="D317" s="142" t="s">
        <v>146</v>
      </c>
      <c r="E317" s="143" t="s">
        <v>1</v>
      </c>
      <c r="F317" s="144" t="s">
        <v>410</v>
      </c>
      <c r="H317" s="143" t="s">
        <v>1</v>
      </c>
      <c r="L317" s="141"/>
      <c r="M317" s="145"/>
      <c r="T317" s="146"/>
      <c r="AT317" s="143" t="s">
        <v>146</v>
      </c>
      <c r="AU317" s="143" t="s">
        <v>83</v>
      </c>
      <c r="AV317" s="12" t="s">
        <v>31</v>
      </c>
      <c r="AW317" s="12" t="s">
        <v>30</v>
      </c>
      <c r="AX317" s="12" t="s">
        <v>75</v>
      </c>
      <c r="AY317" s="143" t="s">
        <v>136</v>
      </c>
    </row>
    <row r="318" spans="2:65" s="13" customFormat="1">
      <c r="B318" s="147"/>
      <c r="D318" s="142" t="s">
        <v>146</v>
      </c>
      <c r="E318" s="148" t="s">
        <v>1</v>
      </c>
      <c r="F318" s="149" t="s">
        <v>416</v>
      </c>
      <c r="H318" s="150">
        <v>6.12</v>
      </c>
      <c r="L318" s="147"/>
      <c r="M318" s="151"/>
      <c r="T318" s="152"/>
      <c r="AT318" s="148" t="s">
        <v>146</v>
      </c>
      <c r="AU318" s="148" t="s">
        <v>83</v>
      </c>
      <c r="AV318" s="13" t="s">
        <v>83</v>
      </c>
      <c r="AW318" s="13" t="s">
        <v>30</v>
      </c>
      <c r="AX318" s="13" t="s">
        <v>75</v>
      </c>
      <c r="AY318" s="148" t="s">
        <v>136</v>
      </c>
    </row>
    <row r="319" spans="2:65" s="14" customFormat="1">
      <c r="B319" s="153"/>
      <c r="D319" s="142" t="s">
        <v>146</v>
      </c>
      <c r="E319" s="154" t="s">
        <v>1</v>
      </c>
      <c r="F319" s="155" t="s">
        <v>149</v>
      </c>
      <c r="H319" s="156">
        <v>6.12</v>
      </c>
      <c r="L319" s="153"/>
      <c r="M319" s="157"/>
      <c r="T319" s="158"/>
      <c r="AT319" s="154" t="s">
        <v>146</v>
      </c>
      <c r="AU319" s="154" t="s">
        <v>83</v>
      </c>
      <c r="AV319" s="14" t="s">
        <v>144</v>
      </c>
      <c r="AW319" s="14" t="s">
        <v>30</v>
      </c>
      <c r="AX319" s="14" t="s">
        <v>31</v>
      </c>
      <c r="AY319" s="154" t="s">
        <v>136</v>
      </c>
    </row>
    <row r="320" spans="2:65" s="1" customFormat="1" ht="44.25" customHeight="1">
      <c r="B320" s="128"/>
      <c r="C320" s="129" t="s">
        <v>417</v>
      </c>
      <c r="D320" s="129" t="s">
        <v>139</v>
      </c>
      <c r="E320" s="130" t="s">
        <v>418</v>
      </c>
      <c r="F320" s="131" t="s">
        <v>419</v>
      </c>
      <c r="G320" s="132" t="s">
        <v>152</v>
      </c>
      <c r="H320" s="133">
        <v>147.46899999999999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0.16200000000000001</v>
      </c>
      <c r="P320" s="137">
        <f>O320*H320</f>
        <v>23.889977999999999</v>
      </c>
      <c r="Q320" s="137">
        <v>0</v>
      </c>
      <c r="R320" s="137">
        <f>Q320*H320</f>
        <v>0</v>
      </c>
      <c r="S320" s="137">
        <v>3.5000000000000003E-2</v>
      </c>
      <c r="T320" s="138">
        <f>S320*H320</f>
        <v>5.1614149999999999</v>
      </c>
      <c r="AR320" s="139" t="s">
        <v>144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144</v>
      </c>
      <c r="BM320" s="139" t="s">
        <v>420</v>
      </c>
    </row>
    <row r="321" spans="2:65" s="13" customFormat="1" ht="20.399999999999999">
      <c r="B321" s="147"/>
      <c r="D321" s="142" t="s">
        <v>146</v>
      </c>
      <c r="E321" s="148" t="s">
        <v>1</v>
      </c>
      <c r="F321" s="149" t="s">
        <v>421</v>
      </c>
      <c r="H321" s="150">
        <v>147.46899999999999</v>
      </c>
      <c r="L321" s="147"/>
      <c r="M321" s="151"/>
      <c r="T321" s="152"/>
      <c r="AT321" s="148" t="s">
        <v>146</v>
      </c>
      <c r="AU321" s="148" t="s">
        <v>83</v>
      </c>
      <c r="AV321" s="13" t="s">
        <v>83</v>
      </c>
      <c r="AW321" s="13" t="s">
        <v>30</v>
      </c>
      <c r="AX321" s="13" t="s">
        <v>75</v>
      </c>
      <c r="AY321" s="148" t="s">
        <v>136</v>
      </c>
    </row>
    <row r="322" spans="2:65" s="14" customFormat="1">
      <c r="B322" s="153"/>
      <c r="D322" s="142" t="s">
        <v>146</v>
      </c>
      <c r="E322" s="154" t="s">
        <v>1</v>
      </c>
      <c r="F322" s="155" t="s">
        <v>149</v>
      </c>
      <c r="H322" s="156">
        <v>147.46899999999999</v>
      </c>
      <c r="L322" s="153"/>
      <c r="M322" s="157"/>
      <c r="T322" s="158"/>
      <c r="AT322" s="154" t="s">
        <v>146</v>
      </c>
      <c r="AU322" s="154" t="s">
        <v>83</v>
      </c>
      <c r="AV322" s="14" t="s">
        <v>144</v>
      </c>
      <c r="AW322" s="14" t="s">
        <v>30</v>
      </c>
      <c r="AX322" s="14" t="s">
        <v>31</v>
      </c>
      <c r="AY322" s="154" t="s">
        <v>136</v>
      </c>
    </row>
    <row r="323" spans="2:65" s="1" customFormat="1" ht="24.15" customHeight="1">
      <c r="B323" s="128"/>
      <c r="C323" s="129" t="s">
        <v>422</v>
      </c>
      <c r="D323" s="129" t="s">
        <v>139</v>
      </c>
      <c r="E323" s="130" t="s">
        <v>423</v>
      </c>
      <c r="F323" s="131" t="s">
        <v>424</v>
      </c>
      <c r="G323" s="132" t="s">
        <v>200</v>
      </c>
      <c r="H323" s="133">
        <v>45.4</v>
      </c>
      <c r="I323" s="134"/>
      <c r="J323" s="134">
        <f>ROUND(I323*H323,2)</f>
        <v>0</v>
      </c>
      <c r="K323" s="131" t="s">
        <v>143</v>
      </c>
      <c r="L323" s="29"/>
      <c r="M323" s="135" t="s">
        <v>1</v>
      </c>
      <c r="N323" s="136" t="s">
        <v>40</v>
      </c>
      <c r="O323" s="137">
        <v>9.8000000000000004E-2</v>
      </c>
      <c r="P323" s="137">
        <f>O323*H323</f>
        <v>4.4492000000000003</v>
      </c>
      <c r="Q323" s="137">
        <v>0</v>
      </c>
      <c r="R323" s="137">
        <f>Q323*H323</f>
        <v>0</v>
      </c>
      <c r="S323" s="137">
        <v>8.9999999999999993E-3</v>
      </c>
      <c r="T323" s="138">
        <f>S323*H323</f>
        <v>0.40859999999999996</v>
      </c>
      <c r="AR323" s="139" t="s">
        <v>144</v>
      </c>
      <c r="AT323" s="139" t="s">
        <v>139</v>
      </c>
      <c r="AU323" s="139" t="s">
        <v>83</v>
      </c>
      <c r="AY323" s="17" t="s">
        <v>136</v>
      </c>
      <c r="BE323" s="140">
        <f>IF(N323="základní",J323,0)</f>
        <v>0</v>
      </c>
      <c r="BF323" s="140">
        <f>IF(N323="snížená",J323,0)</f>
        <v>0</v>
      </c>
      <c r="BG323" s="140">
        <f>IF(N323="zákl. přenesená",J323,0)</f>
        <v>0</v>
      </c>
      <c r="BH323" s="140">
        <f>IF(N323="sníž. přenesená",J323,0)</f>
        <v>0</v>
      </c>
      <c r="BI323" s="140">
        <f>IF(N323="nulová",J323,0)</f>
        <v>0</v>
      </c>
      <c r="BJ323" s="17" t="s">
        <v>31</v>
      </c>
      <c r="BK323" s="140">
        <f>ROUND(I323*H323,2)</f>
        <v>0</v>
      </c>
      <c r="BL323" s="17" t="s">
        <v>144</v>
      </c>
      <c r="BM323" s="139" t="s">
        <v>425</v>
      </c>
    </row>
    <row r="324" spans="2:65" s="13" customFormat="1">
      <c r="B324" s="147"/>
      <c r="D324" s="142" t="s">
        <v>146</v>
      </c>
      <c r="E324" s="148" t="s">
        <v>1</v>
      </c>
      <c r="F324" s="149" t="s">
        <v>426</v>
      </c>
      <c r="H324" s="150">
        <v>11.2</v>
      </c>
      <c r="L324" s="147"/>
      <c r="M324" s="151"/>
      <c r="T324" s="152"/>
      <c r="AT324" s="148" t="s">
        <v>146</v>
      </c>
      <c r="AU324" s="148" t="s">
        <v>83</v>
      </c>
      <c r="AV324" s="13" t="s">
        <v>83</v>
      </c>
      <c r="AW324" s="13" t="s">
        <v>30</v>
      </c>
      <c r="AX324" s="13" t="s">
        <v>75</v>
      </c>
      <c r="AY324" s="148" t="s">
        <v>136</v>
      </c>
    </row>
    <row r="325" spans="2:65" s="13" customFormat="1">
      <c r="B325" s="147"/>
      <c r="D325" s="142" t="s">
        <v>146</v>
      </c>
      <c r="E325" s="148" t="s">
        <v>1</v>
      </c>
      <c r="F325" s="149" t="s">
        <v>427</v>
      </c>
      <c r="H325" s="150">
        <v>11.6</v>
      </c>
      <c r="L325" s="147"/>
      <c r="M325" s="151"/>
      <c r="T325" s="152"/>
      <c r="AT325" s="148" t="s">
        <v>146</v>
      </c>
      <c r="AU325" s="148" t="s">
        <v>83</v>
      </c>
      <c r="AV325" s="13" t="s">
        <v>83</v>
      </c>
      <c r="AW325" s="13" t="s">
        <v>30</v>
      </c>
      <c r="AX325" s="13" t="s">
        <v>75</v>
      </c>
      <c r="AY325" s="148" t="s">
        <v>136</v>
      </c>
    </row>
    <row r="326" spans="2:65" s="13" customFormat="1">
      <c r="B326" s="147"/>
      <c r="D326" s="142" t="s">
        <v>146</v>
      </c>
      <c r="E326" s="148" t="s">
        <v>1</v>
      </c>
      <c r="F326" s="149" t="s">
        <v>428</v>
      </c>
      <c r="H326" s="150">
        <v>12.6</v>
      </c>
      <c r="L326" s="147"/>
      <c r="M326" s="151"/>
      <c r="T326" s="152"/>
      <c r="AT326" s="148" t="s">
        <v>146</v>
      </c>
      <c r="AU326" s="148" t="s">
        <v>83</v>
      </c>
      <c r="AV326" s="13" t="s">
        <v>83</v>
      </c>
      <c r="AW326" s="13" t="s">
        <v>30</v>
      </c>
      <c r="AX326" s="13" t="s">
        <v>75</v>
      </c>
      <c r="AY326" s="148" t="s">
        <v>136</v>
      </c>
    </row>
    <row r="327" spans="2:65" s="13" customFormat="1">
      <c r="B327" s="147"/>
      <c r="D327" s="142" t="s">
        <v>146</v>
      </c>
      <c r="E327" s="148" t="s">
        <v>1</v>
      </c>
      <c r="F327" s="149" t="s">
        <v>429</v>
      </c>
      <c r="H327" s="150">
        <v>10</v>
      </c>
      <c r="L327" s="147"/>
      <c r="M327" s="151"/>
      <c r="T327" s="152"/>
      <c r="AT327" s="148" t="s">
        <v>146</v>
      </c>
      <c r="AU327" s="148" t="s">
        <v>83</v>
      </c>
      <c r="AV327" s="13" t="s">
        <v>83</v>
      </c>
      <c r="AW327" s="13" t="s">
        <v>30</v>
      </c>
      <c r="AX327" s="13" t="s">
        <v>75</v>
      </c>
      <c r="AY327" s="148" t="s">
        <v>136</v>
      </c>
    </row>
    <row r="328" spans="2:65" s="14" customFormat="1">
      <c r="B328" s="153"/>
      <c r="D328" s="142" t="s">
        <v>146</v>
      </c>
      <c r="E328" s="154" t="s">
        <v>1</v>
      </c>
      <c r="F328" s="155" t="s">
        <v>149</v>
      </c>
      <c r="H328" s="156">
        <v>45.4</v>
      </c>
      <c r="L328" s="153"/>
      <c r="M328" s="157"/>
      <c r="T328" s="158"/>
      <c r="AT328" s="154" t="s">
        <v>146</v>
      </c>
      <c r="AU328" s="154" t="s">
        <v>83</v>
      </c>
      <c r="AV328" s="14" t="s">
        <v>144</v>
      </c>
      <c r="AW328" s="14" t="s">
        <v>30</v>
      </c>
      <c r="AX328" s="14" t="s">
        <v>31</v>
      </c>
      <c r="AY328" s="154" t="s">
        <v>136</v>
      </c>
    </row>
    <row r="329" spans="2:65" s="1" customFormat="1" ht="33" customHeight="1">
      <c r="B329" s="128"/>
      <c r="C329" s="129" t="s">
        <v>430</v>
      </c>
      <c r="D329" s="129" t="s">
        <v>139</v>
      </c>
      <c r="E329" s="130" t="s">
        <v>431</v>
      </c>
      <c r="F329" s="131" t="s">
        <v>432</v>
      </c>
      <c r="G329" s="132" t="s">
        <v>142</v>
      </c>
      <c r="H329" s="133">
        <v>0.26400000000000001</v>
      </c>
      <c r="I329" s="134"/>
      <c r="J329" s="134">
        <f>ROUND(I329*H329,2)</f>
        <v>0</v>
      </c>
      <c r="K329" s="131" t="s">
        <v>143</v>
      </c>
      <c r="L329" s="29"/>
      <c r="M329" s="135" t="s">
        <v>1</v>
      </c>
      <c r="N329" s="136" t="s">
        <v>40</v>
      </c>
      <c r="O329" s="137">
        <v>1.5</v>
      </c>
      <c r="P329" s="137">
        <f>O329*H329</f>
        <v>0.39600000000000002</v>
      </c>
      <c r="Q329" s="137">
        <v>0</v>
      </c>
      <c r="R329" s="137">
        <f>Q329*H329</f>
        <v>0</v>
      </c>
      <c r="S329" s="137">
        <v>1.4</v>
      </c>
      <c r="T329" s="138">
        <f>S329*H329</f>
        <v>0.36959999999999998</v>
      </c>
      <c r="AR329" s="139" t="s">
        <v>144</v>
      </c>
      <c r="AT329" s="139" t="s">
        <v>139</v>
      </c>
      <c r="AU329" s="139" t="s">
        <v>83</v>
      </c>
      <c r="AY329" s="17" t="s">
        <v>136</v>
      </c>
      <c r="BE329" s="140">
        <f>IF(N329="základní",J329,0)</f>
        <v>0</v>
      </c>
      <c r="BF329" s="140">
        <f>IF(N329="snížená",J329,0)</f>
        <v>0</v>
      </c>
      <c r="BG329" s="140">
        <f>IF(N329="zákl. přenesená",J329,0)</f>
        <v>0</v>
      </c>
      <c r="BH329" s="140">
        <f>IF(N329="sníž. přenesená",J329,0)</f>
        <v>0</v>
      </c>
      <c r="BI329" s="140">
        <f>IF(N329="nulová",J329,0)</f>
        <v>0</v>
      </c>
      <c r="BJ329" s="17" t="s">
        <v>31</v>
      </c>
      <c r="BK329" s="140">
        <f>ROUND(I329*H329,2)</f>
        <v>0</v>
      </c>
      <c r="BL329" s="17" t="s">
        <v>144</v>
      </c>
      <c r="BM329" s="139" t="s">
        <v>433</v>
      </c>
    </row>
    <row r="330" spans="2:65" s="12" customFormat="1">
      <c r="B330" s="141"/>
      <c r="D330" s="142" t="s">
        <v>146</v>
      </c>
      <c r="E330" s="143" t="s">
        <v>1</v>
      </c>
      <c r="F330" s="144" t="s">
        <v>410</v>
      </c>
      <c r="H330" s="143" t="s">
        <v>1</v>
      </c>
      <c r="L330" s="141"/>
      <c r="M330" s="145"/>
      <c r="T330" s="146"/>
      <c r="AT330" s="143" t="s">
        <v>146</v>
      </c>
      <c r="AU330" s="143" t="s">
        <v>83</v>
      </c>
      <c r="AV330" s="12" t="s">
        <v>31</v>
      </c>
      <c r="AW330" s="12" t="s">
        <v>30</v>
      </c>
      <c r="AX330" s="12" t="s">
        <v>75</v>
      </c>
      <c r="AY330" s="143" t="s">
        <v>136</v>
      </c>
    </row>
    <row r="331" spans="2:65" s="13" customFormat="1">
      <c r="B331" s="147"/>
      <c r="D331" s="142" t="s">
        <v>146</v>
      </c>
      <c r="E331" s="148" t="s">
        <v>1</v>
      </c>
      <c r="F331" s="149" t="s">
        <v>434</v>
      </c>
      <c r="H331" s="150">
        <v>0.26400000000000001</v>
      </c>
      <c r="L331" s="147"/>
      <c r="M331" s="151"/>
      <c r="T331" s="152"/>
      <c r="AT331" s="148" t="s">
        <v>146</v>
      </c>
      <c r="AU331" s="148" t="s">
        <v>83</v>
      </c>
      <c r="AV331" s="13" t="s">
        <v>83</v>
      </c>
      <c r="AW331" s="13" t="s">
        <v>30</v>
      </c>
      <c r="AX331" s="13" t="s">
        <v>75</v>
      </c>
      <c r="AY331" s="148" t="s">
        <v>136</v>
      </c>
    </row>
    <row r="332" spans="2:65" s="14" customFormat="1">
      <c r="B332" s="153"/>
      <c r="D332" s="142" t="s">
        <v>146</v>
      </c>
      <c r="E332" s="154" t="s">
        <v>1</v>
      </c>
      <c r="F332" s="155" t="s">
        <v>149</v>
      </c>
      <c r="H332" s="156">
        <v>0.26400000000000001</v>
      </c>
      <c r="L332" s="153"/>
      <c r="M332" s="157"/>
      <c r="T332" s="158"/>
      <c r="AT332" s="154" t="s">
        <v>146</v>
      </c>
      <c r="AU332" s="154" t="s">
        <v>83</v>
      </c>
      <c r="AV332" s="14" t="s">
        <v>144</v>
      </c>
      <c r="AW332" s="14" t="s">
        <v>30</v>
      </c>
      <c r="AX332" s="14" t="s">
        <v>31</v>
      </c>
      <c r="AY332" s="154" t="s">
        <v>136</v>
      </c>
    </row>
    <row r="333" spans="2:65" s="1" customFormat="1" ht="33" customHeight="1">
      <c r="B333" s="128"/>
      <c r="C333" s="129" t="s">
        <v>435</v>
      </c>
      <c r="D333" s="129" t="s">
        <v>139</v>
      </c>
      <c r="E333" s="130" t="s">
        <v>436</v>
      </c>
      <c r="F333" s="131" t="s">
        <v>437</v>
      </c>
      <c r="G333" s="132" t="s">
        <v>142</v>
      </c>
      <c r="H333" s="133">
        <v>1.008</v>
      </c>
      <c r="I333" s="134"/>
      <c r="J333" s="134">
        <f>ROUND(I333*H333,2)</f>
        <v>0</v>
      </c>
      <c r="K333" s="131" t="s">
        <v>143</v>
      </c>
      <c r="L333" s="29"/>
      <c r="M333" s="135" t="s">
        <v>1</v>
      </c>
      <c r="N333" s="136" t="s">
        <v>40</v>
      </c>
      <c r="O333" s="137">
        <v>1.35</v>
      </c>
      <c r="P333" s="137">
        <f>O333*H333</f>
        <v>1.3608</v>
      </c>
      <c r="Q333" s="137">
        <v>0</v>
      </c>
      <c r="R333" s="137">
        <f>Q333*H333</f>
        <v>0</v>
      </c>
      <c r="S333" s="137">
        <v>1.4</v>
      </c>
      <c r="T333" s="138">
        <f>S333*H333</f>
        <v>1.4112</v>
      </c>
      <c r="AR333" s="139" t="s">
        <v>144</v>
      </c>
      <c r="AT333" s="139" t="s">
        <v>139</v>
      </c>
      <c r="AU333" s="139" t="s">
        <v>83</v>
      </c>
      <c r="AY333" s="17" t="s">
        <v>136</v>
      </c>
      <c r="BE333" s="140">
        <f>IF(N333="základní",J333,0)</f>
        <v>0</v>
      </c>
      <c r="BF333" s="140">
        <f>IF(N333="snížená",J333,0)</f>
        <v>0</v>
      </c>
      <c r="BG333" s="140">
        <f>IF(N333="zákl. přenesená",J333,0)</f>
        <v>0</v>
      </c>
      <c r="BH333" s="140">
        <f>IF(N333="sníž. přenesená",J333,0)</f>
        <v>0</v>
      </c>
      <c r="BI333" s="140">
        <f>IF(N333="nulová",J333,0)</f>
        <v>0</v>
      </c>
      <c r="BJ333" s="17" t="s">
        <v>31</v>
      </c>
      <c r="BK333" s="140">
        <f>ROUND(I333*H333,2)</f>
        <v>0</v>
      </c>
      <c r="BL333" s="17" t="s">
        <v>144</v>
      </c>
      <c r="BM333" s="139" t="s">
        <v>438</v>
      </c>
    </row>
    <row r="334" spans="2:65" s="12" customFormat="1">
      <c r="B334" s="141"/>
      <c r="D334" s="142" t="s">
        <v>146</v>
      </c>
      <c r="E334" s="143" t="s">
        <v>1</v>
      </c>
      <c r="F334" s="144" t="s">
        <v>410</v>
      </c>
      <c r="H334" s="143" t="s">
        <v>1</v>
      </c>
      <c r="L334" s="141"/>
      <c r="M334" s="145"/>
      <c r="T334" s="146"/>
      <c r="AT334" s="143" t="s">
        <v>146</v>
      </c>
      <c r="AU334" s="143" t="s">
        <v>83</v>
      </c>
      <c r="AV334" s="12" t="s">
        <v>31</v>
      </c>
      <c r="AW334" s="12" t="s">
        <v>30</v>
      </c>
      <c r="AX334" s="12" t="s">
        <v>75</v>
      </c>
      <c r="AY334" s="143" t="s">
        <v>136</v>
      </c>
    </row>
    <row r="335" spans="2:65" s="13" customFormat="1">
      <c r="B335" s="147"/>
      <c r="D335" s="142" t="s">
        <v>146</v>
      </c>
      <c r="E335" s="148" t="s">
        <v>1</v>
      </c>
      <c r="F335" s="149" t="s">
        <v>439</v>
      </c>
      <c r="H335" s="150">
        <v>1.008</v>
      </c>
      <c r="L335" s="147"/>
      <c r="M335" s="151"/>
      <c r="T335" s="152"/>
      <c r="AT335" s="148" t="s">
        <v>146</v>
      </c>
      <c r="AU335" s="148" t="s">
        <v>83</v>
      </c>
      <c r="AV335" s="13" t="s">
        <v>83</v>
      </c>
      <c r="AW335" s="13" t="s">
        <v>30</v>
      </c>
      <c r="AX335" s="13" t="s">
        <v>75</v>
      </c>
      <c r="AY335" s="148" t="s">
        <v>136</v>
      </c>
    </row>
    <row r="336" spans="2:65" s="14" customFormat="1">
      <c r="B336" s="153"/>
      <c r="D336" s="142" t="s">
        <v>146</v>
      </c>
      <c r="E336" s="154" t="s">
        <v>1</v>
      </c>
      <c r="F336" s="155" t="s">
        <v>149</v>
      </c>
      <c r="H336" s="156">
        <v>1.008</v>
      </c>
      <c r="L336" s="153"/>
      <c r="M336" s="157"/>
      <c r="T336" s="158"/>
      <c r="AT336" s="154" t="s">
        <v>146</v>
      </c>
      <c r="AU336" s="154" t="s">
        <v>83</v>
      </c>
      <c r="AV336" s="14" t="s">
        <v>144</v>
      </c>
      <c r="AW336" s="14" t="s">
        <v>30</v>
      </c>
      <c r="AX336" s="14" t="s">
        <v>31</v>
      </c>
      <c r="AY336" s="154" t="s">
        <v>136</v>
      </c>
    </row>
    <row r="337" spans="2:65" s="1" customFormat="1" ht="44.25" customHeight="1">
      <c r="B337" s="128"/>
      <c r="C337" s="129" t="s">
        <v>440</v>
      </c>
      <c r="D337" s="129" t="s">
        <v>139</v>
      </c>
      <c r="E337" s="130" t="s">
        <v>441</v>
      </c>
      <c r="F337" s="131" t="s">
        <v>442</v>
      </c>
      <c r="G337" s="132" t="s">
        <v>152</v>
      </c>
      <c r="H337" s="133">
        <v>10.91</v>
      </c>
      <c r="I337" s="134"/>
      <c r="J337" s="134">
        <f>ROUND(I337*H337,2)</f>
        <v>0</v>
      </c>
      <c r="K337" s="131" t="s">
        <v>143</v>
      </c>
      <c r="L337" s="29"/>
      <c r="M337" s="135" t="s">
        <v>1</v>
      </c>
      <c r="N337" s="136" t="s">
        <v>40</v>
      </c>
      <c r="O337" s="137">
        <v>0.59</v>
      </c>
      <c r="P337" s="137">
        <f>O337*H337</f>
        <v>6.4368999999999996</v>
      </c>
      <c r="Q337" s="137">
        <v>0</v>
      </c>
      <c r="R337" s="137">
        <f>Q337*H337</f>
        <v>0</v>
      </c>
      <c r="S337" s="137">
        <v>5.8999999999999997E-2</v>
      </c>
      <c r="T337" s="138">
        <f>S337*H337</f>
        <v>0.64368999999999998</v>
      </c>
      <c r="AR337" s="139" t="s">
        <v>144</v>
      </c>
      <c r="AT337" s="139" t="s">
        <v>139</v>
      </c>
      <c r="AU337" s="139" t="s">
        <v>83</v>
      </c>
      <c r="AY337" s="17" t="s">
        <v>136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7" t="s">
        <v>31</v>
      </c>
      <c r="BK337" s="140">
        <f>ROUND(I337*H337,2)</f>
        <v>0</v>
      </c>
      <c r="BL337" s="17" t="s">
        <v>144</v>
      </c>
      <c r="BM337" s="139" t="s">
        <v>443</v>
      </c>
    </row>
    <row r="338" spans="2:65" s="13" customFormat="1">
      <c r="B338" s="147"/>
      <c r="D338" s="142" t="s">
        <v>146</v>
      </c>
      <c r="E338" s="148" t="s">
        <v>1</v>
      </c>
      <c r="F338" s="149" t="s">
        <v>444</v>
      </c>
      <c r="H338" s="150">
        <v>10.91</v>
      </c>
      <c r="L338" s="147"/>
      <c r="M338" s="151"/>
      <c r="T338" s="152"/>
      <c r="AT338" s="148" t="s">
        <v>146</v>
      </c>
      <c r="AU338" s="148" t="s">
        <v>83</v>
      </c>
      <c r="AV338" s="13" t="s">
        <v>83</v>
      </c>
      <c r="AW338" s="13" t="s">
        <v>30</v>
      </c>
      <c r="AX338" s="13" t="s">
        <v>75</v>
      </c>
      <c r="AY338" s="148" t="s">
        <v>136</v>
      </c>
    </row>
    <row r="339" spans="2:65" s="14" customFormat="1">
      <c r="B339" s="153"/>
      <c r="D339" s="142" t="s">
        <v>146</v>
      </c>
      <c r="E339" s="154" t="s">
        <v>1</v>
      </c>
      <c r="F339" s="155" t="s">
        <v>149</v>
      </c>
      <c r="H339" s="156">
        <v>10.91</v>
      </c>
      <c r="L339" s="153"/>
      <c r="M339" s="157"/>
      <c r="T339" s="158"/>
      <c r="AT339" s="154" t="s">
        <v>146</v>
      </c>
      <c r="AU339" s="154" t="s">
        <v>83</v>
      </c>
      <c r="AV339" s="14" t="s">
        <v>144</v>
      </c>
      <c r="AW339" s="14" t="s">
        <v>30</v>
      </c>
      <c r="AX339" s="14" t="s">
        <v>31</v>
      </c>
      <c r="AY339" s="154" t="s">
        <v>136</v>
      </c>
    </row>
    <row r="340" spans="2:65" s="1" customFormat="1" ht="16.5" customHeight="1">
      <c r="B340" s="128"/>
      <c r="C340" s="129" t="s">
        <v>445</v>
      </c>
      <c r="D340" s="129" t="s">
        <v>139</v>
      </c>
      <c r="E340" s="130" t="s">
        <v>446</v>
      </c>
      <c r="F340" s="131" t="s">
        <v>447</v>
      </c>
      <c r="G340" s="132" t="s">
        <v>152</v>
      </c>
      <c r="H340" s="133">
        <v>11.82</v>
      </c>
      <c r="I340" s="134"/>
      <c r="J340" s="134">
        <f>ROUND(I340*H340,2)</f>
        <v>0</v>
      </c>
      <c r="K340" s="131" t="s">
        <v>143</v>
      </c>
      <c r="L340" s="29"/>
      <c r="M340" s="135" t="s">
        <v>1</v>
      </c>
      <c r="N340" s="136" t="s">
        <v>40</v>
      </c>
      <c r="O340" s="137">
        <v>0.61599999999999999</v>
      </c>
      <c r="P340" s="137">
        <f>O340*H340</f>
        <v>7.2811200000000005</v>
      </c>
      <c r="Q340" s="137">
        <v>0</v>
      </c>
      <c r="R340" s="137">
        <f>Q340*H340</f>
        <v>0</v>
      </c>
      <c r="S340" s="137">
        <v>8.7999999999999995E-2</v>
      </c>
      <c r="T340" s="138">
        <f>S340*H340</f>
        <v>1.04016</v>
      </c>
      <c r="AR340" s="139" t="s">
        <v>144</v>
      </c>
      <c r="AT340" s="139" t="s">
        <v>139</v>
      </c>
      <c r="AU340" s="139" t="s">
        <v>83</v>
      </c>
      <c r="AY340" s="17" t="s">
        <v>136</v>
      </c>
      <c r="BE340" s="140">
        <f>IF(N340="základní",J340,0)</f>
        <v>0</v>
      </c>
      <c r="BF340" s="140">
        <f>IF(N340="snížená",J340,0)</f>
        <v>0</v>
      </c>
      <c r="BG340" s="140">
        <f>IF(N340="zákl. přenesená",J340,0)</f>
        <v>0</v>
      </c>
      <c r="BH340" s="140">
        <f>IF(N340="sníž. přenesená",J340,0)</f>
        <v>0</v>
      </c>
      <c r="BI340" s="140">
        <f>IF(N340="nulová",J340,0)</f>
        <v>0</v>
      </c>
      <c r="BJ340" s="17" t="s">
        <v>31</v>
      </c>
      <c r="BK340" s="140">
        <f>ROUND(I340*H340,2)</f>
        <v>0</v>
      </c>
      <c r="BL340" s="17" t="s">
        <v>144</v>
      </c>
      <c r="BM340" s="139" t="s">
        <v>448</v>
      </c>
    </row>
    <row r="341" spans="2:65" s="13" customFormat="1">
      <c r="B341" s="147"/>
      <c r="D341" s="142" t="s">
        <v>146</v>
      </c>
      <c r="E341" s="148" t="s">
        <v>1</v>
      </c>
      <c r="F341" s="149" t="s">
        <v>449</v>
      </c>
      <c r="H341" s="150">
        <v>4.7279999999999998</v>
      </c>
      <c r="L341" s="147"/>
      <c r="M341" s="151"/>
      <c r="T341" s="152"/>
      <c r="AT341" s="148" t="s">
        <v>146</v>
      </c>
      <c r="AU341" s="148" t="s">
        <v>83</v>
      </c>
      <c r="AV341" s="13" t="s">
        <v>83</v>
      </c>
      <c r="AW341" s="13" t="s">
        <v>30</v>
      </c>
      <c r="AX341" s="13" t="s">
        <v>75</v>
      </c>
      <c r="AY341" s="148" t="s">
        <v>136</v>
      </c>
    </row>
    <row r="342" spans="2:65" s="13" customFormat="1">
      <c r="B342" s="147"/>
      <c r="D342" s="142" t="s">
        <v>146</v>
      </c>
      <c r="E342" s="148" t="s">
        <v>1</v>
      </c>
      <c r="F342" s="149" t="s">
        <v>450</v>
      </c>
      <c r="H342" s="150">
        <v>7.0919999999999996</v>
      </c>
      <c r="L342" s="147"/>
      <c r="M342" s="151"/>
      <c r="T342" s="152"/>
      <c r="AT342" s="148" t="s">
        <v>146</v>
      </c>
      <c r="AU342" s="148" t="s">
        <v>83</v>
      </c>
      <c r="AV342" s="13" t="s">
        <v>83</v>
      </c>
      <c r="AW342" s="13" t="s">
        <v>30</v>
      </c>
      <c r="AX342" s="13" t="s">
        <v>75</v>
      </c>
      <c r="AY342" s="148" t="s">
        <v>136</v>
      </c>
    </row>
    <row r="343" spans="2:65" s="14" customFormat="1">
      <c r="B343" s="153"/>
      <c r="D343" s="142" t="s">
        <v>146</v>
      </c>
      <c r="E343" s="154" t="s">
        <v>1</v>
      </c>
      <c r="F343" s="155" t="s">
        <v>149</v>
      </c>
      <c r="H343" s="156">
        <v>11.82</v>
      </c>
      <c r="L343" s="153"/>
      <c r="M343" s="157"/>
      <c r="T343" s="158"/>
      <c r="AT343" s="154" t="s">
        <v>146</v>
      </c>
      <c r="AU343" s="154" t="s">
        <v>83</v>
      </c>
      <c r="AV343" s="14" t="s">
        <v>144</v>
      </c>
      <c r="AW343" s="14" t="s">
        <v>30</v>
      </c>
      <c r="AX343" s="14" t="s">
        <v>31</v>
      </c>
      <c r="AY343" s="154" t="s">
        <v>136</v>
      </c>
    </row>
    <row r="344" spans="2:65" s="1" customFormat="1" ht="37.950000000000003" customHeight="1">
      <c r="B344" s="128"/>
      <c r="C344" s="129" t="s">
        <v>451</v>
      </c>
      <c r="D344" s="129" t="s">
        <v>139</v>
      </c>
      <c r="E344" s="130" t="s">
        <v>452</v>
      </c>
      <c r="F344" s="131" t="s">
        <v>453</v>
      </c>
      <c r="G344" s="132" t="s">
        <v>152</v>
      </c>
      <c r="H344" s="133">
        <v>17.335999999999999</v>
      </c>
      <c r="I344" s="134"/>
      <c r="J344" s="134">
        <f>ROUND(I344*H344,2)</f>
        <v>0</v>
      </c>
      <c r="K344" s="131" t="s">
        <v>143</v>
      </c>
      <c r="L344" s="29"/>
      <c r="M344" s="135" t="s">
        <v>1</v>
      </c>
      <c r="N344" s="136" t="s">
        <v>40</v>
      </c>
      <c r="O344" s="137">
        <v>0.93899999999999995</v>
      </c>
      <c r="P344" s="137">
        <f>O344*H344</f>
        <v>16.278503999999998</v>
      </c>
      <c r="Q344" s="137">
        <v>0</v>
      </c>
      <c r="R344" s="137">
        <f>Q344*H344</f>
        <v>0</v>
      </c>
      <c r="S344" s="137">
        <v>7.5999999999999998E-2</v>
      </c>
      <c r="T344" s="138">
        <f>S344*H344</f>
        <v>1.3175359999999998</v>
      </c>
      <c r="AR344" s="139" t="s">
        <v>144</v>
      </c>
      <c r="AT344" s="139" t="s">
        <v>139</v>
      </c>
      <c r="AU344" s="139" t="s">
        <v>83</v>
      </c>
      <c r="AY344" s="17" t="s">
        <v>136</v>
      </c>
      <c r="BE344" s="140">
        <f>IF(N344="základní",J344,0)</f>
        <v>0</v>
      </c>
      <c r="BF344" s="140">
        <f>IF(N344="snížená",J344,0)</f>
        <v>0</v>
      </c>
      <c r="BG344" s="140">
        <f>IF(N344="zákl. přenesená",J344,0)</f>
        <v>0</v>
      </c>
      <c r="BH344" s="140">
        <f>IF(N344="sníž. přenesená",J344,0)</f>
        <v>0</v>
      </c>
      <c r="BI344" s="140">
        <f>IF(N344="nulová",J344,0)</f>
        <v>0</v>
      </c>
      <c r="BJ344" s="17" t="s">
        <v>31</v>
      </c>
      <c r="BK344" s="140">
        <f>ROUND(I344*H344,2)</f>
        <v>0</v>
      </c>
      <c r="BL344" s="17" t="s">
        <v>144</v>
      </c>
      <c r="BM344" s="139" t="s">
        <v>454</v>
      </c>
    </row>
    <row r="345" spans="2:65" s="12" customFormat="1">
      <c r="B345" s="141"/>
      <c r="D345" s="142" t="s">
        <v>146</v>
      </c>
      <c r="E345" s="143" t="s">
        <v>1</v>
      </c>
      <c r="F345" s="144" t="s">
        <v>455</v>
      </c>
      <c r="H345" s="143" t="s">
        <v>1</v>
      </c>
      <c r="L345" s="141"/>
      <c r="M345" s="145"/>
      <c r="T345" s="146"/>
      <c r="AT345" s="143" t="s">
        <v>146</v>
      </c>
      <c r="AU345" s="143" t="s">
        <v>83</v>
      </c>
      <c r="AV345" s="12" t="s">
        <v>31</v>
      </c>
      <c r="AW345" s="12" t="s">
        <v>30</v>
      </c>
      <c r="AX345" s="12" t="s">
        <v>75</v>
      </c>
      <c r="AY345" s="143" t="s">
        <v>136</v>
      </c>
    </row>
    <row r="346" spans="2:65" s="13" customFormat="1">
      <c r="B346" s="147"/>
      <c r="D346" s="142" t="s">
        <v>146</v>
      </c>
      <c r="E346" s="148" t="s">
        <v>1</v>
      </c>
      <c r="F346" s="149" t="s">
        <v>456</v>
      </c>
      <c r="H346" s="150">
        <v>5.516</v>
      </c>
      <c r="L346" s="147"/>
      <c r="M346" s="151"/>
      <c r="T346" s="152"/>
      <c r="AT346" s="148" t="s">
        <v>146</v>
      </c>
      <c r="AU346" s="148" t="s">
        <v>83</v>
      </c>
      <c r="AV346" s="13" t="s">
        <v>83</v>
      </c>
      <c r="AW346" s="13" t="s">
        <v>30</v>
      </c>
      <c r="AX346" s="13" t="s">
        <v>75</v>
      </c>
      <c r="AY346" s="148" t="s">
        <v>136</v>
      </c>
    </row>
    <row r="347" spans="2:65" s="13" customFormat="1">
      <c r="B347" s="147"/>
      <c r="D347" s="142" t="s">
        <v>146</v>
      </c>
      <c r="E347" s="148" t="s">
        <v>1</v>
      </c>
      <c r="F347" s="149" t="s">
        <v>457</v>
      </c>
      <c r="H347" s="150">
        <v>4.7279999999999998</v>
      </c>
      <c r="L347" s="147"/>
      <c r="M347" s="151"/>
      <c r="T347" s="152"/>
      <c r="AT347" s="148" t="s">
        <v>146</v>
      </c>
      <c r="AU347" s="148" t="s">
        <v>83</v>
      </c>
      <c r="AV347" s="13" t="s">
        <v>83</v>
      </c>
      <c r="AW347" s="13" t="s">
        <v>30</v>
      </c>
      <c r="AX347" s="13" t="s">
        <v>75</v>
      </c>
      <c r="AY347" s="148" t="s">
        <v>136</v>
      </c>
    </row>
    <row r="348" spans="2:65" s="13" customFormat="1">
      <c r="B348" s="147"/>
      <c r="D348" s="142" t="s">
        <v>146</v>
      </c>
      <c r="E348" s="148" t="s">
        <v>1</v>
      </c>
      <c r="F348" s="149" t="s">
        <v>458</v>
      </c>
      <c r="H348" s="150">
        <v>7.0919999999999996</v>
      </c>
      <c r="L348" s="147"/>
      <c r="M348" s="151"/>
      <c r="T348" s="152"/>
      <c r="AT348" s="148" t="s">
        <v>146</v>
      </c>
      <c r="AU348" s="148" t="s">
        <v>83</v>
      </c>
      <c r="AV348" s="13" t="s">
        <v>83</v>
      </c>
      <c r="AW348" s="13" t="s">
        <v>30</v>
      </c>
      <c r="AX348" s="13" t="s">
        <v>75</v>
      </c>
      <c r="AY348" s="148" t="s">
        <v>136</v>
      </c>
    </row>
    <row r="349" spans="2:65" s="14" customFormat="1">
      <c r="B349" s="153"/>
      <c r="D349" s="142" t="s">
        <v>146</v>
      </c>
      <c r="E349" s="154" t="s">
        <v>1</v>
      </c>
      <c r="F349" s="155" t="s">
        <v>149</v>
      </c>
      <c r="H349" s="156">
        <v>17.335999999999999</v>
      </c>
      <c r="L349" s="153"/>
      <c r="M349" s="157"/>
      <c r="T349" s="158"/>
      <c r="AT349" s="154" t="s">
        <v>146</v>
      </c>
      <c r="AU349" s="154" t="s">
        <v>83</v>
      </c>
      <c r="AV349" s="14" t="s">
        <v>144</v>
      </c>
      <c r="AW349" s="14" t="s">
        <v>30</v>
      </c>
      <c r="AX349" s="14" t="s">
        <v>31</v>
      </c>
      <c r="AY349" s="154" t="s">
        <v>136</v>
      </c>
    </row>
    <row r="350" spans="2:65" s="1" customFormat="1" ht="37.950000000000003" customHeight="1">
      <c r="B350" s="128"/>
      <c r="C350" s="129" t="s">
        <v>459</v>
      </c>
      <c r="D350" s="129" t="s">
        <v>139</v>
      </c>
      <c r="E350" s="130" t="s">
        <v>460</v>
      </c>
      <c r="F350" s="131" t="s">
        <v>461</v>
      </c>
      <c r="G350" s="132" t="s">
        <v>152</v>
      </c>
      <c r="H350" s="133">
        <v>2.4630000000000001</v>
      </c>
      <c r="I350" s="134"/>
      <c r="J350" s="134">
        <f>ROUND(I350*H350,2)</f>
        <v>0</v>
      </c>
      <c r="K350" s="131" t="s">
        <v>143</v>
      </c>
      <c r="L350" s="29"/>
      <c r="M350" s="135" t="s">
        <v>1</v>
      </c>
      <c r="N350" s="136" t="s">
        <v>40</v>
      </c>
      <c r="O350" s="137">
        <v>0.71799999999999997</v>
      </c>
      <c r="P350" s="137">
        <f>O350*H350</f>
        <v>1.7684340000000001</v>
      </c>
      <c r="Q350" s="137">
        <v>0</v>
      </c>
      <c r="R350" s="137">
        <f>Q350*H350</f>
        <v>0</v>
      </c>
      <c r="S350" s="137">
        <v>6.3E-2</v>
      </c>
      <c r="T350" s="138">
        <f>S350*H350</f>
        <v>0.155169</v>
      </c>
      <c r="AR350" s="139" t="s">
        <v>144</v>
      </c>
      <c r="AT350" s="139" t="s">
        <v>139</v>
      </c>
      <c r="AU350" s="139" t="s">
        <v>83</v>
      </c>
      <c r="AY350" s="17" t="s">
        <v>136</v>
      </c>
      <c r="BE350" s="140">
        <f>IF(N350="základní",J350,0)</f>
        <v>0</v>
      </c>
      <c r="BF350" s="140">
        <f>IF(N350="snížená",J350,0)</f>
        <v>0</v>
      </c>
      <c r="BG350" s="140">
        <f>IF(N350="zákl. přenesená",J350,0)</f>
        <v>0</v>
      </c>
      <c r="BH350" s="140">
        <f>IF(N350="sníž. přenesená",J350,0)</f>
        <v>0</v>
      </c>
      <c r="BI350" s="140">
        <f>IF(N350="nulová",J350,0)</f>
        <v>0</v>
      </c>
      <c r="BJ350" s="17" t="s">
        <v>31</v>
      </c>
      <c r="BK350" s="140">
        <f>ROUND(I350*H350,2)</f>
        <v>0</v>
      </c>
      <c r="BL350" s="17" t="s">
        <v>144</v>
      </c>
      <c r="BM350" s="139" t="s">
        <v>462</v>
      </c>
    </row>
    <row r="351" spans="2:65" s="12" customFormat="1">
      <c r="B351" s="141"/>
      <c r="D351" s="142" t="s">
        <v>146</v>
      </c>
      <c r="E351" s="143" t="s">
        <v>1</v>
      </c>
      <c r="F351" s="144" t="s">
        <v>455</v>
      </c>
      <c r="H351" s="143" t="s">
        <v>1</v>
      </c>
      <c r="L351" s="141"/>
      <c r="M351" s="145"/>
      <c r="T351" s="146"/>
      <c r="AT351" s="143" t="s">
        <v>146</v>
      </c>
      <c r="AU351" s="143" t="s">
        <v>83</v>
      </c>
      <c r="AV351" s="12" t="s">
        <v>31</v>
      </c>
      <c r="AW351" s="12" t="s">
        <v>30</v>
      </c>
      <c r="AX351" s="12" t="s">
        <v>75</v>
      </c>
      <c r="AY351" s="143" t="s">
        <v>136</v>
      </c>
    </row>
    <row r="352" spans="2:65" s="13" customFormat="1">
      <c r="B352" s="147"/>
      <c r="D352" s="142" t="s">
        <v>146</v>
      </c>
      <c r="E352" s="148" t="s">
        <v>1</v>
      </c>
      <c r="F352" s="149" t="s">
        <v>463</v>
      </c>
      <c r="H352" s="150">
        <v>2.4630000000000001</v>
      </c>
      <c r="L352" s="147"/>
      <c r="M352" s="151"/>
      <c r="T352" s="152"/>
      <c r="AT352" s="148" t="s">
        <v>146</v>
      </c>
      <c r="AU352" s="148" t="s">
        <v>83</v>
      </c>
      <c r="AV352" s="13" t="s">
        <v>83</v>
      </c>
      <c r="AW352" s="13" t="s">
        <v>30</v>
      </c>
      <c r="AX352" s="13" t="s">
        <v>75</v>
      </c>
      <c r="AY352" s="148" t="s">
        <v>136</v>
      </c>
    </row>
    <row r="353" spans="2:65" s="14" customFormat="1">
      <c r="B353" s="153"/>
      <c r="D353" s="142" t="s">
        <v>146</v>
      </c>
      <c r="E353" s="154" t="s">
        <v>1</v>
      </c>
      <c r="F353" s="155" t="s">
        <v>149</v>
      </c>
      <c r="H353" s="156">
        <v>2.4630000000000001</v>
      </c>
      <c r="L353" s="153"/>
      <c r="M353" s="157"/>
      <c r="T353" s="158"/>
      <c r="AT353" s="154" t="s">
        <v>146</v>
      </c>
      <c r="AU353" s="154" t="s">
        <v>83</v>
      </c>
      <c r="AV353" s="14" t="s">
        <v>144</v>
      </c>
      <c r="AW353" s="14" t="s">
        <v>30</v>
      </c>
      <c r="AX353" s="14" t="s">
        <v>31</v>
      </c>
      <c r="AY353" s="154" t="s">
        <v>136</v>
      </c>
    </row>
    <row r="354" spans="2:65" s="1" customFormat="1" ht="55.5" customHeight="1">
      <c r="B354" s="128"/>
      <c r="C354" s="129" t="s">
        <v>464</v>
      </c>
      <c r="D354" s="129" t="s">
        <v>139</v>
      </c>
      <c r="E354" s="130" t="s">
        <v>465</v>
      </c>
      <c r="F354" s="131" t="s">
        <v>466</v>
      </c>
      <c r="G354" s="132" t="s">
        <v>142</v>
      </c>
      <c r="H354" s="133">
        <v>9.8000000000000004E-2</v>
      </c>
      <c r="I354" s="134"/>
      <c r="J354" s="134">
        <f>ROUND(I354*H354,2)</f>
        <v>0</v>
      </c>
      <c r="K354" s="131" t="s">
        <v>143</v>
      </c>
      <c r="L354" s="29"/>
      <c r="M354" s="135" t="s">
        <v>1</v>
      </c>
      <c r="N354" s="136" t="s">
        <v>40</v>
      </c>
      <c r="O354" s="137">
        <v>5.7960000000000003</v>
      </c>
      <c r="P354" s="137">
        <f>O354*H354</f>
        <v>0.56800800000000007</v>
      </c>
      <c r="Q354" s="137">
        <v>0</v>
      </c>
      <c r="R354" s="137">
        <f>Q354*H354</f>
        <v>0</v>
      </c>
      <c r="S354" s="137">
        <v>1.8</v>
      </c>
      <c r="T354" s="138">
        <f>S354*H354</f>
        <v>0.1764</v>
      </c>
      <c r="AR354" s="139" t="s">
        <v>144</v>
      </c>
      <c r="AT354" s="139" t="s">
        <v>139</v>
      </c>
      <c r="AU354" s="139" t="s">
        <v>83</v>
      </c>
      <c r="AY354" s="17" t="s">
        <v>136</v>
      </c>
      <c r="BE354" s="140">
        <f>IF(N354="základní",J354,0)</f>
        <v>0</v>
      </c>
      <c r="BF354" s="140">
        <f>IF(N354="snížená",J354,0)</f>
        <v>0</v>
      </c>
      <c r="BG354" s="140">
        <f>IF(N354="zákl. přenesená",J354,0)</f>
        <v>0</v>
      </c>
      <c r="BH354" s="140">
        <f>IF(N354="sníž. přenesená",J354,0)</f>
        <v>0</v>
      </c>
      <c r="BI354" s="140">
        <f>IF(N354="nulová",J354,0)</f>
        <v>0</v>
      </c>
      <c r="BJ354" s="17" t="s">
        <v>31</v>
      </c>
      <c r="BK354" s="140">
        <f>ROUND(I354*H354,2)</f>
        <v>0</v>
      </c>
      <c r="BL354" s="17" t="s">
        <v>144</v>
      </c>
      <c r="BM354" s="139" t="s">
        <v>467</v>
      </c>
    </row>
    <row r="355" spans="2:65" s="12" customFormat="1">
      <c r="B355" s="141"/>
      <c r="D355" s="142" t="s">
        <v>146</v>
      </c>
      <c r="E355" s="143" t="s">
        <v>1</v>
      </c>
      <c r="F355" s="144" t="s">
        <v>468</v>
      </c>
      <c r="H355" s="143" t="s">
        <v>1</v>
      </c>
      <c r="L355" s="141"/>
      <c r="M355" s="145"/>
      <c r="T355" s="146"/>
      <c r="AT355" s="143" t="s">
        <v>146</v>
      </c>
      <c r="AU355" s="143" t="s">
        <v>83</v>
      </c>
      <c r="AV355" s="12" t="s">
        <v>31</v>
      </c>
      <c r="AW355" s="12" t="s">
        <v>30</v>
      </c>
      <c r="AX355" s="12" t="s">
        <v>75</v>
      </c>
      <c r="AY355" s="143" t="s">
        <v>136</v>
      </c>
    </row>
    <row r="356" spans="2:65" s="13" customFormat="1">
      <c r="B356" s="147"/>
      <c r="D356" s="142" t="s">
        <v>146</v>
      </c>
      <c r="E356" s="148" t="s">
        <v>1</v>
      </c>
      <c r="F356" s="149" t="s">
        <v>469</v>
      </c>
      <c r="H356" s="150">
        <v>9.8000000000000004E-2</v>
      </c>
      <c r="L356" s="147"/>
      <c r="M356" s="151"/>
      <c r="T356" s="152"/>
      <c r="AT356" s="148" t="s">
        <v>146</v>
      </c>
      <c r="AU356" s="148" t="s">
        <v>83</v>
      </c>
      <c r="AV356" s="13" t="s">
        <v>83</v>
      </c>
      <c r="AW356" s="13" t="s">
        <v>30</v>
      </c>
      <c r="AX356" s="13" t="s">
        <v>75</v>
      </c>
      <c r="AY356" s="148" t="s">
        <v>136</v>
      </c>
    </row>
    <row r="357" spans="2:65" s="14" customFormat="1">
      <c r="B357" s="153"/>
      <c r="D357" s="142" t="s">
        <v>146</v>
      </c>
      <c r="E357" s="154" t="s">
        <v>1</v>
      </c>
      <c r="F357" s="155" t="s">
        <v>149</v>
      </c>
      <c r="H357" s="156">
        <v>9.8000000000000004E-2</v>
      </c>
      <c r="L357" s="153"/>
      <c r="M357" s="157"/>
      <c r="T357" s="158"/>
      <c r="AT357" s="154" t="s">
        <v>146</v>
      </c>
      <c r="AU357" s="154" t="s">
        <v>83</v>
      </c>
      <c r="AV357" s="14" t="s">
        <v>144</v>
      </c>
      <c r="AW357" s="14" t="s">
        <v>30</v>
      </c>
      <c r="AX357" s="14" t="s">
        <v>31</v>
      </c>
      <c r="AY357" s="154" t="s">
        <v>136</v>
      </c>
    </row>
    <row r="358" spans="2:65" s="1" customFormat="1" ht="55.5" customHeight="1">
      <c r="B358" s="128"/>
      <c r="C358" s="129" t="s">
        <v>470</v>
      </c>
      <c r="D358" s="129" t="s">
        <v>139</v>
      </c>
      <c r="E358" s="130" t="s">
        <v>471</v>
      </c>
      <c r="F358" s="131" t="s">
        <v>472</v>
      </c>
      <c r="G358" s="132" t="s">
        <v>152</v>
      </c>
      <c r="H358" s="133">
        <v>1.8180000000000001</v>
      </c>
      <c r="I358" s="134"/>
      <c r="J358" s="134">
        <f>ROUND(I358*H358,2)</f>
        <v>0</v>
      </c>
      <c r="K358" s="131" t="s">
        <v>143</v>
      </c>
      <c r="L358" s="29"/>
      <c r="M358" s="135" t="s">
        <v>1</v>
      </c>
      <c r="N358" s="136" t="s">
        <v>40</v>
      </c>
      <c r="O358" s="137">
        <v>0.43</v>
      </c>
      <c r="P358" s="137">
        <f>O358*H358</f>
        <v>0.78173999999999999</v>
      </c>
      <c r="Q358" s="137">
        <v>0</v>
      </c>
      <c r="R358" s="137">
        <f>Q358*H358</f>
        <v>0</v>
      </c>
      <c r="S358" s="137">
        <v>0.27</v>
      </c>
      <c r="T358" s="138">
        <f>S358*H358</f>
        <v>0.49086000000000007</v>
      </c>
      <c r="AR358" s="139" t="s">
        <v>144</v>
      </c>
      <c r="AT358" s="139" t="s">
        <v>139</v>
      </c>
      <c r="AU358" s="139" t="s">
        <v>83</v>
      </c>
      <c r="AY358" s="17" t="s">
        <v>136</v>
      </c>
      <c r="BE358" s="140">
        <f>IF(N358="základní",J358,0)</f>
        <v>0</v>
      </c>
      <c r="BF358" s="140">
        <f>IF(N358="snížená",J358,0)</f>
        <v>0</v>
      </c>
      <c r="BG358" s="140">
        <f>IF(N358="zákl. přenesená",J358,0)</f>
        <v>0</v>
      </c>
      <c r="BH358" s="140">
        <f>IF(N358="sníž. přenesená",J358,0)</f>
        <v>0</v>
      </c>
      <c r="BI358" s="140">
        <f>IF(N358="nulová",J358,0)</f>
        <v>0</v>
      </c>
      <c r="BJ358" s="17" t="s">
        <v>31</v>
      </c>
      <c r="BK358" s="140">
        <f>ROUND(I358*H358,2)</f>
        <v>0</v>
      </c>
      <c r="BL358" s="17" t="s">
        <v>144</v>
      </c>
      <c r="BM358" s="139" t="s">
        <v>473</v>
      </c>
    </row>
    <row r="359" spans="2:65" s="13" customFormat="1">
      <c r="B359" s="147"/>
      <c r="D359" s="142" t="s">
        <v>146</v>
      </c>
      <c r="E359" s="148" t="s">
        <v>1</v>
      </c>
      <c r="F359" s="149" t="s">
        <v>474</v>
      </c>
      <c r="H359" s="150">
        <v>1.8180000000000001</v>
      </c>
      <c r="L359" s="147"/>
      <c r="M359" s="151"/>
      <c r="T359" s="152"/>
      <c r="AT359" s="148" t="s">
        <v>146</v>
      </c>
      <c r="AU359" s="148" t="s">
        <v>83</v>
      </c>
      <c r="AV359" s="13" t="s">
        <v>83</v>
      </c>
      <c r="AW359" s="13" t="s">
        <v>30</v>
      </c>
      <c r="AX359" s="13" t="s">
        <v>75</v>
      </c>
      <c r="AY359" s="148" t="s">
        <v>136</v>
      </c>
    </row>
    <row r="360" spans="2:65" s="14" customFormat="1">
      <c r="B360" s="153"/>
      <c r="D360" s="142" t="s">
        <v>146</v>
      </c>
      <c r="E360" s="154" t="s">
        <v>1</v>
      </c>
      <c r="F360" s="155" t="s">
        <v>149</v>
      </c>
      <c r="H360" s="156">
        <v>1.8180000000000001</v>
      </c>
      <c r="L360" s="153"/>
      <c r="M360" s="157"/>
      <c r="T360" s="158"/>
      <c r="AT360" s="154" t="s">
        <v>146</v>
      </c>
      <c r="AU360" s="154" t="s">
        <v>83</v>
      </c>
      <c r="AV360" s="14" t="s">
        <v>144</v>
      </c>
      <c r="AW360" s="14" t="s">
        <v>30</v>
      </c>
      <c r="AX360" s="14" t="s">
        <v>31</v>
      </c>
      <c r="AY360" s="154" t="s">
        <v>136</v>
      </c>
    </row>
    <row r="361" spans="2:65" s="1" customFormat="1" ht="55.5" customHeight="1">
      <c r="B361" s="128"/>
      <c r="C361" s="129" t="s">
        <v>475</v>
      </c>
      <c r="D361" s="129" t="s">
        <v>139</v>
      </c>
      <c r="E361" s="130" t="s">
        <v>476</v>
      </c>
      <c r="F361" s="131" t="s">
        <v>477</v>
      </c>
      <c r="G361" s="132" t="s">
        <v>142</v>
      </c>
      <c r="H361" s="133">
        <v>6.1959999999999997</v>
      </c>
      <c r="I361" s="134"/>
      <c r="J361" s="134">
        <f>ROUND(I361*H361,2)</f>
        <v>0</v>
      </c>
      <c r="K361" s="131" t="s">
        <v>143</v>
      </c>
      <c r="L361" s="29"/>
      <c r="M361" s="135" t="s">
        <v>1</v>
      </c>
      <c r="N361" s="136" t="s">
        <v>40</v>
      </c>
      <c r="O361" s="137">
        <v>3.6080000000000001</v>
      </c>
      <c r="P361" s="137">
        <f>O361*H361</f>
        <v>22.355167999999999</v>
      </c>
      <c r="Q361" s="137">
        <v>0</v>
      </c>
      <c r="R361" s="137">
        <f>Q361*H361</f>
        <v>0</v>
      </c>
      <c r="S361" s="137">
        <v>1.8</v>
      </c>
      <c r="T361" s="138">
        <f>S361*H361</f>
        <v>11.152799999999999</v>
      </c>
      <c r="AR361" s="139" t="s">
        <v>144</v>
      </c>
      <c r="AT361" s="139" t="s">
        <v>139</v>
      </c>
      <c r="AU361" s="139" t="s">
        <v>83</v>
      </c>
      <c r="AY361" s="17" t="s">
        <v>136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7" t="s">
        <v>31</v>
      </c>
      <c r="BK361" s="140">
        <f>ROUND(I361*H361,2)</f>
        <v>0</v>
      </c>
      <c r="BL361" s="17" t="s">
        <v>144</v>
      </c>
      <c r="BM361" s="139" t="s">
        <v>478</v>
      </c>
    </row>
    <row r="362" spans="2:65" s="12" customFormat="1">
      <c r="B362" s="141"/>
      <c r="D362" s="142" t="s">
        <v>146</v>
      </c>
      <c r="E362" s="143" t="s">
        <v>1</v>
      </c>
      <c r="F362" s="144" t="s">
        <v>479</v>
      </c>
      <c r="H362" s="143" t="s">
        <v>1</v>
      </c>
      <c r="L362" s="141"/>
      <c r="M362" s="145"/>
      <c r="T362" s="146"/>
      <c r="AT362" s="143" t="s">
        <v>146</v>
      </c>
      <c r="AU362" s="143" t="s">
        <v>83</v>
      </c>
      <c r="AV362" s="12" t="s">
        <v>31</v>
      </c>
      <c r="AW362" s="12" t="s">
        <v>30</v>
      </c>
      <c r="AX362" s="12" t="s">
        <v>75</v>
      </c>
      <c r="AY362" s="143" t="s">
        <v>136</v>
      </c>
    </row>
    <row r="363" spans="2:65" s="13" customFormat="1">
      <c r="B363" s="147"/>
      <c r="D363" s="142" t="s">
        <v>146</v>
      </c>
      <c r="E363" s="148" t="s">
        <v>1</v>
      </c>
      <c r="F363" s="149" t="s">
        <v>480</v>
      </c>
      <c r="H363" s="150">
        <v>3.9590000000000001</v>
      </c>
      <c r="L363" s="147"/>
      <c r="M363" s="151"/>
      <c r="T363" s="152"/>
      <c r="AT363" s="148" t="s">
        <v>146</v>
      </c>
      <c r="AU363" s="148" t="s">
        <v>83</v>
      </c>
      <c r="AV363" s="13" t="s">
        <v>83</v>
      </c>
      <c r="AW363" s="13" t="s">
        <v>30</v>
      </c>
      <c r="AX363" s="13" t="s">
        <v>75</v>
      </c>
      <c r="AY363" s="148" t="s">
        <v>136</v>
      </c>
    </row>
    <row r="364" spans="2:65" s="13" customFormat="1">
      <c r="B364" s="147"/>
      <c r="D364" s="142" t="s">
        <v>146</v>
      </c>
      <c r="E364" s="148" t="s">
        <v>1</v>
      </c>
      <c r="F364" s="149" t="s">
        <v>481</v>
      </c>
      <c r="H364" s="150">
        <v>2.2370000000000001</v>
      </c>
      <c r="L364" s="147"/>
      <c r="M364" s="151"/>
      <c r="T364" s="152"/>
      <c r="AT364" s="148" t="s">
        <v>146</v>
      </c>
      <c r="AU364" s="148" t="s">
        <v>83</v>
      </c>
      <c r="AV364" s="13" t="s">
        <v>83</v>
      </c>
      <c r="AW364" s="13" t="s">
        <v>30</v>
      </c>
      <c r="AX364" s="13" t="s">
        <v>75</v>
      </c>
      <c r="AY364" s="148" t="s">
        <v>136</v>
      </c>
    </row>
    <row r="365" spans="2:65" s="14" customFormat="1">
      <c r="B365" s="153"/>
      <c r="D365" s="142" t="s">
        <v>146</v>
      </c>
      <c r="E365" s="154" t="s">
        <v>1</v>
      </c>
      <c r="F365" s="155" t="s">
        <v>149</v>
      </c>
      <c r="H365" s="156">
        <v>6.1959999999999997</v>
      </c>
      <c r="L365" s="153"/>
      <c r="M365" s="157"/>
      <c r="T365" s="158"/>
      <c r="AT365" s="154" t="s">
        <v>146</v>
      </c>
      <c r="AU365" s="154" t="s">
        <v>83</v>
      </c>
      <c r="AV365" s="14" t="s">
        <v>144</v>
      </c>
      <c r="AW365" s="14" t="s">
        <v>30</v>
      </c>
      <c r="AX365" s="14" t="s">
        <v>31</v>
      </c>
      <c r="AY365" s="154" t="s">
        <v>136</v>
      </c>
    </row>
    <row r="366" spans="2:65" s="1" customFormat="1" ht="44.25" customHeight="1">
      <c r="B366" s="128"/>
      <c r="C366" s="129" t="s">
        <v>482</v>
      </c>
      <c r="D366" s="129" t="s">
        <v>139</v>
      </c>
      <c r="E366" s="130" t="s">
        <v>483</v>
      </c>
      <c r="F366" s="131" t="s">
        <v>484</v>
      </c>
      <c r="G366" s="132" t="s">
        <v>157</v>
      </c>
      <c r="H366" s="133">
        <v>1</v>
      </c>
      <c r="I366" s="134"/>
      <c r="J366" s="134">
        <f>ROUND(I366*H366,2)</f>
        <v>0</v>
      </c>
      <c r="K366" s="131" t="s">
        <v>143</v>
      </c>
      <c r="L366" s="29"/>
      <c r="M366" s="135" t="s">
        <v>1</v>
      </c>
      <c r="N366" s="136" t="s">
        <v>40</v>
      </c>
      <c r="O366" s="137">
        <v>0.58599999999999997</v>
      </c>
      <c r="P366" s="137">
        <f>O366*H366</f>
        <v>0.58599999999999997</v>
      </c>
      <c r="Q366" s="137">
        <v>0</v>
      </c>
      <c r="R366" s="137">
        <f>Q366*H366</f>
        <v>0</v>
      </c>
      <c r="S366" s="137">
        <v>7.4999999999999997E-2</v>
      </c>
      <c r="T366" s="138">
        <f>S366*H366</f>
        <v>7.4999999999999997E-2</v>
      </c>
      <c r="AR366" s="139" t="s">
        <v>144</v>
      </c>
      <c r="AT366" s="139" t="s">
        <v>139</v>
      </c>
      <c r="AU366" s="139" t="s">
        <v>83</v>
      </c>
      <c r="AY366" s="17" t="s">
        <v>136</v>
      </c>
      <c r="BE366" s="140">
        <f>IF(N366="základní",J366,0)</f>
        <v>0</v>
      </c>
      <c r="BF366" s="140">
        <f>IF(N366="snížená",J366,0)</f>
        <v>0</v>
      </c>
      <c r="BG366" s="140">
        <f>IF(N366="zákl. přenesená",J366,0)</f>
        <v>0</v>
      </c>
      <c r="BH366" s="140">
        <f>IF(N366="sníž. přenesená",J366,0)</f>
        <v>0</v>
      </c>
      <c r="BI366" s="140">
        <f>IF(N366="nulová",J366,0)</f>
        <v>0</v>
      </c>
      <c r="BJ366" s="17" t="s">
        <v>31</v>
      </c>
      <c r="BK366" s="140">
        <f>ROUND(I366*H366,2)</f>
        <v>0</v>
      </c>
      <c r="BL366" s="17" t="s">
        <v>144</v>
      </c>
      <c r="BM366" s="139" t="s">
        <v>485</v>
      </c>
    </row>
    <row r="367" spans="2:65" s="12" customFormat="1">
      <c r="B367" s="141"/>
      <c r="D367" s="142" t="s">
        <v>146</v>
      </c>
      <c r="E367" s="143" t="s">
        <v>1</v>
      </c>
      <c r="F367" s="144" t="s">
        <v>486</v>
      </c>
      <c r="H367" s="143" t="s">
        <v>1</v>
      </c>
      <c r="L367" s="141"/>
      <c r="M367" s="145"/>
      <c r="T367" s="146"/>
      <c r="AT367" s="143" t="s">
        <v>146</v>
      </c>
      <c r="AU367" s="143" t="s">
        <v>83</v>
      </c>
      <c r="AV367" s="12" t="s">
        <v>31</v>
      </c>
      <c r="AW367" s="12" t="s">
        <v>30</v>
      </c>
      <c r="AX367" s="12" t="s">
        <v>75</v>
      </c>
      <c r="AY367" s="143" t="s">
        <v>136</v>
      </c>
    </row>
    <row r="368" spans="2:65" s="13" customFormat="1">
      <c r="B368" s="147"/>
      <c r="D368" s="142" t="s">
        <v>146</v>
      </c>
      <c r="E368" s="148" t="s">
        <v>1</v>
      </c>
      <c r="F368" s="149" t="s">
        <v>31</v>
      </c>
      <c r="H368" s="150">
        <v>1</v>
      </c>
      <c r="L368" s="147"/>
      <c r="M368" s="151"/>
      <c r="T368" s="152"/>
      <c r="AT368" s="148" t="s">
        <v>146</v>
      </c>
      <c r="AU368" s="148" t="s">
        <v>83</v>
      </c>
      <c r="AV368" s="13" t="s">
        <v>83</v>
      </c>
      <c r="AW368" s="13" t="s">
        <v>30</v>
      </c>
      <c r="AX368" s="13" t="s">
        <v>75</v>
      </c>
      <c r="AY368" s="148" t="s">
        <v>136</v>
      </c>
    </row>
    <row r="369" spans="2:65" s="14" customFormat="1">
      <c r="B369" s="153"/>
      <c r="D369" s="142" t="s">
        <v>146</v>
      </c>
      <c r="E369" s="154" t="s">
        <v>1</v>
      </c>
      <c r="F369" s="155" t="s">
        <v>149</v>
      </c>
      <c r="H369" s="156">
        <v>1</v>
      </c>
      <c r="L369" s="153"/>
      <c r="M369" s="157"/>
      <c r="T369" s="158"/>
      <c r="AT369" s="154" t="s">
        <v>146</v>
      </c>
      <c r="AU369" s="154" t="s">
        <v>83</v>
      </c>
      <c r="AV369" s="14" t="s">
        <v>144</v>
      </c>
      <c r="AW369" s="14" t="s">
        <v>30</v>
      </c>
      <c r="AX369" s="14" t="s">
        <v>31</v>
      </c>
      <c r="AY369" s="154" t="s">
        <v>136</v>
      </c>
    </row>
    <row r="370" spans="2:65" s="1" customFormat="1" ht="37.950000000000003" customHeight="1">
      <c r="B370" s="128"/>
      <c r="C370" s="129" t="s">
        <v>487</v>
      </c>
      <c r="D370" s="129" t="s">
        <v>139</v>
      </c>
      <c r="E370" s="130" t="s">
        <v>488</v>
      </c>
      <c r="F370" s="131" t="s">
        <v>489</v>
      </c>
      <c r="G370" s="132" t="s">
        <v>142</v>
      </c>
      <c r="H370" s="133">
        <v>0.216</v>
      </c>
      <c r="I370" s="134"/>
      <c r="J370" s="134">
        <f>ROUND(I370*H370,2)</f>
        <v>0</v>
      </c>
      <c r="K370" s="131" t="s">
        <v>143</v>
      </c>
      <c r="L370" s="29"/>
      <c r="M370" s="135" t="s">
        <v>1</v>
      </c>
      <c r="N370" s="136" t="s">
        <v>40</v>
      </c>
      <c r="O370" s="137">
        <v>15.741</v>
      </c>
      <c r="P370" s="137">
        <f>O370*H370</f>
        <v>3.4000559999999997</v>
      </c>
      <c r="Q370" s="137">
        <v>0</v>
      </c>
      <c r="R370" s="137">
        <f>Q370*H370</f>
        <v>0</v>
      </c>
      <c r="S370" s="137">
        <v>2.1</v>
      </c>
      <c r="T370" s="138">
        <f>S370*H370</f>
        <v>0.4536</v>
      </c>
      <c r="AR370" s="139" t="s">
        <v>144</v>
      </c>
      <c r="AT370" s="139" t="s">
        <v>139</v>
      </c>
      <c r="AU370" s="139" t="s">
        <v>83</v>
      </c>
      <c r="AY370" s="17" t="s">
        <v>136</v>
      </c>
      <c r="BE370" s="140">
        <f>IF(N370="základní",J370,0)</f>
        <v>0</v>
      </c>
      <c r="BF370" s="140">
        <f>IF(N370="snížená",J370,0)</f>
        <v>0</v>
      </c>
      <c r="BG370" s="140">
        <f>IF(N370="zákl. přenesená",J370,0)</f>
        <v>0</v>
      </c>
      <c r="BH370" s="140">
        <f>IF(N370="sníž. přenesená",J370,0)</f>
        <v>0</v>
      </c>
      <c r="BI370" s="140">
        <f>IF(N370="nulová",J370,0)</f>
        <v>0</v>
      </c>
      <c r="BJ370" s="17" t="s">
        <v>31</v>
      </c>
      <c r="BK370" s="140">
        <f>ROUND(I370*H370,2)</f>
        <v>0</v>
      </c>
      <c r="BL370" s="17" t="s">
        <v>144</v>
      </c>
      <c r="BM370" s="139" t="s">
        <v>490</v>
      </c>
    </row>
    <row r="371" spans="2:65" s="12" customFormat="1">
      <c r="B371" s="141"/>
      <c r="D371" s="142" t="s">
        <v>146</v>
      </c>
      <c r="E371" s="143" t="s">
        <v>1</v>
      </c>
      <c r="F371" s="144" t="s">
        <v>486</v>
      </c>
      <c r="H371" s="143" t="s">
        <v>1</v>
      </c>
      <c r="L371" s="141"/>
      <c r="M371" s="145"/>
      <c r="T371" s="146"/>
      <c r="AT371" s="143" t="s">
        <v>146</v>
      </c>
      <c r="AU371" s="143" t="s">
        <v>83</v>
      </c>
      <c r="AV371" s="12" t="s">
        <v>31</v>
      </c>
      <c r="AW371" s="12" t="s">
        <v>30</v>
      </c>
      <c r="AX371" s="12" t="s">
        <v>75</v>
      </c>
      <c r="AY371" s="143" t="s">
        <v>136</v>
      </c>
    </row>
    <row r="372" spans="2:65" s="13" customFormat="1">
      <c r="B372" s="147"/>
      <c r="D372" s="142" t="s">
        <v>146</v>
      </c>
      <c r="E372" s="148" t="s">
        <v>1</v>
      </c>
      <c r="F372" s="149" t="s">
        <v>491</v>
      </c>
      <c r="H372" s="150">
        <v>0.216</v>
      </c>
      <c r="L372" s="147"/>
      <c r="M372" s="151"/>
      <c r="T372" s="152"/>
      <c r="AT372" s="148" t="s">
        <v>146</v>
      </c>
      <c r="AU372" s="148" t="s">
        <v>83</v>
      </c>
      <c r="AV372" s="13" t="s">
        <v>83</v>
      </c>
      <c r="AW372" s="13" t="s">
        <v>30</v>
      </c>
      <c r="AX372" s="13" t="s">
        <v>75</v>
      </c>
      <c r="AY372" s="148" t="s">
        <v>136</v>
      </c>
    </row>
    <row r="373" spans="2:65" s="14" customFormat="1">
      <c r="B373" s="153"/>
      <c r="D373" s="142" t="s">
        <v>146</v>
      </c>
      <c r="E373" s="154" t="s">
        <v>1</v>
      </c>
      <c r="F373" s="155" t="s">
        <v>149</v>
      </c>
      <c r="H373" s="156">
        <v>0.216</v>
      </c>
      <c r="L373" s="153"/>
      <c r="M373" s="157"/>
      <c r="T373" s="158"/>
      <c r="AT373" s="154" t="s">
        <v>146</v>
      </c>
      <c r="AU373" s="154" t="s">
        <v>83</v>
      </c>
      <c r="AV373" s="14" t="s">
        <v>144</v>
      </c>
      <c r="AW373" s="14" t="s">
        <v>30</v>
      </c>
      <c r="AX373" s="14" t="s">
        <v>31</v>
      </c>
      <c r="AY373" s="154" t="s">
        <v>136</v>
      </c>
    </row>
    <row r="374" spans="2:65" s="1" customFormat="1" ht="49.2" customHeight="1">
      <c r="B374" s="128"/>
      <c r="C374" s="129" t="s">
        <v>492</v>
      </c>
      <c r="D374" s="129" t="s">
        <v>139</v>
      </c>
      <c r="E374" s="130" t="s">
        <v>493</v>
      </c>
      <c r="F374" s="131" t="s">
        <v>494</v>
      </c>
      <c r="G374" s="132" t="s">
        <v>200</v>
      </c>
      <c r="H374" s="133">
        <v>32.700000000000003</v>
      </c>
      <c r="I374" s="134"/>
      <c r="J374" s="134">
        <f>ROUND(I374*H374,2)</f>
        <v>0</v>
      </c>
      <c r="K374" s="131" t="s">
        <v>143</v>
      </c>
      <c r="L374" s="29"/>
      <c r="M374" s="135" t="s">
        <v>1</v>
      </c>
      <c r="N374" s="136" t="s">
        <v>40</v>
      </c>
      <c r="O374" s="137">
        <v>0.93</v>
      </c>
      <c r="P374" s="137">
        <f>O374*H374</f>
        <v>30.411000000000005</v>
      </c>
      <c r="Q374" s="137">
        <v>0</v>
      </c>
      <c r="R374" s="137">
        <f>Q374*H374</f>
        <v>0</v>
      </c>
      <c r="S374" s="137">
        <v>6.5000000000000002E-2</v>
      </c>
      <c r="T374" s="138">
        <f>S374*H374</f>
        <v>2.1255000000000002</v>
      </c>
      <c r="AR374" s="139" t="s">
        <v>144</v>
      </c>
      <c r="AT374" s="139" t="s">
        <v>139</v>
      </c>
      <c r="AU374" s="139" t="s">
        <v>83</v>
      </c>
      <c r="AY374" s="17" t="s">
        <v>136</v>
      </c>
      <c r="BE374" s="140">
        <f>IF(N374="základní",J374,0)</f>
        <v>0</v>
      </c>
      <c r="BF374" s="140">
        <f>IF(N374="snížená",J374,0)</f>
        <v>0</v>
      </c>
      <c r="BG374" s="140">
        <f>IF(N374="zákl. přenesená",J374,0)</f>
        <v>0</v>
      </c>
      <c r="BH374" s="140">
        <f>IF(N374="sníž. přenesená",J374,0)</f>
        <v>0</v>
      </c>
      <c r="BI374" s="140">
        <f>IF(N374="nulová",J374,0)</f>
        <v>0</v>
      </c>
      <c r="BJ374" s="17" t="s">
        <v>31</v>
      </c>
      <c r="BK374" s="140">
        <f>ROUND(I374*H374,2)</f>
        <v>0</v>
      </c>
      <c r="BL374" s="17" t="s">
        <v>144</v>
      </c>
      <c r="BM374" s="139" t="s">
        <v>495</v>
      </c>
    </row>
    <row r="375" spans="2:65" s="13" customFormat="1">
      <c r="B375" s="147"/>
      <c r="D375" s="142" t="s">
        <v>146</v>
      </c>
      <c r="E375" s="148" t="s">
        <v>1</v>
      </c>
      <c r="F375" s="149" t="s">
        <v>496</v>
      </c>
      <c r="H375" s="150">
        <v>32.700000000000003</v>
      </c>
      <c r="L375" s="147"/>
      <c r="M375" s="151"/>
      <c r="T375" s="152"/>
      <c r="AT375" s="148" t="s">
        <v>146</v>
      </c>
      <c r="AU375" s="148" t="s">
        <v>83</v>
      </c>
      <c r="AV375" s="13" t="s">
        <v>83</v>
      </c>
      <c r="AW375" s="13" t="s">
        <v>30</v>
      </c>
      <c r="AX375" s="13" t="s">
        <v>75</v>
      </c>
      <c r="AY375" s="148" t="s">
        <v>136</v>
      </c>
    </row>
    <row r="376" spans="2:65" s="14" customFormat="1">
      <c r="B376" s="153"/>
      <c r="D376" s="142" t="s">
        <v>146</v>
      </c>
      <c r="E376" s="154" t="s">
        <v>1</v>
      </c>
      <c r="F376" s="155" t="s">
        <v>149</v>
      </c>
      <c r="H376" s="156">
        <v>32.700000000000003</v>
      </c>
      <c r="L376" s="153"/>
      <c r="M376" s="157"/>
      <c r="T376" s="158"/>
      <c r="AT376" s="154" t="s">
        <v>146</v>
      </c>
      <c r="AU376" s="154" t="s">
        <v>83</v>
      </c>
      <c r="AV376" s="14" t="s">
        <v>144</v>
      </c>
      <c r="AW376" s="14" t="s">
        <v>30</v>
      </c>
      <c r="AX376" s="14" t="s">
        <v>31</v>
      </c>
      <c r="AY376" s="154" t="s">
        <v>136</v>
      </c>
    </row>
    <row r="377" spans="2:65" s="1" customFormat="1" ht="37.950000000000003" customHeight="1">
      <c r="B377" s="128"/>
      <c r="C377" s="129" t="s">
        <v>497</v>
      </c>
      <c r="D377" s="129" t="s">
        <v>139</v>
      </c>
      <c r="E377" s="130" t="s">
        <v>498</v>
      </c>
      <c r="F377" s="131" t="s">
        <v>499</v>
      </c>
      <c r="G377" s="132" t="s">
        <v>200</v>
      </c>
      <c r="H377" s="133">
        <v>6.8</v>
      </c>
      <c r="I377" s="134"/>
      <c r="J377" s="134">
        <f>ROUND(I377*H377,2)</f>
        <v>0</v>
      </c>
      <c r="K377" s="131" t="s">
        <v>143</v>
      </c>
      <c r="L377" s="29"/>
      <c r="M377" s="135" t="s">
        <v>1</v>
      </c>
      <c r="N377" s="136" t="s">
        <v>40</v>
      </c>
      <c r="O377" s="137">
        <v>2.4590000000000001</v>
      </c>
      <c r="P377" s="137">
        <f>O377*H377</f>
        <v>16.7212</v>
      </c>
      <c r="Q377" s="137">
        <v>8.0000000000000007E-5</v>
      </c>
      <c r="R377" s="137">
        <f>Q377*H377</f>
        <v>5.44E-4</v>
      </c>
      <c r="S377" s="137">
        <v>0</v>
      </c>
      <c r="T377" s="138">
        <f>S377*H377</f>
        <v>0</v>
      </c>
      <c r="AR377" s="139" t="s">
        <v>144</v>
      </c>
      <c r="AT377" s="139" t="s">
        <v>139</v>
      </c>
      <c r="AU377" s="139" t="s">
        <v>83</v>
      </c>
      <c r="AY377" s="17" t="s">
        <v>136</v>
      </c>
      <c r="BE377" s="140">
        <f>IF(N377="základní",J377,0)</f>
        <v>0</v>
      </c>
      <c r="BF377" s="140">
        <f>IF(N377="snížená",J377,0)</f>
        <v>0</v>
      </c>
      <c r="BG377" s="140">
        <f>IF(N377="zákl. přenesená",J377,0)</f>
        <v>0</v>
      </c>
      <c r="BH377" s="140">
        <f>IF(N377="sníž. přenesená",J377,0)</f>
        <v>0</v>
      </c>
      <c r="BI377" s="140">
        <f>IF(N377="nulová",J377,0)</f>
        <v>0</v>
      </c>
      <c r="BJ377" s="17" t="s">
        <v>31</v>
      </c>
      <c r="BK377" s="140">
        <f>ROUND(I377*H377,2)</f>
        <v>0</v>
      </c>
      <c r="BL377" s="17" t="s">
        <v>144</v>
      </c>
      <c r="BM377" s="139" t="s">
        <v>500</v>
      </c>
    </row>
    <row r="378" spans="2:65" s="12" customFormat="1">
      <c r="B378" s="141"/>
      <c r="D378" s="142" t="s">
        <v>146</v>
      </c>
      <c r="E378" s="143" t="s">
        <v>1</v>
      </c>
      <c r="F378" s="144" t="s">
        <v>501</v>
      </c>
      <c r="H378" s="143" t="s">
        <v>1</v>
      </c>
      <c r="L378" s="141"/>
      <c r="M378" s="145"/>
      <c r="T378" s="146"/>
      <c r="AT378" s="143" t="s">
        <v>146</v>
      </c>
      <c r="AU378" s="143" t="s">
        <v>83</v>
      </c>
      <c r="AV378" s="12" t="s">
        <v>31</v>
      </c>
      <c r="AW378" s="12" t="s">
        <v>30</v>
      </c>
      <c r="AX378" s="12" t="s">
        <v>75</v>
      </c>
      <c r="AY378" s="143" t="s">
        <v>136</v>
      </c>
    </row>
    <row r="379" spans="2:65" s="13" customFormat="1">
      <c r="B379" s="147"/>
      <c r="D379" s="142" t="s">
        <v>146</v>
      </c>
      <c r="E379" s="148" t="s">
        <v>1</v>
      </c>
      <c r="F379" s="149" t="s">
        <v>502</v>
      </c>
      <c r="H379" s="150">
        <v>6.8</v>
      </c>
      <c r="L379" s="147"/>
      <c r="M379" s="151"/>
      <c r="T379" s="152"/>
      <c r="AT379" s="148" t="s">
        <v>146</v>
      </c>
      <c r="AU379" s="148" t="s">
        <v>83</v>
      </c>
      <c r="AV379" s="13" t="s">
        <v>83</v>
      </c>
      <c r="AW379" s="13" t="s">
        <v>30</v>
      </c>
      <c r="AX379" s="13" t="s">
        <v>75</v>
      </c>
      <c r="AY379" s="148" t="s">
        <v>136</v>
      </c>
    </row>
    <row r="380" spans="2:65" s="14" customFormat="1">
      <c r="B380" s="153"/>
      <c r="D380" s="142" t="s">
        <v>146</v>
      </c>
      <c r="E380" s="154" t="s">
        <v>1</v>
      </c>
      <c r="F380" s="155" t="s">
        <v>149</v>
      </c>
      <c r="H380" s="156">
        <v>6.8</v>
      </c>
      <c r="L380" s="153"/>
      <c r="M380" s="157"/>
      <c r="T380" s="158"/>
      <c r="AT380" s="154" t="s">
        <v>146</v>
      </c>
      <c r="AU380" s="154" t="s">
        <v>83</v>
      </c>
      <c r="AV380" s="14" t="s">
        <v>144</v>
      </c>
      <c r="AW380" s="14" t="s">
        <v>30</v>
      </c>
      <c r="AX380" s="14" t="s">
        <v>31</v>
      </c>
      <c r="AY380" s="154" t="s">
        <v>136</v>
      </c>
    </row>
    <row r="381" spans="2:65" s="1" customFormat="1" ht="24.15" customHeight="1">
      <c r="B381" s="128"/>
      <c r="C381" s="129" t="s">
        <v>503</v>
      </c>
      <c r="D381" s="129" t="s">
        <v>139</v>
      </c>
      <c r="E381" s="130" t="s">
        <v>504</v>
      </c>
      <c r="F381" s="131" t="s">
        <v>505</v>
      </c>
      <c r="G381" s="132" t="s">
        <v>200</v>
      </c>
      <c r="H381" s="133">
        <v>26</v>
      </c>
      <c r="I381" s="134"/>
      <c r="J381" s="134">
        <f>ROUND(I381*H381,2)</f>
        <v>0</v>
      </c>
      <c r="K381" s="131" t="s">
        <v>143</v>
      </c>
      <c r="L381" s="29"/>
      <c r="M381" s="135" t="s">
        <v>1</v>
      </c>
      <c r="N381" s="136" t="s">
        <v>40</v>
      </c>
      <c r="O381" s="137">
        <v>0.221</v>
      </c>
      <c r="P381" s="137">
        <f>O381*H381</f>
        <v>5.7460000000000004</v>
      </c>
      <c r="Q381" s="137">
        <v>0</v>
      </c>
      <c r="R381" s="137">
        <f>Q381*H381</f>
        <v>0</v>
      </c>
      <c r="S381" s="137">
        <v>0</v>
      </c>
      <c r="T381" s="138">
        <f>S381*H381</f>
        <v>0</v>
      </c>
      <c r="AR381" s="139" t="s">
        <v>144</v>
      </c>
      <c r="AT381" s="139" t="s">
        <v>139</v>
      </c>
      <c r="AU381" s="139" t="s">
        <v>83</v>
      </c>
      <c r="AY381" s="17" t="s">
        <v>136</v>
      </c>
      <c r="BE381" s="140">
        <f>IF(N381="základní",J381,0)</f>
        <v>0</v>
      </c>
      <c r="BF381" s="140">
        <f>IF(N381="snížená",J381,0)</f>
        <v>0</v>
      </c>
      <c r="BG381" s="140">
        <f>IF(N381="zákl. přenesená",J381,0)</f>
        <v>0</v>
      </c>
      <c r="BH381" s="140">
        <f>IF(N381="sníž. přenesená",J381,0)</f>
        <v>0</v>
      </c>
      <c r="BI381" s="140">
        <f>IF(N381="nulová",J381,0)</f>
        <v>0</v>
      </c>
      <c r="BJ381" s="17" t="s">
        <v>31</v>
      </c>
      <c r="BK381" s="140">
        <f>ROUND(I381*H381,2)</f>
        <v>0</v>
      </c>
      <c r="BL381" s="17" t="s">
        <v>144</v>
      </c>
      <c r="BM381" s="139" t="s">
        <v>506</v>
      </c>
    </row>
    <row r="382" spans="2:65" s="12" customFormat="1">
      <c r="B382" s="141"/>
      <c r="D382" s="142" t="s">
        <v>146</v>
      </c>
      <c r="E382" s="143" t="s">
        <v>1</v>
      </c>
      <c r="F382" s="144" t="s">
        <v>410</v>
      </c>
      <c r="H382" s="143" t="s">
        <v>1</v>
      </c>
      <c r="L382" s="141"/>
      <c r="M382" s="145"/>
      <c r="T382" s="146"/>
      <c r="AT382" s="143" t="s">
        <v>146</v>
      </c>
      <c r="AU382" s="143" t="s">
        <v>83</v>
      </c>
      <c r="AV382" s="12" t="s">
        <v>31</v>
      </c>
      <c r="AW382" s="12" t="s">
        <v>30</v>
      </c>
      <c r="AX382" s="12" t="s">
        <v>75</v>
      </c>
      <c r="AY382" s="143" t="s">
        <v>136</v>
      </c>
    </row>
    <row r="383" spans="2:65" s="13" customFormat="1">
      <c r="B383" s="147"/>
      <c r="D383" s="142" t="s">
        <v>146</v>
      </c>
      <c r="E383" s="148" t="s">
        <v>1</v>
      </c>
      <c r="F383" s="149" t="s">
        <v>507</v>
      </c>
      <c r="H383" s="150">
        <v>26</v>
      </c>
      <c r="L383" s="147"/>
      <c r="M383" s="151"/>
      <c r="T383" s="152"/>
      <c r="AT383" s="148" t="s">
        <v>146</v>
      </c>
      <c r="AU383" s="148" t="s">
        <v>83</v>
      </c>
      <c r="AV383" s="13" t="s">
        <v>83</v>
      </c>
      <c r="AW383" s="13" t="s">
        <v>30</v>
      </c>
      <c r="AX383" s="13" t="s">
        <v>75</v>
      </c>
      <c r="AY383" s="148" t="s">
        <v>136</v>
      </c>
    </row>
    <row r="384" spans="2:65" s="14" customFormat="1">
      <c r="B384" s="153"/>
      <c r="D384" s="142" t="s">
        <v>146</v>
      </c>
      <c r="E384" s="154" t="s">
        <v>1</v>
      </c>
      <c r="F384" s="155" t="s">
        <v>149</v>
      </c>
      <c r="H384" s="156">
        <v>26</v>
      </c>
      <c r="L384" s="153"/>
      <c r="M384" s="157"/>
      <c r="T384" s="158"/>
      <c r="AT384" s="154" t="s">
        <v>146</v>
      </c>
      <c r="AU384" s="154" t="s">
        <v>83</v>
      </c>
      <c r="AV384" s="14" t="s">
        <v>144</v>
      </c>
      <c r="AW384" s="14" t="s">
        <v>30</v>
      </c>
      <c r="AX384" s="14" t="s">
        <v>31</v>
      </c>
      <c r="AY384" s="154" t="s">
        <v>136</v>
      </c>
    </row>
    <row r="385" spans="2:65" s="1" customFormat="1" ht="37.950000000000003" customHeight="1">
      <c r="B385" s="128"/>
      <c r="C385" s="129" t="s">
        <v>508</v>
      </c>
      <c r="D385" s="129" t="s">
        <v>139</v>
      </c>
      <c r="E385" s="130" t="s">
        <v>509</v>
      </c>
      <c r="F385" s="131" t="s">
        <v>510</v>
      </c>
      <c r="G385" s="132" t="s">
        <v>152</v>
      </c>
      <c r="H385" s="133">
        <v>178.98</v>
      </c>
      <c r="I385" s="134"/>
      <c r="J385" s="134">
        <f>ROUND(I385*H385,2)</f>
        <v>0</v>
      </c>
      <c r="K385" s="131" t="s">
        <v>143</v>
      </c>
      <c r="L385" s="29"/>
      <c r="M385" s="135" t="s">
        <v>1</v>
      </c>
      <c r="N385" s="136" t="s">
        <v>40</v>
      </c>
      <c r="O385" s="137">
        <v>0.3</v>
      </c>
      <c r="P385" s="137">
        <f>O385*H385</f>
        <v>53.693999999999996</v>
      </c>
      <c r="Q385" s="137">
        <v>0</v>
      </c>
      <c r="R385" s="137">
        <f>Q385*H385</f>
        <v>0</v>
      </c>
      <c r="S385" s="137">
        <v>6.8000000000000005E-2</v>
      </c>
      <c r="T385" s="138">
        <f>S385*H385</f>
        <v>12.170640000000001</v>
      </c>
      <c r="AR385" s="139" t="s">
        <v>144</v>
      </c>
      <c r="AT385" s="139" t="s">
        <v>139</v>
      </c>
      <c r="AU385" s="139" t="s">
        <v>83</v>
      </c>
      <c r="AY385" s="17" t="s">
        <v>136</v>
      </c>
      <c r="BE385" s="140">
        <f>IF(N385="základní",J385,0)</f>
        <v>0</v>
      </c>
      <c r="BF385" s="140">
        <f>IF(N385="snížená",J385,0)</f>
        <v>0</v>
      </c>
      <c r="BG385" s="140">
        <f>IF(N385="zákl. přenesená",J385,0)</f>
        <v>0</v>
      </c>
      <c r="BH385" s="140">
        <f>IF(N385="sníž. přenesená",J385,0)</f>
        <v>0</v>
      </c>
      <c r="BI385" s="140">
        <f>IF(N385="nulová",J385,0)</f>
        <v>0</v>
      </c>
      <c r="BJ385" s="17" t="s">
        <v>31</v>
      </c>
      <c r="BK385" s="140">
        <f>ROUND(I385*H385,2)</f>
        <v>0</v>
      </c>
      <c r="BL385" s="17" t="s">
        <v>144</v>
      </c>
      <c r="BM385" s="139" t="s">
        <v>511</v>
      </c>
    </row>
    <row r="386" spans="2:65" s="13" customFormat="1">
      <c r="B386" s="147"/>
      <c r="D386" s="142" t="s">
        <v>146</v>
      </c>
      <c r="E386" s="148" t="s">
        <v>1</v>
      </c>
      <c r="F386" s="149" t="s">
        <v>512</v>
      </c>
      <c r="H386" s="150">
        <v>85.32</v>
      </c>
      <c r="L386" s="147"/>
      <c r="M386" s="151"/>
      <c r="T386" s="152"/>
      <c r="AT386" s="148" t="s">
        <v>146</v>
      </c>
      <c r="AU386" s="148" t="s">
        <v>83</v>
      </c>
      <c r="AV386" s="13" t="s">
        <v>83</v>
      </c>
      <c r="AW386" s="13" t="s">
        <v>30</v>
      </c>
      <c r="AX386" s="13" t="s">
        <v>75</v>
      </c>
      <c r="AY386" s="148" t="s">
        <v>136</v>
      </c>
    </row>
    <row r="387" spans="2:65" s="13" customFormat="1">
      <c r="B387" s="147"/>
      <c r="D387" s="142" t="s">
        <v>146</v>
      </c>
      <c r="E387" s="148" t="s">
        <v>1</v>
      </c>
      <c r="F387" s="149" t="s">
        <v>513</v>
      </c>
      <c r="H387" s="150">
        <v>16.739999999999998</v>
      </c>
      <c r="L387" s="147"/>
      <c r="M387" s="151"/>
      <c r="T387" s="152"/>
      <c r="AT387" s="148" t="s">
        <v>146</v>
      </c>
      <c r="AU387" s="148" t="s">
        <v>83</v>
      </c>
      <c r="AV387" s="13" t="s">
        <v>83</v>
      </c>
      <c r="AW387" s="13" t="s">
        <v>30</v>
      </c>
      <c r="AX387" s="13" t="s">
        <v>75</v>
      </c>
      <c r="AY387" s="148" t="s">
        <v>136</v>
      </c>
    </row>
    <row r="388" spans="2:65" s="13" customFormat="1">
      <c r="B388" s="147"/>
      <c r="D388" s="142" t="s">
        <v>146</v>
      </c>
      <c r="E388" s="148" t="s">
        <v>1</v>
      </c>
      <c r="F388" s="149" t="s">
        <v>514</v>
      </c>
      <c r="H388" s="150">
        <v>17.16</v>
      </c>
      <c r="L388" s="147"/>
      <c r="M388" s="151"/>
      <c r="T388" s="152"/>
      <c r="AT388" s="148" t="s">
        <v>146</v>
      </c>
      <c r="AU388" s="148" t="s">
        <v>83</v>
      </c>
      <c r="AV388" s="13" t="s">
        <v>83</v>
      </c>
      <c r="AW388" s="13" t="s">
        <v>30</v>
      </c>
      <c r="AX388" s="13" t="s">
        <v>75</v>
      </c>
      <c r="AY388" s="148" t="s">
        <v>136</v>
      </c>
    </row>
    <row r="389" spans="2:65" s="13" customFormat="1">
      <c r="B389" s="147"/>
      <c r="D389" s="142" t="s">
        <v>146</v>
      </c>
      <c r="E389" s="148" t="s">
        <v>1</v>
      </c>
      <c r="F389" s="149" t="s">
        <v>515</v>
      </c>
      <c r="H389" s="150">
        <v>17.760000000000002</v>
      </c>
      <c r="L389" s="147"/>
      <c r="M389" s="151"/>
      <c r="T389" s="152"/>
      <c r="AT389" s="148" t="s">
        <v>146</v>
      </c>
      <c r="AU389" s="148" t="s">
        <v>83</v>
      </c>
      <c r="AV389" s="13" t="s">
        <v>83</v>
      </c>
      <c r="AW389" s="13" t="s">
        <v>30</v>
      </c>
      <c r="AX389" s="13" t="s">
        <v>75</v>
      </c>
      <c r="AY389" s="148" t="s">
        <v>136</v>
      </c>
    </row>
    <row r="390" spans="2:65" s="13" customFormat="1">
      <c r="B390" s="147"/>
      <c r="D390" s="142" t="s">
        <v>146</v>
      </c>
      <c r="E390" s="148" t="s">
        <v>1</v>
      </c>
      <c r="F390" s="149" t="s">
        <v>516</v>
      </c>
      <c r="H390" s="150">
        <v>26.64</v>
      </c>
      <c r="L390" s="147"/>
      <c r="M390" s="151"/>
      <c r="T390" s="152"/>
      <c r="AT390" s="148" t="s">
        <v>146</v>
      </c>
      <c r="AU390" s="148" t="s">
        <v>83</v>
      </c>
      <c r="AV390" s="13" t="s">
        <v>83</v>
      </c>
      <c r="AW390" s="13" t="s">
        <v>30</v>
      </c>
      <c r="AX390" s="13" t="s">
        <v>75</v>
      </c>
      <c r="AY390" s="148" t="s">
        <v>136</v>
      </c>
    </row>
    <row r="391" spans="2:65" s="13" customFormat="1">
      <c r="B391" s="147"/>
      <c r="D391" s="142" t="s">
        <v>146</v>
      </c>
      <c r="E391" s="148" t="s">
        <v>1</v>
      </c>
      <c r="F391" s="149" t="s">
        <v>517</v>
      </c>
      <c r="H391" s="150">
        <v>15.36</v>
      </c>
      <c r="L391" s="147"/>
      <c r="M391" s="151"/>
      <c r="T391" s="152"/>
      <c r="AT391" s="148" t="s">
        <v>146</v>
      </c>
      <c r="AU391" s="148" t="s">
        <v>83</v>
      </c>
      <c r="AV391" s="13" t="s">
        <v>83</v>
      </c>
      <c r="AW391" s="13" t="s">
        <v>30</v>
      </c>
      <c r="AX391" s="13" t="s">
        <v>75</v>
      </c>
      <c r="AY391" s="148" t="s">
        <v>136</v>
      </c>
    </row>
    <row r="392" spans="2:65" s="14" customFormat="1">
      <c r="B392" s="153"/>
      <c r="D392" s="142" t="s">
        <v>146</v>
      </c>
      <c r="E392" s="154" t="s">
        <v>1</v>
      </c>
      <c r="F392" s="155" t="s">
        <v>149</v>
      </c>
      <c r="H392" s="156">
        <v>178.98</v>
      </c>
      <c r="L392" s="153"/>
      <c r="M392" s="157"/>
      <c r="T392" s="158"/>
      <c r="AT392" s="154" t="s">
        <v>146</v>
      </c>
      <c r="AU392" s="154" t="s">
        <v>83</v>
      </c>
      <c r="AV392" s="14" t="s">
        <v>144</v>
      </c>
      <c r="AW392" s="14" t="s">
        <v>30</v>
      </c>
      <c r="AX392" s="14" t="s">
        <v>31</v>
      </c>
      <c r="AY392" s="154" t="s">
        <v>136</v>
      </c>
    </row>
    <row r="393" spans="2:65" s="11" customFormat="1" ht="22.95" customHeight="1">
      <c r="B393" s="117"/>
      <c r="D393" s="118" t="s">
        <v>74</v>
      </c>
      <c r="E393" s="126" t="s">
        <v>518</v>
      </c>
      <c r="F393" s="126" t="s">
        <v>519</v>
      </c>
      <c r="J393" s="127">
        <f>BK393</f>
        <v>0</v>
      </c>
      <c r="L393" s="117"/>
      <c r="M393" s="121"/>
      <c r="P393" s="122">
        <f>SUM(P394:P398)</f>
        <v>257.89637499999998</v>
      </c>
      <c r="R393" s="122">
        <f>SUM(R394:R398)</f>
        <v>0</v>
      </c>
      <c r="T393" s="123">
        <f>SUM(T394:T398)</f>
        <v>0</v>
      </c>
      <c r="AR393" s="118" t="s">
        <v>31</v>
      </c>
      <c r="AT393" s="124" t="s">
        <v>74</v>
      </c>
      <c r="AU393" s="124" t="s">
        <v>31</v>
      </c>
      <c r="AY393" s="118" t="s">
        <v>136</v>
      </c>
      <c r="BK393" s="125">
        <f>SUM(BK394:BK398)</f>
        <v>0</v>
      </c>
    </row>
    <row r="394" spans="2:65" s="1" customFormat="1" ht="37.950000000000003" customHeight="1">
      <c r="B394" s="128"/>
      <c r="C394" s="129" t="s">
        <v>520</v>
      </c>
      <c r="D394" s="129" t="s">
        <v>139</v>
      </c>
      <c r="E394" s="130" t="s">
        <v>521</v>
      </c>
      <c r="F394" s="131" t="s">
        <v>522</v>
      </c>
      <c r="G394" s="132" t="s">
        <v>174</v>
      </c>
      <c r="H394" s="133">
        <v>121.363</v>
      </c>
      <c r="I394" s="134"/>
      <c r="J394" s="134">
        <f>ROUND(I394*H394,2)</f>
        <v>0</v>
      </c>
      <c r="K394" s="131" t="s">
        <v>143</v>
      </c>
      <c r="L394" s="29"/>
      <c r="M394" s="135" t="s">
        <v>1</v>
      </c>
      <c r="N394" s="136" t="s">
        <v>40</v>
      </c>
      <c r="O394" s="137">
        <v>1.88</v>
      </c>
      <c r="P394" s="137">
        <f>O394*H394</f>
        <v>228.16243999999998</v>
      </c>
      <c r="Q394" s="137">
        <v>0</v>
      </c>
      <c r="R394" s="137">
        <f>Q394*H394</f>
        <v>0</v>
      </c>
      <c r="S394" s="137">
        <v>0</v>
      </c>
      <c r="T394" s="138">
        <f>S394*H394</f>
        <v>0</v>
      </c>
      <c r="AR394" s="139" t="s">
        <v>144</v>
      </c>
      <c r="AT394" s="139" t="s">
        <v>139</v>
      </c>
      <c r="AU394" s="139" t="s">
        <v>83</v>
      </c>
      <c r="AY394" s="17" t="s">
        <v>136</v>
      </c>
      <c r="BE394" s="140">
        <f>IF(N394="základní",J394,0)</f>
        <v>0</v>
      </c>
      <c r="BF394" s="140">
        <f>IF(N394="snížená",J394,0)</f>
        <v>0</v>
      </c>
      <c r="BG394" s="140">
        <f>IF(N394="zákl. přenesená",J394,0)</f>
        <v>0</v>
      </c>
      <c r="BH394" s="140">
        <f>IF(N394="sníž. přenesená",J394,0)</f>
        <v>0</v>
      </c>
      <c r="BI394" s="140">
        <f>IF(N394="nulová",J394,0)</f>
        <v>0</v>
      </c>
      <c r="BJ394" s="17" t="s">
        <v>31</v>
      </c>
      <c r="BK394" s="140">
        <f>ROUND(I394*H394,2)</f>
        <v>0</v>
      </c>
      <c r="BL394" s="17" t="s">
        <v>144</v>
      </c>
      <c r="BM394" s="139" t="s">
        <v>523</v>
      </c>
    </row>
    <row r="395" spans="2:65" s="1" customFormat="1" ht="33" customHeight="1">
      <c r="B395" s="128"/>
      <c r="C395" s="129" t="s">
        <v>524</v>
      </c>
      <c r="D395" s="129" t="s">
        <v>139</v>
      </c>
      <c r="E395" s="130" t="s">
        <v>525</v>
      </c>
      <c r="F395" s="131" t="s">
        <v>526</v>
      </c>
      <c r="G395" s="132" t="s">
        <v>174</v>
      </c>
      <c r="H395" s="133">
        <v>121.363</v>
      </c>
      <c r="I395" s="134"/>
      <c r="J395" s="134">
        <f>ROUND(I395*H395,2)</f>
        <v>0</v>
      </c>
      <c r="K395" s="131" t="s">
        <v>143</v>
      </c>
      <c r="L395" s="29"/>
      <c r="M395" s="135" t="s">
        <v>1</v>
      </c>
      <c r="N395" s="136" t="s">
        <v>40</v>
      </c>
      <c r="O395" s="137">
        <v>0.125</v>
      </c>
      <c r="P395" s="137">
        <f>O395*H395</f>
        <v>15.170375</v>
      </c>
      <c r="Q395" s="137">
        <v>0</v>
      </c>
      <c r="R395" s="137">
        <f>Q395*H395</f>
        <v>0</v>
      </c>
      <c r="S395" s="137">
        <v>0</v>
      </c>
      <c r="T395" s="138">
        <f>S395*H395</f>
        <v>0</v>
      </c>
      <c r="AR395" s="139" t="s">
        <v>144</v>
      </c>
      <c r="AT395" s="139" t="s">
        <v>139</v>
      </c>
      <c r="AU395" s="139" t="s">
        <v>83</v>
      </c>
      <c r="AY395" s="17" t="s">
        <v>136</v>
      </c>
      <c r="BE395" s="140">
        <f>IF(N395="základní",J395,0)</f>
        <v>0</v>
      </c>
      <c r="BF395" s="140">
        <f>IF(N395="snížená",J395,0)</f>
        <v>0</v>
      </c>
      <c r="BG395" s="140">
        <f>IF(N395="zákl. přenesená",J395,0)</f>
        <v>0</v>
      </c>
      <c r="BH395" s="140">
        <f>IF(N395="sníž. přenesená",J395,0)</f>
        <v>0</v>
      </c>
      <c r="BI395" s="140">
        <f>IF(N395="nulová",J395,0)</f>
        <v>0</v>
      </c>
      <c r="BJ395" s="17" t="s">
        <v>31</v>
      </c>
      <c r="BK395" s="140">
        <f>ROUND(I395*H395,2)</f>
        <v>0</v>
      </c>
      <c r="BL395" s="17" t="s">
        <v>144</v>
      </c>
      <c r="BM395" s="139" t="s">
        <v>527</v>
      </c>
    </row>
    <row r="396" spans="2:65" s="1" customFormat="1" ht="44.25" customHeight="1">
      <c r="B396" s="128"/>
      <c r="C396" s="129" t="s">
        <v>528</v>
      </c>
      <c r="D396" s="129" t="s">
        <v>139</v>
      </c>
      <c r="E396" s="130" t="s">
        <v>529</v>
      </c>
      <c r="F396" s="131" t="s">
        <v>530</v>
      </c>
      <c r="G396" s="132" t="s">
        <v>174</v>
      </c>
      <c r="H396" s="133">
        <v>2427.2600000000002</v>
      </c>
      <c r="I396" s="134"/>
      <c r="J396" s="134">
        <f>ROUND(I396*H396,2)</f>
        <v>0</v>
      </c>
      <c r="K396" s="131" t="s">
        <v>143</v>
      </c>
      <c r="L396" s="29"/>
      <c r="M396" s="135" t="s">
        <v>1</v>
      </c>
      <c r="N396" s="136" t="s">
        <v>40</v>
      </c>
      <c r="O396" s="137">
        <v>6.0000000000000001E-3</v>
      </c>
      <c r="P396" s="137">
        <f>O396*H396</f>
        <v>14.563560000000001</v>
      </c>
      <c r="Q396" s="137">
        <v>0</v>
      </c>
      <c r="R396" s="137">
        <f>Q396*H396</f>
        <v>0</v>
      </c>
      <c r="S396" s="137">
        <v>0</v>
      </c>
      <c r="T396" s="138">
        <f>S396*H396</f>
        <v>0</v>
      </c>
      <c r="AR396" s="139" t="s">
        <v>144</v>
      </c>
      <c r="AT396" s="139" t="s">
        <v>139</v>
      </c>
      <c r="AU396" s="139" t="s">
        <v>83</v>
      </c>
      <c r="AY396" s="17" t="s">
        <v>136</v>
      </c>
      <c r="BE396" s="140">
        <f>IF(N396="základní",J396,0)</f>
        <v>0</v>
      </c>
      <c r="BF396" s="140">
        <f>IF(N396="snížená",J396,0)</f>
        <v>0</v>
      </c>
      <c r="BG396" s="140">
        <f>IF(N396="zákl. přenesená",J396,0)</f>
        <v>0</v>
      </c>
      <c r="BH396" s="140">
        <f>IF(N396="sníž. přenesená",J396,0)</f>
        <v>0</v>
      </c>
      <c r="BI396" s="140">
        <f>IF(N396="nulová",J396,0)</f>
        <v>0</v>
      </c>
      <c r="BJ396" s="17" t="s">
        <v>31</v>
      </c>
      <c r="BK396" s="140">
        <f>ROUND(I396*H396,2)</f>
        <v>0</v>
      </c>
      <c r="BL396" s="17" t="s">
        <v>144</v>
      </c>
      <c r="BM396" s="139" t="s">
        <v>531</v>
      </c>
    </row>
    <row r="397" spans="2:65" s="13" customFormat="1">
      <c r="B397" s="147"/>
      <c r="D397" s="142" t="s">
        <v>146</v>
      </c>
      <c r="F397" s="149" t="s">
        <v>532</v>
      </c>
      <c r="H397" s="150">
        <v>2427.2600000000002</v>
      </c>
      <c r="L397" s="147"/>
      <c r="M397" s="151"/>
      <c r="T397" s="152"/>
      <c r="AT397" s="148" t="s">
        <v>146</v>
      </c>
      <c r="AU397" s="148" t="s">
        <v>83</v>
      </c>
      <c r="AV397" s="13" t="s">
        <v>83</v>
      </c>
      <c r="AW397" s="13" t="s">
        <v>3</v>
      </c>
      <c r="AX397" s="13" t="s">
        <v>31</v>
      </c>
      <c r="AY397" s="148" t="s">
        <v>136</v>
      </c>
    </row>
    <row r="398" spans="2:65" s="1" customFormat="1" ht="44.25" customHeight="1">
      <c r="B398" s="128"/>
      <c r="C398" s="129" t="s">
        <v>533</v>
      </c>
      <c r="D398" s="129" t="s">
        <v>139</v>
      </c>
      <c r="E398" s="130" t="s">
        <v>534</v>
      </c>
      <c r="F398" s="131" t="s">
        <v>535</v>
      </c>
      <c r="G398" s="132" t="s">
        <v>174</v>
      </c>
      <c r="H398" s="133">
        <v>121.363</v>
      </c>
      <c r="I398" s="134"/>
      <c r="J398" s="134">
        <f>ROUND(I398*H398,2)</f>
        <v>0</v>
      </c>
      <c r="K398" s="131" t="s">
        <v>143</v>
      </c>
      <c r="L398" s="29"/>
      <c r="M398" s="135" t="s">
        <v>1</v>
      </c>
      <c r="N398" s="136" t="s">
        <v>40</v>
      </c>
      <c r="O398" s="137">
        <v>0</v>
      </c>
      <c r="P398" s="137">
        <f>O398*H398</f>
        <v>0</v>
      </c>
      <c r="Q398" s="137">
        <v>0</v>
      </c>
      <c r="R398" s="137">
        <f>Q398*H398</f>
        <v>0</v>
      </c>
      <c r="S398" s="137">
        <v>0</v>
      </c>
      <c r="T398" s="138">
        <f>S398*H398</f>
        <v>0</v>
      </c>
      <c r="AR398" s="139" t="s">
        <v>144</v>
      </c>
      <c r="AT398" s="139" t="s">
        <v>139</v>
      </c>
      <c r="AU398" s="139" t="s">
        <v>83</v>
      </c>
      <c r="AY398" s="17" t="s">
        <v>136</v>
      </c>
      <c r="BE398" s="140">
        <f>IF(N398="základní",J398,0)</f>
        <v>0</v>
      </c>
      <c r="BF398" s="140">
        <f>IF(N398="snížená",J398,0)</f>
        <v>0</v>
      </c>
      <c r="BG398" s="140">
        <f>IF(N398="zákl. přenesená",J398,0)</f>
        <v>0</v>
      </c>
      <c r="BH398" s="140">
        <f>IF(N398="sníž. přenesená",J398,0)</f>
        <v>0</v>
      </c>
      <c r="BI398" s="140">
        <f>IF(N398="nulová",J398,0)</f>
        <v>0</v>
      </c>
      <c r="BJ398" s="17" t="s">
        <v>31</v>
      </c>
      <c r="BK398" s="140">
        <f>ROUND(I398*H398,2)</f>
        <v>0</v>
      </c>
      <c r="BL398" s="17" t="s">
        <v>144</v>
      </c>
      <c r="BM398" s="139" t="s">
        <v>536</v>
      </c>
    </row>
    <row r="399" spans="2:65" s="11" customFormat="1" ht="22.95" customHeight="1">
      <c r="B399" s="117"/>
      <c r="D399" s="118" t="s">
        <v>74</v>
      </c>
      <c r="E399" s="126" t="s">
        <v>537</v>
      </c>
      <c r="F399" s="126" t="s">
        <v>538</v>
      </c>
      <c r="J399" s="127">
        <f>BK399</f>
        <v>0</v>
      </c>
      <c r="L399" s="117"/>
      <c r="M399" s="121"/>
      <c r="P399" s="122">
        <f>P400</f>
        <v>220.57996</v>
      </c>
      <c r="R399" s="122">
        <f>R400</f>
        <v>0</v>
      </c>
      <c r="T399" s="123">
        <f>T400</f>
        <v>0</v>
      </c>
      <c r="AR399" s="118" t="s">
        <v>31</v>
      </c>
      <c r="AT399" s="124" t="s">
        <v>74</v>
      </c>
      <c r="AU399" s="124" t="s">
        <v>31</v>
      </c>
      <c r="AY399" s="118" t="s">
        <v>136</v>
      </c>
      <c r="BK399" s="125">
        <f>BK400</f>
        <v>0</v>
      </c>
    </row>
    <row r="400" spans="2:65" s="1" customFormat="1" ht="55.5" customHeight="1">
      <c r="B400" s="128"/>
      <c r="C400" s="129" t="s">
        <v>539</v>
      </c>
      <c r="D400" s="129" t="s">
        <v>139</v>
      </c>
      <c r="E400" s="130" t="s">
        <v>540</v>
      </c>
      <c r="F400" s="131" t="s">
        <v>541</v>
      </c>
      <c r="G400" s="132" t="s">
        <v>174</v>
      </c>
      <c r="H400" s="133">
        <v>54.598999999999997</v>
      </c>
      <c r="I400" s="134"/>
      <c r="J400" s="134">
        <f>ROUND(I400*H400,2)</f>
        <v>0</v>
      </c>
      <c r="K400" s="131" t="s">
        <v>143</v>
      </c>
      <c r="L400" s="29"/>
      <c r="M400" s="135" t="s">
        <v>1</v>
      </c>
      <c r="N400" s="136" t="s">
        <v>40</v>
      </c>
      <c r="O400" s="137">
        <v>4.04</v>
      </c>
      <c r="P400" s="137">
        <f>O400*H400</f>
        <v>220.57996</v>
      </c>
      <c r="Q400" s="137">
        <v>0</v>
      </c>
      <c r="R400" s="137">
        <f>Q400*H400</f>
        <v>0</v>
      </c>
      <c r="S400" s="137">
        <v>0</v>
      </c>
      <c r="T400" s="138">
        <f>S400*H400</f>
        <v>0</v>
      </c>
      <c r="AR400" s="139" t="s">
        <v>144</v>
      </c>
      <c r="AT400" s="139" t="s">
        <v>139</v>
      </c>
      <c r="AU400" s="139" t="s">
        <v>83</v>
      </c>
      <c r="AY400" s="17" t="s">
        <v>136</v>
      </c>
      <c r="BE400" s="140">
        <f>IF(N400="základní",J400,0)</f>
        <v>0</v>
      </c>
      <c r="BF400" s="140">
        <f>IF(N400="snížená",J400,0)</f>
        <v>0</v>
      </c>
      <c r="BG400" s="140">
        <f>IF(N400="zákl. přenesená",J400,0)</f>
        <v>0</v>
      </c>
      <c r="BH400" s="140">
        <f>IF(N400="sníž. přenesená",J400,0)</f>
        <v>0</v>
      </c>
      <c r="BI400" s="140">
        <f>IF(N400="nulová",J400,0)</f>
        <v>0</v>
      </c>
      <c r="BJ400" s="17" t="s">
        <v>31</v>
      </c>
      <c r="BK400" s="140">
        <f>ROUND(I400*H400,2)</f>
        <v>0</v>
      </c>
      <c r="BL400" s="17" t="s">
        <v>144</v>
      </c>
      <c r="BM400" s="139" t="s">
        <v>542</v>
      </c>
    </row>
    <row r="401" spans="2:65" s="11" customFormat="1" ht="25.95" customHeight="1">
      <c r="B401" s="117"/>
      <c r="D401" s="118" t="s">
        <v>74</v>
      </c>
      <c r="E401" s="119" t="s">
        <v>543</v>
      </c>
      <c r="F401" s="119" t="s">
        <v>544</v>
      </c>
      <c r="J401" s="120">
        <f>BK401</f>
        <v>0</v>
      </c>
      <c r="L401" s="117"/>
      <c r="M401" s="121"/>
      <c r="P401" s="122">
        <f>P402+P435+P440+P469+P483+P511+P520+P587+P623+P674+P698</f>
        <v>1162.347483</v>
      </c>
      <c r="R401" s="122">
        <f>R402+R435+R440+R469+R483+R511+R520+R587+R623+R674+R698</f>
        <v>17.308089679999998</v>
      </c>
      <c r="T401" s="123">
        <f>T402+T435+T440+T469+T483+T511+T520+T587+T623+T674+T698</f>
        <v>5.5412898399999992</v>
      </c>
      <c r="AR401" s="118" t="s">
        <v>83</v>
      </c>
      <c r="AT401" s="124" t="s">
        <v>74</v>
      </c>
      <c r="AU401" s="124" t="s">
        <v>75</v>
      </c>
      <c r="AY401" s="118" t="s">
        <v>136</v>
      </c>
      <c r="BK401" s="125">
        <f>BK402+BK435+BK440+BK469+BK483+BK511+BK520+BK587+BK623+BK674+BK698</f>
        <v>0</v>
      </c>
    </row>
    <row r="402" spans="2:65" s="11" customFormat="1" ht="22.95" customHeight="1">
      <c r="B402" s="117"/>
      <c r="D402" s="118" t="s">
        <v>74</v>
      </c>
      <c r="E402" s="126" t="s">
        <v>545</v>
      </c>
      <c r="F402" s="126" t="s">
        <v>546</v>
      </c>
      <c r="J402" s="127">
        <f>BK402</f>
        <v>0</v>
      </c>
      <c r="L402" s="117"/>
      <c r="M402" s="121"/>
      <c r="P402" s="122">
        <f>SUM(P403:P434)</f>
        <v>181.08320000000001</v>
      </c>
      <c r="R402" s="122">
        <f>SUM(R403:R434)</f>
        <v>4.0161308</v>
      </c>
      <c r="T402" s="123">
        <f>SUM(T403:T434)</f>
        <v>2.2862719999999999</v>
      </c>
      <c r="AR402" s="118" t="s">
        <v>83</v>
      </c>
      <c r="AT402" s="124" t="s">
        <v>74</v>
      </c>
      <c r="AU402" s="124" t="s">
        <v>31</v>
      </c>
      <c r="AY402" s="118" t="s">
        <v>136</v>
      </c>
      <c r="BK402" s="125">
        <f>SUM(BK403:BK434)</f>
        <v>0</v>
      </c>
    </row>
    <row r="403" spans="2:65" s="1" customFormat="1" ht="37.950000000000003" customHeight="1">
      <c r="B403" s="128"/>
      <c r="C403" s="129" t="s">
        <v>547</v>
      </c>
      <c r="D403" s="129" t="s">
        <v>139</v>
      </c>
      <c r="E403" s="130" t="s">
        <v>548</v>
      </c>
      <c r="F403" s="131" t="s">
        <v>549</v>
      </c>
      <c r="G403" s="132" t="s">
        <v>152</v>
      </c>
      <c r="H403" s="133">
        <v>293.42</v>
      </c>
      <c r="I403" s="134"/>
      <c r="J403" s="134">
        <f>ROUND(I403*H403,2)</f>
        <v>0</v>
      </c>
      <c r="K403" s="131" t="s">
        <v>143</v>
      </c>
      <c r="L403" s="29"/>
      <c r="M403" s="135" t="s">
        <v>1</v>
      </c>
      <c r="N403" s="136" t="s">
        <v>40</v>
      </c>
      <c r="O403" s="137">
        <v>2.4E-2</v>
      </c>
      <c r="P403" s="137">
        <f>O403*H403</f>
        <v>7.0420800000000003</v>
      </c>
      <c r="Q403" s="137">
        <v>0</v>
      </c>
      <c r="R403" s="137">
        <f>Q403*H403</f>
        <v>0</v>
      </c>
      <c r="S403" s="137">
        <v>0</v>
      </c>
      <c r="T403" s="138">
        <f>S403*H403</f>
        <v>0</v>
      </c>
      <c r="AR403" s="139" t="s">
        <v>218</v>
      </c>
      <c r="AT403" s="139" t="s">
        <v>139</v>
      </c>
      <c r="AU403" s="139" t="s">
        <v>83</v>
      </c>
      <c r="AY403" s="17" t="s">
        <v>136</v>
      </c>
      <c r="BE403" s="140">
        <f>IF(N403="základní",J403,0)</f>
        <v>0</v>
      </c>
      <c r="BF403" s="140">
        <f>IF(N403="snížená",J403,0)</f>
        <v>0</v>
      </c>
      <c r="BG403" s="140">
        <f>IF(N403="zákl. přenesená",J403,0)</f>
        <v>0</v>
      </c>
      <c r="BH403" s="140">
        <f>IF(N403="sníž. přenesená",J403,0)</f>
        <v>0</v>
      </c>
      <c r="BI403" s="140">
        <f>IF(N403="nulová",J403,0)</f>
        <v>0</v>
      </c>
      <c r="BJ403" s="17" t="s">
        <v>31</v>
      </c>
      <c r="BK403" s="140">
        <f>ROUND(I403*H403,2)</f>
        <v>0</v>
      </c>
      <c r="BL403" s="17" t="s">
        <v>218</v>
      </c>
      <c r="BM403" s="139" t="s">
        <v>550</v>
      </c>
    </row>
    <row r="404" spans="2:65" s="13" customFormat="1">
      <c r="B404" s="147"/>
      <c r="D404" s="142" t="s">
        <v>146</v>
      </c>
      <c r="E404" s="148" t="s">
        <v>1</v>
      </c>
      <c r="F404" s="149" t="s">
        <v>311</v>
      </c>
      <c r="H404" s="150">
        <v>74.81</v>
      </c>
      <c r="L404" s="147"/>
      <c r="M404" s="151"/>
      <c r="T404" s="152"/>
      <c r="AT404" s="148" t="s">
        <v>146</v>
      </c>
      <c r="AU404" s="148" t="s">
        <v>83</v>
      </c>
      <c r="AV404" s="13" t="s">
        <v>83</v>
      </c>
      <c r="AW404" s="13" t="s">
        <v>30</v>
      </c>
      <c r="AX404" s="13" t="s">
        <v>75</v>
      </c>
      <c r="AY404" s="148" t="s">
        <v>136</v>
      </c>
    </row>
    <row r="405" spans="2:65" s="13" customFormat="1">
      <c r="B405" s="147"/>
      <c r="D405" s="142" t="s">
        <v>146</v>
      </c>
      <c r="E405" s="148" t="s">
        <v>1</v>
      </c>
      <c r="F405" s="149" t="s">
        <v>312</v>
      </c>
      <c r="H405" s="150">
        <v>6.46</v>
      </c>
      <c r="L405" s="147"/>
      <c r="M405" s="151"/>
      <c r="T405" s="152"/>
      <c r="AT405" s="148" t="s">
        <v>146</v>
      </c>
      <c r="AU405" s="148" t="s">
        <v>83</v>
      </c>
      <c r="AV405" s="13" t="s">
        <v>83</v>
      </c>
      <c r="AW405" s="13" t="s">
        <v>30</v>
      </c>
      <c r="AX405" s="13" t="s">
        <v>75</v>
      </c>
      <c r="AY405" s="148" t="s">
        <v>136</v>
      </c>
    </row>
    <row r="406" spans="2:65" s="13" customFormat="1">
      <c r="B406" s="147"/>
      <c r="D406" s="142" t="s">
        <v>146</v>
      </c>
      <c r="E406" s="148" t="s">
        <v>1</v>
      </c>
      <c r="F406" s="149" t="s">
        <v>313</v>
      </c>
      <c r="H406" s="150">
        <v>6.23</v>
      </c>
      <c r="L406" s="147"/>
      <c r="M406" s="151"/>
      <c r="T406" s="152"/>
      <c r="AT406" s="148" t="s">
        <v>146</v>
      </c>
      <c r="AU406" s="148" t="s">
        <v>83</v>
      </c>
      <c r="AV406" s="13" t="s">
        <v>83</v>
      </c>
      <c r="AW406" s="13" t="s">
        <v>30</v>
      </c>
      <c r="AX406" s="13" t="s">
        <v>75</v>
      </c>
      <c r="AY406" s="148" t="s">
        <v>136</v>
      </c>
    </row>
    <row r="407" spans="2:65" s="13" customFormat="1">
      <c r="B407" s="147"/>
      <c r="D407" s="142" t="s">
        <v>146</v>
      </c>
      <c r="E407" s="148" t="s">
        <v>1</v>
      </c>
      <c r="F407" s="149" t="s">
        <v>314</v>
      </c>
      <c r="H407" s="150">
        <v>2.82</v>
      </c>
      <c r="L407" s="147"/>
      <c r="M407" s="151"/>
      <c r="T407" s="152"/>
      <c r="AT407" s="148" t="s">
        <v>146</v>
      </c>
      <c r="AU407" s="148" t="s">
        <v>83</v>
      </c>
      <c r="AV407" s="13" t="s">
        <v>83</v>
      </c>
      <c r="AW407" s="13" t="s">
        <v>30</v>
      </c>
      <c r="AX407" s="13" t="s">
        <v>75</v>
      </c>
      <c r="AY407" s="148" t="s">
        <v>136</v>
      </c>
    </row>
    <row r="408" spans="2:65" s="13" customFormat="1">
      <c r="B408" s="147"/>
      <c r="D408" s="142" t="s">
        <v>146</v>
      </c>
      <c r="E408" s="148" t="s">
        <v>1</v>
      </c>
      <c r="F408" s="149" t="s">
        <v>315</v>
      </c>
      <c r="H408" s="150">
        <v>13.414999999999999</v>
      </c>
      <c r="L408" s="147"/>
      <c r="M408" s="151"/>
      <c r="T408" s="152"/>
      <c r="AT408" s="148" t="s">
        <v>146</v>
      </c>
      <c r="AU408" s="148" t="s">
        <v>83</v>
      </c>
      <c r="AV408" s="13" t="s">
        <v>83</v>
      </c>
      <c r="AW408" s="13" t="s">
        <v>30</v>
      </c>
      <c r="AX408" s="13" t="s">
        <v>75</v>
      </c>
      <c r="AY408" s="148" t="s">
        <v>136</v>
      </c>
    </row>
    <row r="409" spans="2:65" s="13" customFormat="1">
      <c r="B409" s="147"/>
      <c r="D409" s="142" t="s">
        <v>146</v>
      </c>
      <c r="E409" s="148" t="s">
        <v>1</v>
      </c>
      <c r="F409" s="149" t="s">
        <v>316</v>
      </c>
      <c r="H409" s="150">
        <v>8.86</v>
      </c>
      <c r="L409" s="147"/>
      <c r="M409" s="151"/>
      <c r="T409" s="152"/>
      <c r="AT409" s="148" t="s">
        <v>146</v>
      </c>
      <c r="AU409" s="148" t="s">
        <v>83</v>
      </c>
      <c r="AV409" s="13" t="s">
        <v>83</v>
      </c>
      <c r="AW409" s="13" t="s">
        <v>30</v>
      </c>
      <c r="AX409" s="13" t="s">
        <v>75</v>
      </c>
      <c r="AY409" s="148" t="s">
        <v>136</v>
      </c>
    </row>
    <row r="410" spans="2:65" s="13" customFormat="1">
      <c r="B410" s="147"/>
      <c r="D410" s="142" t="s">
        <v>146</v>
      </c>
      <c r="E410" s="148" t="s">
        <v>1</v>
      </c>
      <c r="F410" s="149" t="s">
        <v>317</v>
      </c>
      <c r="H410" s="150">
        <v>5.35</v>
      </c>
      <c r="L410" s="147"/>
      <c r="M410" s="151"/>
      <c r="T410" s="152"/>
      <c r="AT410" s="148" t="s">
        <v>146</v>
      </c>
      <c r="AU410" s="148" t="s">
        <v>83</v>
      </c>
      <c r="AV410" s="13" t="s">
        <v>83</v>
      </c>
      <c r="AW410" s="13" t="s">
        <v>30</v>
      </c>
      <c r="AX410" s="13" t="s">
        <v>75</v>
      </c>
      <c r="AY410" s="148" t="s">
        <v>136</v>
      </c>
    </row>
    <row r="411" spans="2:65" s="13" customFormat="1">
      <c r="B411" s="147"/>
      <c r="D411" s="142" t="s">
        <v>146</v>
      </c>
      <c r="E411" s="148" t="s">
        <v>1</v>
      </c>
      <c r="F411" s="149" t="s">
        <v>318</v>
      </c>
      <c r="H411" s="150">
        <v>2.74</v>
      </c>
      <c r="L411" s="147"/>
      <c r="M411" s="151"/>
      <c r="T411" s="152"/>
      <c r="AT411" s="148" t="s">
        <v>146</v>
      </c>
      <c r="AU411" s="148" t="s">
        <v>83</v>
      </c>
      <c r="AV411" s="13" t="s">
        <v>83</v>
      </c>
      <c r="AW411" s="13" t="s">
        <v>30</v>
      </c>
      <c r="AX411" s="13" t="s">
        <v>75</v>
      </c>
      <c r="AY411" s="148" t="s">
        <v>136</v>
      </c>
    </row>
    <row r="412" spans="2:65" s="13" customFormat="1">
      <c r="B412" s="147"/>
      <c r="D412" s="142" t="s">
        <v>146</v>
      </c>
      <c r="E412" s="148" t="s">
        <v>1</v>
      </c>
      <c r="F412" s="149" t="s">
        <v>319</v>
      </c>
      <c r="H412" s="150">
        <v>1.66</v>
      </c>
      <c r="L412" s="147"/>
      <c r="M412" s="151"/>
      <c r="T412" s="152"/>
      <c r="AT412" s="148" t="s">
        <v>146</v>
      </c>
      <c r="AU412" s="148" t="s">
        <v>83</v>
      </c>
      <c r="AV412" s="13" t="s">
        <v>83</v>
      </c>
      <c r="AW412" s="13" t="s">
        <v>30</v>
      </c>
      <c r="AX412" s="13" t="s">
        <v>75</v>
      </c>
      <c r="AY412" s="148" t="s">
        <v>136</v>
      </c>
    </row>
    <row r="413" spans="2:65" s="13" customFormat="1">
      <c r="B413" s="147"/>
      <c r="D413" s="142" t="s">
        <v>146</v>
      </c>
      <c r="E413" s="148" t="s">
        <v>1</v>
      </c>
      <c r="F413" s="149" t="s">
        <v>320</v>
      </c>
      <c r="H413" s="150">
        <v>5.0599999999999996</v>
      </c>
      <c r="L413" s="147"/>
      <c r="M413" s="151"/>
      <c r="T413" s="152"/>
      <c r="AT413" s="148" t="s">
        <v>146</v>
      </c>
      <c r="AU413" s="148" t="s">
        <v>83</v>
      </c>
      <c r="AV413" s="13" t="s">
        <v>83</v>
      </c>
      <c r="AW413" s="13" t="s">
        <v>30</v>
      </c>
      <c r="AX413" s="13" t="s">
        <v>75</v>
      </c>
      <c r="AY413" s="148" t="s">
        <v>136</v>
      </c>
    </row>
    <row r="414" spans="2:65" s="13" customFormat="1">
      <c r="B414" s="147"/>
      <c r="D414" s="142" t="s">
        <v>146</v>
      </c>
      <c r="E414" s="148" t="s">
        <v>1</v>
      </c>
      <c r="F414" s="149" t="s">
        <v>321</v>
      </c>
      <c r="H414" s="150">
        <v>4.3499999999999996</v>
      </c>
      <c r="L414" s="147"/>
      <c r="M414" s="151"/>
      <c r="T414" s="152"/>
      <c r="AT414" s="148" t="s">
        <v>146</v>
      </c>
      <c r="AU414" s="148" t="s">
        <v>83</v>
      </c>
      <c r="AV414" s="13" t="s">
        <v>83</v>
      </c>
      <c r="AW414" s="13" t="s">
        <v>30</v>
      </c>
      <c r="AX414" s="13" t="s">
        <v>75</v>
      </c>
      <c r="AY414" s="148" t="s">
        <v>136</v>
      </c>
    </row>
    <row r="415" spans="2:65" s="13" customFormat="1">
      <c r="B415" s="147"/>
      <c r="D415" s="142" t="s">
        <v>146</v>
      </c>
      <c r="E415" s="148" t="s">
        <v>1</v>
      </c>
      <c r="F415" s="149" t="s">
        <v>322</v>
      </c>
      <c r="H415" s="150">
        <v>5.54</v>
      </c>
      <c r="L415" s="147"/>
      <c r="M415" s="151"/>
      <c r="T415" s="152"/>
      <c r="AT415" s="148" t="s">
        <v>146</v>
      </c>
      <c r="AU415" s="148" t="s">
        <v>83</v>
      </c>
      <c r="AV415" s="13" t="s">
        <v>83</v>
      </c>
      <c r="AW415" s="13" t="s">
        <v>30</v>
      </c>
      <c r="AX415" s="13" t="s">
        <v>75</v>
      </c>
      <c r="AY415" s="148" t="s">
        <v>136</v>
      </c>
    </row>
    <row r="416" spans="2:65" s="13" customFormat="1">
      <c r="B416" s="147"/>
      <c r="D416" s="142" t="s">
        <v>146</v>
      </c>
      <c r="E416" s="148" t="s">
        <v>1</v>
      </c>
      <c r="F416" s="149" t="s">
        <v>323</v>
      </c>
      <c r="H416" s="150">
        <v>6.55</v>
      </c>
      <c r="L416" s="147"/>
      <c r="M416" s="151"/>
      <c r="T416" s="152"/>
      <c r="AT416" s="148" t="s">
        <v>146</v>
      </c>
      <c r="AU416" s="148" t="s">
        <v>83</v>
      </c>
      <c r="AV416" s="13" t="s">
        <v>83</v>
      </c>
      <c r="AW416" s="13" t="s">
        <v>30</v>
      </c>
      <c r="AX416" s="13" t="s">
        <v>75</v>
      </c>
      <c r="AY416" s="148" t="s">
        <v>136</v>
      </c>
    </row>
    <row r="417" spans="2:65" s="13" customFormat="1">
      <c r="B417" s="147"/>
      <c r="D417" s="142" t="s">
        <v>146</v>
      </c>
      <c r="E417" s="148" t="s">
        <v>1</v>
      </c>
      <c r="F417" s="149" t="s">
        <v>324</v>
      </c>
      <c r="H417" s="150">
        <v>11.94</v>
      </c>
      <c r="L417" s="147"/>
      <c r="M417" s="151"/>
      <c r="T417" s="152"/>
      <c r="AT417" s="148" t="s">
        <v>146</v>
      </c>
      <c r="AU417" s="148" t="s">
        <v>83</v>
      </c>
      <c r="AV417" s="13" t="s">
        <v>83</v>
      </c>
      <c r="AW417" s="13" t="s">
        <v>30</v>
      </c>
      <c r="AX417" s="13" t="s">
        <v>75</v>
      </c>
      <c r="AY417" s="148" t="s">
        <v>136</v>
      </c>
    </row>
    <row r="418" spans="2:65" s="13" customFormat="1">
      <c r="B418" s="147"/>
      <c r="D418" s="142" t="s">
        <v>146</v>
      </c>
      <c r="E418" s="148" t="s">
        <v>1</v>
      </c>
      <c r="F418" s="149" t="s">
        <v>325</v>
      </c>
      <c r="H418" s="150">
        <v>10.574999999999999</v>
      </c>
      <c r="L418" s="147"/>
      <c r="M418" s="151"/>
      <c r="T418" s="152"/>
      <c r="AT418" s="148" t="s">
        <v>146</v>
      </c>
      <c r="AU418" s="148" t="s">
        <v>83</v>
      </c>
      <c r="AV418" s="13" t="s">
        <v>83</v>
      </c>
      <c r="AW418" s="13" t="s">
        <v>30</v>
      </c>
      <c r="AX418" s="13" t="s">
        <v>75</v>
      </c>
      <c r="AY418" s="148" t="s">
        <v>136</v>
      </c>
    </row>
    <row r="419" spans="2:65" s="13" customFormat="1">
      <c r="B419" s="147"/>
      <c r="D419" s="142" t="s">
        <v>146</v>
      </c>
      <c r="E419" s="148" t="s">
        <v>1</v>
      </c>
      <c r="F419" s="149" t="s">
        <v>326</v>
      </c>
      <c r="H419" s="150">
        <v>5.89</v>
      </c>
      <c r="L419" s="147"/>
      <c r="M419" s="151"/>
      <c r="T419" s="152"/>
      <c r="AT419" s="148" t="s">
        <v>146</v>
      </c>
      <c r="AU419" s="148" t="s">
        <v>83</v>
      </c>
      <c r="AV419" s="13" t="s">
        <v>83</v>
      </c>
      <c r="AW419" s="13" t="s">
        <v>30</v>
      </c>
      <c r="AX419" s="13" t="s">
        <v>75</v>
      </c>
      <c r="AY419" s="148" t="s">
        <v>136</v>
      </c>
    </row>
    <row r="420" spans="2:65" s="13" customFormat="1">
      <c r="B420" s="147"/>
      <c r="D420" s="142" t="s">
        <v>146</v>
      </c>
      <c r="E420" s="148" t="s">
        <v>1</v>
      </c>
      <c r="F420" s="149" t="s">
        <v>327</v>
      </c>
      <c r="H420" s="150">
        <v>118.6</v>
      </c>
      <c r="L420" s="147"/>
      <c r="M420" s="151"/>
      <c r="T420" s="152"/>
      <c r="AT420" s="148" t="s">
        <v>146</v>
      </c>
      <c r="AU420" s="148" t="s">
        <v>83</v>
      </c>
      <c r="AV420" s="13" t="s">
        <v>83</v>
      </c>
      <c r="AW420" s="13" t="s">
        <v>30</v>
      </c>
      <c r="AX420" s="13" t="s">
        <v>75</v>
      </c>
      <c r="AY420" s="148" t="s">
        <v>136</v>
      </c>
    </row>
    <row r="421" spans="2:65" s="13" customFormat="1">
      <c r="B421" s="147"/>
      <c r="D421" s="142" t="s">
        <v>146</v>
      </c>
      <c r="E421" s="148" t="s">
        <v>1</v>
      </c>
      <c r="F421" s="149" t="s">
        <v>328</v>
      </c>
      <c r="H421" s="150">
        <v>2.57</v>
      </c>
      <c r="L421" s="147"/>
      <c r="M421" s="151"/>
      <c r="T421" s="152"/>
      <c r="AT421" s="148" t="s">
        <v>146</v>
      </c>
      <c r="AU421" s="148" t="s">
        <v>83</v>
      </c>
      <c r="AV421" s="13" t="s">
        <v>83</v>
      </c>
      <c r="AW421" s="13" t="s">
        <v>30</v>
      </c>
      <c r="AX421" s="13" t="s">
        <v>75</v>
      </c>
      <c r="AY421" s="148" t="s">
        <v>136</v>
      </c>
    </row>
    <row r="422" spans="2:65" s="14" customFormat="1">
      <c r="B422" s="153"/>
      <c r="D422" s="142" t="s">
        <v>146</v>
      </c>
      <c r="E422" s="154" t="s">
        <v>1</v>
      </c>
      <c r="F422" s="155" t="s">
        <v>149</v>
      </c>
      <c r="H422" s="156">
        <v>293.42</v>
      </c>
      <c r="L422" s="153"/>
      <c r="M422" s="157"/>
      <c r="T422" s="158"/>
      <c r="AT422" s="154" t="s">
        <v>146</v>
      </c>
      <c r="AU422" s="154" t="s">
        <v>83</v>
      </c>
      <c r="AV422" s="14" t="s">
        <v>144</v>
      </c>
      <c r="AW422" s="14" t="s">
        <v>30</v>
      </c>
      <c r="AX422" s="14" t="s">
        <v>31</v>
      </c>
      <c r="AY422" s="154" t="s">
        <v>136</v>
      </c>
    </row>
    <row r="423" spans="2:65" s="1" customFormat="1" ht="16.5" customHeight="1">
      <c r="B423" s="128"/>
      <c r="C423" s="159" t="s">
        <v>551</v>
      </c>
      <c r="D423" s="159" t="s">
        <v>356</v>
      </c>
      <c r="E423" s="160" t="s">
        <v>552</v>
      </c>
      <c r="F423" s="161" t="s">
        <v>553</v>
      </c>
      <c r="G423" s="162" t="s">
        <v>174</v>
      </c>
      <c r="H423" s="163">
        <v>8.7999999999999995E-2</v>
      </c>
      <c r="I423" s="164"/>
      <c r="J423" s="164">
        <f>ROUND(I423*H423,2)</f>
        <v>0</v>
      </c>
      <c r="K423" s="161" t="s">
        <v>143</v>
      </c>
      <c r="L423" s="165"/>
      <c r="M423" s="166" t="s">
        <v>1</v>
      </c>
      <c r="N423" s="167" t="s">
        <v>40</v>
      </c>
      <c r="O423" s="137">
        <v>0</v>
      </c>
      <c r="P423" s="137">
        <f>O423*H423</f>
        <v>0</v>
      </c>
      <c r="Q423" s="137">
        <v>1</v>
      </c>
      <c r="R423" s="137">
        <f>Q423*H423</f>
        <v>8.7999999999999995E-2</v>
      </c>
      <c r="S423" s="137">
        <v>0</v>
      </c>
      <c r="T423" s="138">
        <f>S423*H423</f>
        <v>0</v>
      </c>
      <c r="AR423" s="139" t="s">
        <v>368</v>
      </c>
      <c r="AT423" s="139" t="s">
        <v>356</v>
      </c>
      <c r="AU423" s="139" t="s">
        <v>83</v>
      </c>
      <c r="AY423" s="17" t="s">
        <v>136</v>
      </c>
      <c r="BE423" s="140">
        <f>IF(N423="základní",J423,0)</f>
        <v>0</v>
      </c>
      <c r="BF423" s="140">
        <f>IF(N423="snížená",J423,0)</f>
        <v>0</v>
      </c>
      <c r="BG423" s="140">
        <f>IF(N423="zákl. přenesená",J423,0)</f>
        <v>0</v>
      </c>
      <c r="BH423" s="140">
        <f>IF(N423="sníž. přenesená",J423,0)</f>
        <v>0</v>
      </c>
      <c r="BI423" s="140">
        <f>IF(N423="nulová",J423,0)</f>
        <v>0</v>
      </c>
      <c r="BJ423" s="17" t="s">
        <v>31</v>
      </c>
      <c r="BK423" s="140">
        <f>ROUND(I423*H423,2)</f>
        <v>0</v>
      </c>
      <c r="BL423" s="17" t="s">
        <v>218</v>
      </c>
      <c r="BM423" s="139" t="s">
        <v>554</v>
      </c>
    </row>
    <row r="424" spans="2:65" s="13" customFormat="1">
      <c r="B424" s="147"/>
      <c r="D424" s="142" t="s">
        <v>146</v>
      </c>
      <c r="F424" s="149" t="s">
        <v>555</v>
      </c>
      <c r="H424" s="150">
        <v>8.7999999999999995E-2</v>
      </c>
      <c r="L424" s="147"/>
      <c r="M424" s="151"/>
      <c r="T424" s="152"/>
      <c r="AT424" s="148" t="s">
        <v>146</v>
      </c>
      <c r="AU424" s="148" t="s">
        <v>83</v>
      </c>
      <c r="AV424" s="13" t="s">
        <v>83</v>
      </c>
      <c r="AW424" s="13" t="s">
        <v>3</v>
      </c>
      <c r="AX424" s="13" t="s">
        <v>31</v>
      </c>
      <c r="AY424" s="148" t="s">
        <v>136</v>
      </c>
    </row>
    <row r="425" spans="2:65" s="1" customFormat="1" ht="24.15" customHeight="1">
      <c r="B425" s="128"/>
      <c r="C425" s="129" t="s">
        <v>556</v>
      </c>
      <c r="D425" s="129" t="s">
        <v>139</v>
      </c>
      <c r="E425" s="130" t="s">
        <v>557</v>
      </c>
      <c r="F425" s="131" t="s">
        <v>558</v>
      </c>
      <c r="G425" s="132" t="s">
        <v>152</v>
      </c>
      <c r="H425" s="133">
        <v>571.56799999999998</v>
      </c>
      <c r="I425" s="134"/>
      <c r="J425" s="134">
        <f>ROUND(I425*H425,2)</f>
        <v>0</v>
      </c>
      <c r="K425" s="131" t="s">
        <v>143</v>
      </c>
      <c r="L425" s="29"/>
      <c r="M425" s="135" t="s">
        <v>1</v>
      </c>
      <c r="N425" s="136" t="s">
        <v>40</v>
      </c>
      <c r="O425" s="137">
        <v>5.6000000000000001E-2</v>
      </c>
      <c r="P425" s="137">
        <f>O425*H425</f>
        <v>32.007807999999997</v>
      </c>
      <c r="Q425" s="137">
        <v>0</v>
      </c>
      <c r="R425" s="137">
        <f>Q425*H425</f>
        <v>0</v>
      </c>
      <c r="S425" s="137">
        <v>4.0000000000000001E-3</v>
      </c>
      <c r="T425" s="138">
        <f>S425*H425</f>
        <v>2.2862719999999999</v>
      </c>
      <c r="AR425" s="139" t="s">
        <v>218</v>
      </c>
      <c r="AT425" s="139" t="s">
        <v>139</v>
      </c>
      <c r="AU425" s="139" t="s">
        <v>83</v>
      </c>
      <c r="AY425" s="17" t="s">
        <v>136</v>
      </c>
      <c r="BE425" s="140">
        <f>IF(N425="základní",J425,0)</f>
        <v>0</v>
      </c>
      <c r="BF425" s="140">
        <f>IF(N425="snížená",J425,0)</f>
        <v>0</v>
      </c>
      <c r="BG425" s="140">
        <f>IF(N425="zákl. přenesená",J425,0)</f>
        <v>0</v>
      </c>
      <c r="BH425" s="140">
        <f>IF(N425="sníž. přenesená",J425,0)</f>
        <v>0</v>
      </c>
      <c r="BI425" s="140">
        <f>IF(N425="nulová",J425,0)</f>
        <v>0</v>
      </c>
      <c r="BJ425" s="17" t="s">
        <v>31</v>
      </c>
      <c r="BK425" s="140">
        <f>ROUND(I425*H425,2)</f>
        <v>0</v>
      </c>
      <c r="BL425" s="17" t="s">
        <v>218</v>
      </c>
      <c r="BM425" s="139" t="s">
        <v>559</v>
      </c>
    </row>
    <row r="426" spans="2:65" s="13" customFormat="1" ht="20.399999999999999">
      <c r="B426" s="147"/>
      <c r="D426" s="142" t="s">
        <v>146</v>
      </c>
      <c r="E426" s="148" t="s">
        <v>1</v>
      </c>
      <c r="F426" s="149" t="s">
        <v>560</v>
      </c>
      <c r="H426" s="150">
        <v>571.56799999999998</v>
      </c>
      <c r="L426" s="147"/>
      <c r="M426" s="151"/>
      <c r="T426" s="152"/>
      <c r="AT426" s="148" t="s">
        <v>146</v>
      </c>
      <c r="AU426" s="148" t="s">
        <v>83</v>
      </c>
      <c r="AV426" s="13" t="s">
        <v>83</v>
      </c>
      <c r="AW426" s="13" t="s">
        <v>30</v>
      </c>
      <c r="AX426" s="13" t="s">
        <v>75</v>
      </c>
      <c r="AY426" s="148" t="s">
        <v>136</v>
      </c>
    </row>
    <row r="427" spans="2:65" s="14" customFormat="1">
      <c r="B427" s="153"/>
      <c r="D427" s="142" t="s">
        <v>146</v>
      </c>
      <c r="E427" s="154" t="s">
        <v>1</v>
      </c>
      <c r="F427" s="155" t="s">
        <v>149</v>
      </c>
      <c r="H427" s="156">
        <v>571.56799999999998</v>
      </c>
      <c r="L427" s="153"/>
      <c r="M427" s="157"/>
      <c r="T427" s="158"/>
      <c r="AT427" s="154" t="s">
        <v>146</v>
      </c>
      <c r="AU427" s="154" t="s">
        <v>83</v>
      </c>
      <c r="AV427" s="14" t="s">
        <v>144</v>
      </c>
      <c r="AW427" s="14" t="s">
        <v>30</v>
      </c>
      <c r="AX427" s="14" t="s">
        <v>31</v>
      </c>
      <c r="AY427" s="154" t="s">
        <v>136</v>
      </c>
    </row>
    <row r="428" spans="2:65" s="1" customFormat="1" ht="24.15" customHeight="1">
      <c r="B428" s="128"/>
      <c r="C428" s="129" t="s">
        <v>561</v>
      </c>
      <c r="D428" s="129" t="s">
        <v>139</v>
      </c>
      <c r="E428" s="130" t="s">
        <v>562</v>
      </c>
      <c r="F428" s="131" t="s">
        <v>563</v>
      </c>
      <c r="G428" s="132" t="s">
        <v>152</v>
      </c>
      <c r="H428" s="133">
        <v>586.84</v>
      </c>
      <c r="I428" s="134"/>
      <c r="J428" s="134">
        <f>ROUND(I428*H428,2)</f>
        <v>0</v>
      </c>
      <c r="K428" s="131" t="s">
        <v>143</v>
      </c>
      <c r="L428" s="29"/>
      <c r="M428" s="135" t="s">
        <v>1</v>
      </c>
      <c r="N428" s="136" t="s">
        <v>40</v>
      </c>
      <c r="O428" s="137">
        <v>0.222</v>
      </c>
      <c r="P428" s="137">
        <f>O428*H428</f>
        <v>130.27848</v>
      </c>
      <c r="Q428" s="137">
        <v>4.0000000000000002E-4</v>
      </c>
      <c r="R428" s="137">
        <f>Q428*H428</f>
        <v>0.23473600000000003</v>
      </c>
      <c r="S428" s="137">
        <v>0</v>
      </c>
      <c r="T428" s="138">
        <f>S428*H428</f>
        <v>0</v>
      </c>
      <c r="AR428" s="139" t="s">
        <v>218</v>
      </c>
      <c r="AT428" s="139" t="s">
        <v>139</v>
      </c>
      <c r="AU428" s="139" t="s">
        <v>83</v>
      </c>
      <c r="AY428" s="17" t="s">
        <v>136</v>
      </c>
      <c r="BE428" s="140">
        <f>IF(N428="základní",J428,0)</f>
        <v>0</v>
      </c>
      <c r="BF428" s="140">
        <f>IF(N428="snížená",J428,0)</f>
        <v>0</v>
      </c>
      <c r="BG428" s="140">
        <f>IF(N428="zákl. přenesená",J428,0)</f>
        <v>0</v>
      </c>
      <c r="BH428" s="140">
        <f>IF(N428="sníž. přenesená",J428,0)</f>
        <v>0</v>
      </c>
      <c r="BI428" s="140">
        <f>IF(N428="nulová",J428,0)</f>
        <v>0</v>
      </c>
      <c r="BJ428" s="17" t="s">
        <v>31</v>
      </c>
      <c r="BK428" s="140">
        <f>ROUND(I428*H428,2)</f>
        <v>0</v>
      </c>
      <c r="BL428" s="17" t="s">
        <v>218</v>
      </c>
      <c r="BM428" s="139" t="s">
        <v>564</v>
      </c>
    </row>
    <row r="429" spans="2:65" s="13" customFormat="1">
      <c r="B429" s="147"/>
      <c r="D429" s="142" t="s">
        <v>146</v>
      </c>
      <c r="E429" s="148" t="s">
        <v>1</v>
      </c>
      <c r="F429" s="149" t="s">
        <v>565</v>
      </c>
      <c r="H429" s="150">
        <v>586.84</v>
      </c>
      <c r="L429" s="147"/>
      <c r="M429" s="151"/>
      <c r="T429" s="152"/>
      <c r="AT429" s="148" t="s">
        <v>146</v>
      </c>
      <c r="AU429" s="148" t="s">
        <v>83</v>
      </c>
      <c r="AV429" s="13" t="s">
        <v>83</v>
      </c>
      <c r="AW429" s="13" t="s">
        <v>30</v>
      </c>
      <c r="AX429" s="13" t="s">
        <v>75</v>
      </c>
      <c r="AY429" s="148" t="s">
        <v>136</v>
      </c>
    </row>
    <row r="430" spans="2:65" s="14" customFormat="1">
      <c r="B430" s="153"/>
      <c r="D430" s="142" t="s">
        <v>146</v>
      </c>
      <c r="E430" s="154" t="s">
        <v>1</v>
      </c>
      <c r="F430" s="155" t="s">
        <v>149</v>
      </c>
      <c r="H430" s="156">
        <v>586.84</v>
      </c>
      <c r="L430" s="153"/>
      <c r="M430" s="157"/>
      <c r="T430" s="158"/>
      <c r="AT430" s="154" t="s">
        <v>146</v>
      </c>
      <c r="AU430" s="154" t="s">
        <v>83</v>
      </c>
      <c r="AV430" s="14" t="s">
        <v>144</v>
      </c>
      <c r="AW430" s="14" t="s">
        <v>30</v>
      </c>
      <c r="AX430" s="14" t="s">
        <v>31</v>
      </c>
      <c r="AY430" s="154" t="s">
        <v>136</v>
      </c>
    </row>
    <row r="431" spans="2:65" s="1" customFormat="1" ht="44.25" customHeight="1">
      <c r="B431" s="128"/>
      <c r="C431" s="159" t="s">
        <v>566</v>
      </c>
      <c r="D431" s="159" t="s">
        <v>356</v>
      </c>
      <c r="E431" s="160" t="s">
        <v>567</v>
      </c>
      <c r="F431" s="161" t="s">
        <v>568</v>
      </c>
      <c r="G431" s="162" t="s">
        <v>152</v>
      </c>
      <c r="H431" s="163">
        <v>683.96199999999999</v>
      </c>
      <c r="I431" s="164"/>
      <c r="J431" s="164">
        <f>ROUND(I431*H431,2)</f>
        <v>0</v>
      </c>
      <c r="K431" s="161" t="s">
        <v>143</v>
      </c>
      <c r="L431" s="165"/>
      <c r="M431" s="166" t="s">
        <v>1</v>
      </c>
      <c r="N431" s="167" t="s">
        <v>40</v>
      </c>
      <c r="O431" s="137">
        <v>0</v>
      </c>
      <c r="P431" s="137">
        <f>O431*H431</f>
        <v>0</v>
      </c>
      <c r="Q431" s="137">
        <v>5.4000000000000003E-3</v>
      </c>
      <c r="R431" s="137">
        <f>Q431*H431</f>
        <v>3.6933948000000001</v>
      </c>
      <c r="S431" s="137">
        <v>0</v>
      </c>
      <c r="T431" s="138">
        <f>S431*H431</f>
        <v>0</v>
      </c>
      <c r="AR431" s="139" t="s">
        <v>368</v>
      </c>
      <c r="AT431" s="139" t="s">
        <v>356</v>
      </c>
      <c r="AU431" s="139" t="s">
        <v>83</v>
      </c>
      <c r="AY431" s="17" t="s">
        <v>136</v>
      </c>
      <c r="BE431" s="140">
        <f>IF(N431="základní",J431,0)</f>
        <v>0</v>
      </c>
      <c r="BF431" s="140">
        <f>IF(N431="snížená",J431,0)</f>
        <v>0</v>
      </c>
      <c r="BG431" s="140">
        <f>IF(N431="zákl. přenesená",J431,0)</f>
        <v>0</v>
      </c>
      <c r="BH431" s="140">
        <f>IF(N431="sníž. přenesená",J431,0)</f>
        <v>0</v>
      </c>
      <c r="BI431" s="140">
        <f>IF(N431="nulová",J431,0)</f>
        <v>0</v>
      </c>
      <c r="BJ431" s="17" t="s">
        <v>31</v>
      </c>
      <c r="BK431" s="140">
        <f>ROUND(I431*H431,2)</f>
        <v>0</v>
      </c>
      <c r="BL431" s="17" t="s">
        <v>218</v>
      </c>
      <c r="BM431" s="139" t="s">
        <v>569</v>
      </c>
    </row>
    <row r="432" spans="2:65" s="13" customFormat="1">
      <c r="B432" s="147"/>
      <c r="D432" s="142" t="s">
        <v>146</v>
      </c>
      <c r="F432" s="149" t="s">
        <v>570</v>
      </c>
      <c r="H432" s="150">
        <v>683.96199999999999</v>
      </c>
      <c r="L432" s="147"/>
      <c r="M432" s="151"/>
      <c r="T432" s="152"/>
      <c r="AT432" s="148" t="s">
        <v>146</v>
      </c>
      <c r="AU432" s="148" t="s">
        <v>83</v>
      </c>
      <c r="AV432" s="13" t="s">
        <v>83</v>
      </c>
      <c r="AW432" s="13" t="s">
        <v>3</v>
      </c>
      <c r="AX432" s="13" t="s">
        <v>31</v>
      </c>
      <c r="AY432" s="148" t="s">
        <v>136</v>
      </c>
    </row>
    <row r="433" spans="2:65" s="1" customFormat="1" ht="49.2" customHeight="1">
      <c r="B433" s="128"/>
      <c r="C433" s="129" t="s">
        <v>571</v>
      </c>
      <c r="D433" s="129" t="s">
        <v>139</v>
      </c>
      <c r="E433" s="130" t="s">
        <v>572</v>
      </c>
      <c r="F433" s="131" t="s">
        <v>573</v>
      </c>
      <c r="G433" s="132" t="s">
        <v>174</v>
      </c>
      <c r="H433" s="133">
        <v>4.016</v>
      </c>
      <c r="I433" s="134"/>
      <c r="J433" s="134">
        <f>ROUND(I433*H433,2)</f>
        <v>0</v>
      </c>
      <c r="K433" s="131" t="s">
        <v>143</v>
      </c>
      <c r="L433" s="29"/>
      <c r="M433" s="135" t="s">
        <v>1</v>
      </c>
      <c r="N433" s="136" t="s">
        <v>40</v>
      </c>
      <c r="O433" s="137">
        <v>1.5669999999999999</v>
      </c>
      <c r="P433" s="137">
        <f>O433*H433</f>
        <v>6.2930719999999996</v>
      </c>
      <c r="Q433" s="137">
        <v>0</v>
      </c>
      <c r="R433" s="137">
        <f>Q433*H433</f>
        <v>0</v>
      </c>
      <c r="S433" s="137">
        <v>0</v>
      </c>
      <c r="T433" s="138">
        <f>S433*H433</f>
        <v>0</v>
      </c>
      <c r="AR433" s="139" t="s">
        <v>218</v>
      </c>
      <c r="AT433" s="139" t="s">
        <v>139</v>
      </c>
      <c r="AU433" s="139" t="s">
        <v>83</v>
      </c>
      <c r="AY433" s="17" t="s">
        <v>136</v>
      </c>
      <c r="BE433" s="140">
        <f>IF(N433="základní",J433,0)</f>
        <v>0</v>
      </c>
      <c r="BF433" s="140">
        <f>IF(N433="snížená",J433,0)</f>
        <v>0</v>
      </c>
      <c r="BG433" s="140">
        <f>IF(N433="zákl. přenesená",J433,0)</f>
        <v>0</v>
      </c>
      <c r="BH433" s="140">
        <f>IF(N433="sníž. přenesená",J433,0)</f>
        <v>0</v>
      </c>
      <c r="BI433" s="140">
        <f>IF(N433="nulová",J433,0)</f>
        <v>0</v>
      </c>
      <c r="BJ433" s="17" t="s">
        <v>31</v>
      </c>
      <c r="BK433" s="140">
        <f>ROUND(I433*H433,2)</f>
        <v>0</v>
      </c>
      <c r="BL433" s="17" t="s">
        <v>218</v>
      </c>
      <c r="BM433" s="139" t="s">
        <v>574</v>
      </c>
    </row>
    <row r="434" spans="2:65" s="1" customFormat="1" ht="55.5" customHeight="1">
      <c r="B434" s="128"/>
      <c r="C434" s="129" t="s">
        <v>575</v>
      </c>
      <c r="D434" s="129" t="s">
        <v>139</v>
      </c>
      <c r="E434" s="130" t="s">
        <v>576</v>
      </c>
      <c r="F434" s="131" t="s">
        <v>577</v>
      </c>
      <c r="G434" s="132" t="s">
        <v>174</v>
      </c>
      <c r="H434" s="133">
        <v>4.016</v>
      </c>
      <c r="I434" s="134"/>
      <c r="J434" s="134">
        <f>ROUND(I434*H434,2)</f>
        <v>0</v>
      </c>
      <c r="K434" s="131" t="s">
        <v>143</v>
      </c>
      <c r="L434" s="29"/>
      <c r="M434" s="135" t="s">
        <v>1</v>
      </c>
      <c r="N434" s="136" t="s">
        <v>40</v>
      </c>
      <c r="O434" s="137">
        <v>1.36</v>
      </c>
      <c r="P434" s="137">
        <f>O434*H434</f>
        <v>5.4617600000000008</v>
      </c>
      <c r="Q434" s="137">
        <v>0</v>
      </c>
      <c r="R434" s="137">
        <f>Q434*H434</f>
        <v>0</v>
      </c>
      <c r="S434" s="137">
        <v>0</v>
      </c>
      <c r="T434" s="138">
        <f>S434*H434</f>
        <v>0</v>
      </c>
      <c r="AR434" s="139" t="s">
        <v>218</v>
      </c>
      <c r="AT434" s="139" t="s">
        <v>139</v>
      </c>
      <c r="AU434" s="139" t="s">
        <v>83</v>
      </c>
      <c r="AY434" s="17" t="s">
        <v>136</v>
      </c>
      <c r="BE434" s="140">
        <f>IF(N434="základní",J434,0)</f>
        <v>0</v>
      </c>
      <c r="BF434" s="140">
        <f>IF(N434="snížená",J434,0)</f>
        <v>0</v>
      </c>
      <c r="BG434" s="140">
        <f>IF(N434="zákl. přenesená",J434,0)</f>
        <v>0</v>
      </c>
      <c r="BH434" s="140">
        <f>IF(N434="sníž. přenesená",J434,0)</f>
        <v>0</v>
      </c>
      <c r="BI434" s="140">
        <f>IF(N434="nulová",J434,0)</f>
        <v>0</v>
      </c>
      <c r="BJ434" s="17" t="s">
        <v>31</v>
      </c>
      <c r="BK434" s="140">
        <f>ROUND(I434*H434,2)</f>
        <v>0</v>
      </c>
      <c r="BL434" s="17" t="s">
        <v>218</v>
      </c>
      <c r="BM434" s="139" t="s">
        <v>578</v>
      </c>
    </row>
    <row r="435" spans="2:65" s="11" customFormat="1" ht="22.95" customHeight="1">
      <c r="B435" s="117"/>
      <c r="D435" s="118" t="s">
        <v>74</v>
      </c>
      <c r="E435" s="126" t="s">
        <v>579</v>
      </c>
      <c r="F435" s="126" t="s">
        <v>580</v>
      </c>
      <c r="J435" s="127">
        <f>BK435</f>
        <v>0</v>
      </c>
      <c r="L435" s="117"/>
      <c r="M435" s="121"/>
      <c r="P435" s="122">
        <f>SUM(P436:P439)</f>
        <v>0.53760000000000008</v>
      </c>
      <c r="R435" s="122">
        <f>SUM(R436:R439)</f>
        <v>0</v>
      </c>
      <c r="T435" s="123">
        <f>SUM(T436:T439)</f>
        <v>4.2239999999999993E-2</v>
      </c>
      <c r="AR435" s="118" t="s">
        <v>83</v>
      </c>
      <c r="AT435" s="124" t="s">
        <v>74</v>
      </c>
      <c r="AU435" s="124" t="s">
        <v>31</v>
      </c>
      <c r="AY435" s="118" t="s">
        <v>136</v>
      </c>
      <c r="BK435" s="125">
        <f>SUM(BK436:BK439)</f>
        <v>0</v>
      </c>
    </row>
    <row r="436" spans="2:65" s="1" customFormat="1" ht="33" customHeight="1">
      <c r="B436" s="128"/>
      <c r="C436" s="129" t="s">
        <v>581</v>
      </c>
      <c r="D436" s="129" t="s">
        <v>139</v>
      </c>
      <c r="E436" s="130" t="s">
        <v>582</v>
      </c>
      <c r="F436" s="131" t="s">
        <v>583</v>
      </c>
      <c r="G436" s="132" t="s">
        <v>152</v>
      </c>
      <c r="H436" s="133">
        <v>7.68</v>
      </c>
      <c r="I436" s="134"/>
      <c r="J436" s="134">
        <f>ROUND(I436*H436,2)</f>
        <v>0</v>
      </c>
      <c r="K436" s="131" t="s">
        <v>143</v>
      </c>
      <c r="L436" s="29"/>
      <c r="M436" s="135" t="s">
        <v>1</v>
      </c>
      <c r="N436" s="136" t="s">
        <v>40</v>
      </c>
      <c r="O436" s="137">
        <v>7.0000000000000007E-2</v>
      </c>
      <c r="P436" s="137">
        <f>O436*H436</f>
        <v>0.53760000000000008</v>
      </c>
      <c r="Q436" s="137">
        <v>0</v>
      </c>
      <c r="R436" s="137">
        <f>Q436*H436</f>
        <v>0</v>
      </c>
      <c r="S436" s="137">
        <v>5.4999999999999997E-3</v>
      </c>
      <c r="T436" s="138">
        <f>S436*H436</f>
        <v>4.2239999999999993E-2</v>
      </c>
      <c r="AR436" s="139" t="s">
        <v>218</v>
      </c>
      <c r="AT436" s="139" t="s">
        <v>139</v>
      </c>
      <c r="AU436" s="139" t="s">
        <v>83</v>
      </c>
      <c r="AY436" s="17" t="s">
        <v>136</v>
      </c>
      <c r="BE436" s="140">
        <f>IF(N436="základní",J436,0)</f>
        <v>0</v>
      </c>
      <c r="BF436" s="140">
        <f>IF(N436="snížená",J436,0)</f>
        <v>0</v>
      </c>
      <c r="BG436" s="140">
        <f>IF(N436="zákl. přenesená",J436,0)</f>
        <v>0</v>
      </c>
      <c r="BH436" s="140">
        <f>IF(N436="sníž. přenesená",J436,0)</f>
        <v>0</v>
      </c>
      <c r="BI436" s="140">
        <f>IF(N436="nulová",J436,0)</f>
        <v>0</v>
      </c>
      <c r="BJ436" s="17" t="s">
        <v>31</v>
      </c>
      <c r="BK436" s="140">
        <f>ROUND(I436*H436,2)</f>
        <v>0</v>
      </c>
      <c r="BL436" s="17" t="s">
        <v>218</v>
      </c>
      <c r="BM436" s="139" t="s">
        <v>584</v>
      </c>
    </row>
    <row r="437" spans="2:65" s="12" customFormat="1">
      <c r="B437" s="141"/>
      <c r="D437" s="142" t="s">
        <v>146</v>
      </c>
      <c r="E437" s="143" t="s">
        <v>1</v>
      </c>
      <c r="F437" s="144" t="s">
        <v>585</v>
      </c>
      <c r="H437" s="143" t="s">
        <v>1</v>
      </c>
      <c r="L437" s="141"/>
      <c r="M437" s="145"/>
      <c r="T437" s="146"/>
      <c r="AT437" s="143" t="s">
        <v>146</v>
      </c>
      <c r="AU437" s="143" t="s">
        <v>83</v>
      </c>
      <c r="AV437" s="12" t="s">
        <v>31</v>
      </c>
      <c r="AW437" s="12" t="s">
        <v>30</v>
      </c>
      <c r="AX437" s="12" t="s">
        <v>75</v>
      </c>
      <c r="AY437" s="143" t="s">
        <v>136</v>
      </c>
    </row>
    <row r="438" spans="2:65" s="13" customFormat="1">
      <c r="B438" s="147"/>
      <c r="D438" s="142" t="s">
        <v>146</v>
      </c>
      <c r="E438" s="148" t="s">
        <v>1</v>
      </c>
      <c r="F438" s="149" t="s">
        <v>586</v>
      </c>
      <c r="H438" s="150">
        <v>7.68</v>
      </c>
      <c r="L438" s="147"/>
      <c r="M438" s="151"/>
      <c r="T438" s="152"/>
      <c r="AT438" s="148" t="s">
        <v>146</v>
      </c>
      <c r="AU438" s="148" t="s">
        <v>83</v>
      </c>
      <c r="AV438" s="13" t="s">
        <v>83</v>
      </c>
      <c r="AW438" s="13" t="s">
        <v>30</v>
      </c>
      <c r="AX438" s="13" t="s">
        <v>75</v>
      </c>
      <c r="AY438" s="148" t="s">
        <v>136</v>
      </c>
    </row>
    <row r="439" spans="2:65" s="14" customFormat="1">
      <c r="B439" s="153"/>
      <c r="D439" s="142" t="s">
        <v>146</v>
      </c>
      <c r="E439" s="154" t="s">
        <v>1</v>
      </c>
      <c r="F439" s="155" t="s">
        <v>149</v>
      </c>
      <c r="H439" s="156">
        <v>7.68</v>
      </c>
      <c r="L439" s="153"/>
      <c r="M439" s="157"/>
      <c r="T439" s="158"/>
      <c r="AT439" s="154" t="s">
        <v>146</v>
      </c>
      <c r="AU439" s="154" t="s">
        <v>83</v>
      </c>
      <c r="AV439" s="14" t="s">
        <v>144</v>
      </c>
      <c r="AW439" s="14" t="s">
        <v>30</v>
      </c>
      <c r="AX439" s="14" t="s">
        <v>31</v>
      </c>
      <c r="AY439" s="154" t="s">
        <v>136</v>
      </c>
    </row>
    <row r="440" spans="2:65" s="11" customFormat="1" ht="22.95" customHeight="1">
      <c r="B440" s="117"/>
      <c r="D440" s="118" t="s">
        <v>74</v>
      </c>
      <c r="E440" s="126" t="s">
        <v>587</v>
      </c>
      <c r="F440" s="126" t="s">
        <v>588</v>
      </c>
      <c r="J440" s="127">
        <f>BK440</f>
        <v>0</v>
      </c>
      <c r="L440" s="117"/>
      <c r="M440" s="121"/>
      <c r="P440" s="122">
        <f>SUM(P441:P468)</f>
        <v>34.482239999999997</v>
      </c>
      <c r="R440" s="122">
        <f>SUM(R441:R468)</f>
        <v>0.46213650000000001</v>
      </c>
      <c r="T440" s="123">
        <f>SUM(T441:T468)</f>
        <v>0.15264</v>
      </c>
      <c r="AR440" s="118" t="s">
        <v>83</v>
      </c>
      <c r="AT440" s="124" t="s">
        <v>74</v>
      </c>
      <c r="AU440" s="124" t="s">
        <v>31</v>
      </c>
      <c r="AY440" s="118" t="s">
        <v>136</v>
      </c>
      <c r="BK440" s="125">
        <f>SUM(BK441:BK468)</f>
        <v>0</v>
      </c>
    </row>
    <row r="441" spans="2:65" s="1" customFormat="1" ht="37.950000000000003" customHeight="1">
      <c r="B441" s="128"/>
      <c r="C441" s="129" t="s">
        <v>589</v>
      </c>
      <c r="D441" s="129" t="s">
        <v>139</v>
      </c>
      <c r="E441" s="130" t="s">
        <v>590</v>
      </c>
      <c r="F441" s="131" t="s">
        <v>591</v>
      </c>
      <c r="G441" s="132" t="s">
        <v>152</v>
      </c>
      <c r="H441" s="133">
        <v>293.42</v>
      </c>
      <c r="I441" s="134"/>
      <c r="J441" s="134">
        <f>ROUND(I441*H441,2)</f>
        <v>0</v>
      </c>
      <c r="K441" s="131" t="s">
        <v>143</v>
      </c>
      <c r="L441" s="29"/>
      <c r="M441" s="135" t="s">
        <v>1</v>
      </c>
      <c r="N441" s="136" t="s">
        <v>40</v>
      </c>
      <c r="O441" s="137">
        <v>0.111</v>
      </c>
      <c r="P441" s="137">
        <f>O441*H441</f>
        <v>32.56962</v>
      </c>
      <c r="Q441" s="137">
        <v>0</v>
      </c>
      <c r="R441" s="137">
        <f>Q441*H441</f>
        <v>0</v>
      </c>
      <c r="S441" s="137">
        <v>0</v>
      </c>
      <c r="T441" s="138">
        <f>S441*H441</f>
        <v>0</v>
      </c>
      <c r="AR441" s="139" t="s">
        <v>218</v>
      </c>
      <c r="AT441" s="139" t="s">
        <v>139</v>
      </c>
      <c r="AU441" s="139" t="s">
        <v>83</v>
      </c>
      <c r="AY441" s="17" t="s">
        <v>136</v>
      </c>
      <c r="BE441" s="140">
        <f>IF(N441="základní",J441,0)</f>
        <v>0</v>
      </c>
      <c r="BF441" s="140">
        <f>IF(N441="snížená",J441,0)</f>
        <v>0</v>
      </c>
      <c r="BG441" s="140">
        <f>IF(N441="zákl. přenesená",J441,0)</f>
        <v>0</v>
      </c>
      <c r="BH441" s="140">
        <f>IF(N441="sníž. přenesená",J441,0)</f>
        <v>0</v>
      </c>
      <c r="BI441" s="140">
        <f>IF(N441="nulová",J441,0)</f>
        <v>0</v>
      </c>
      <c r="BJ441" s="17" t="s">
        <v>31</v>
      </c>
      <c r="BK441" s="140">
        <f>ROUND(I441*H441,2)</f>
        <v>0</v>
      </c>
      <c r="BL441" s="17" t="s">
        <v>218</v>
      </c>
      <c r="BM441" s="139" t="s">
        <v>592</v>
      </c>
    </row>
    <row r="442" spans="2:65" s="13" customFormat="1">
      <c r="B442" s="147"/>
      <c r="D442" s="142" t="s">
        <v>146</v>
      </c>
      <c r="E442" s="148" t="s">
        <v>1</v>
      </c>
      <c r="F442" s="149" t="s">
        <v>311</v>
      </c>
      <c r="H442" s="150">
        <v>74.81</v>
      </c>
      <c r="L442" s="147"/>
      <c r="M442" s="151"/>
      <c r="T442" s="152"/>
      <c r="AT442" s="148" t="s">
        <v>146</v>
      </c>
      <c r="AU442" s="148" t="s">
        <v>83</v>
      </c>
      <c r="AV442" s="13" t="s">
        <v>83</v>
      </c>
      <c r="AW442" s="13" t="s">
        <v>30</v>
      </c>
      <c r="AX442" s="13" t="s">
        <v>75</v>
      </c>
      <c r="AY442" s="148" t="s">
        <v>136</v>
      </c>
    </row>
    <row r="443" spans="2:65" s="13" customFormat="1">
      <c r="B443" s="147"/>
      <c r="D443" s="142" t="s">
        <v>146</v>
      </c>
      <c r="E443" s="148" t="s">
        <v>1</v>
      </c>
      <c r="F443" s="149" t="s">
        <v>312</v>
      </c>
      <c r="H443" s="150">
        <v>6.46</v>
      </c>
      <c r="L443" s="147"/>
      <c r="M443" s="151"/>
      <c r="T443" s="152"/>
      <c r="AT443" s="148" t="s">
        <v>146</v>
      </c>
      <c r="AU443" s="148" t="s">
        <v>83</v>
      </c>
      <c r="AV443" s="13" t="s">
        <v>83</v>
      </c>
      <c r="AW443" s="13" t="s">
        <v>30</v>
      </c>
      <c r="AX443" s="13" t="s">
        <v>75</v>
      </c>
      <c r="AY443" s="148" t="s">
        <v>136</v>
      </c>
    </row>
    <row r="444" spans="2:65" s="13" customFormat="1">
      <c r="B444" s="147"/>
      <c r="D444" s="142" t="s">
        <v>146</v>
      </c>
      <c r="E444" s="148" t="s">
        <v>1</v>
      </c>
      <c r="F444" s="149" t="s">
        <v>313</v>
      </c>
      <c r="H444" s="150">
        <v>6.23</v>
      </c>
      <c r="L444" s="147"/>
      <c r="M444" s="151"/>
      <c r="T444" s="152"/>
      <c r="AT444" s="148" t="s">
        <v>146</v>
      </c>
      <c r="AU444" s="148" t="s">
        <v>83</v>
      </c>
      <c r="AV444" s="13" t="s">
        <v>83</v>
      </c>
      <c r="AW444" s="13" t="s">
        <v>30</v>
      </c>
      <c r="AX444" s="13" t="s">
        <v>75</v>
      </c>
      <c r="AY444" s="148" t="s">
        <v>136</v>
      </c>
    </row>
    <row r="445" spans="2:65" s="13" customFormat="1">
      <c r="B445" s="147"/>
      <c r="D445" s="142" t="s">
        <v>146</v>
      </c>
      <c r="E445" s="148" t="s">
        <v>1</v>
      </c>
      <c r="F445" s="149" t="s">
        <v>314</v>
      </c>
      <c r="H445" s="150">
        <v>2.82</v>
      </c>
      <c r="L445" s="147"/>
      <c r="M445" s="151"/>
      <c r="T445" s="152"/>
      <c r="AT445" s="148" t="s">
        <v>146</v>
      </c>
      <c r="AU445" s="148" t="s">
        <v>83</v>
      </c>
      <c r="AV445" s="13" t="s">
        <v>83</v>
      </c>
      <c r="AW445" s="13" t="s">
        <v>30</v>
      </c>
      <c r="AX445" s="13" t="s">
        <v>75</v>
      </c>
      <c r="AY445" s="148" t="s">
        <v>136</v>
      </c>
    </row>
    <row r="446" spans="2:65" s="13" customFormat="1">
      <c r="B446" s="147"/>
      <c r="D446" s="142" t="s">
        <v>146</v>
      </c>
      <c r="E446" s="148" t="s">
        <v>1</v>
      </c>
      <c r="F446" s="149" t="s">
        <v>315</v>
      </c>
      <c r="H446" s="150">
        <v>13.414999999999999</v>
      </c>
      <c r="L446" s="147"/>
      <c r="M446" s="151"/>
      <c r="T446" s="152"/>
      <c r="AT446" s="148" t="s">
        <v>146</v>
      </c>
      <c r="AU446" s="148" t="s">
        <v>83</v>
      </c>
      <c r="AV446" s="13" t="s">
        <v>83</v>
      </c>
      <c r="AW446" s="13" t="s">
        <v>30</v>
      </c>
      <c r="AX446" s="13" t="s">
        <v>75</v>
      </c>
      <c r="AY446" s="148" t="s">
        <v>136</v>
      </c>
    </row>
    <row r="447" spans="2:65" s="13" customFormat="1">
      <c r="B447" s="147"/>
      <c r="D447" s="142" t="s">
        <v>146</v>
      </c>
      <c r="E447" s="148" t="s">
        <v>1</v>
      </c>
      <c r="F447" s="149" t="s">
        <v>316</v>
      </c>
      <c r="H447" s="150">
        <v>8.86</v>
      </c>
      <c r="L447" s="147"/>
      <c r="M447" s="151"/>
      <c r="T447" s="152"/>
      <c r="AT447" s="148" t="s">
        <v>146</v>
      </c>
      <c r="AU447" s="148" t="s">
        <v>83</v>
      </c>
      <c r="AV447" s="13" t="s">
        <v>83</v>
      </c>
      <c r="AW447" s="13" t="s">
        <v>30</v>
      </c>
      <c r="AX447" s="13" t="s">
        <v>75</v>
      </c>
      <c r="AY447" s="148" t="s">
        <v>136</v>
      </c>
    </row>
    <row r="448" spans="2:65" s="13" customFormat="1">
      <c r="B448" s="147"/>
      <c r="D448" s="142" t="s">
        <v>146</v>
      </c>
      <c r="E448" s="148" t="s">
        <v>1</v>
      </c>
      <c r="F448" s="149" t="s">
        <v>317</v>
      </c>
      <c r="H448" s="150">
        <v>5.35</v>
      </c>
      <c r="L448" s="147"/>
      <c r="M448" s="151"/>
      <c r="T448" s="152"/>
      <c r="AT448" s="148" t="s">
        <v>146</v>
      </c>
      <c r="AU448" s="148" t="s">
        <v>83</v>
      </c>
      <c r="AV448" s="13" t="s">
        <v>83</v>
      </c>
      <c r="AW448" s="13" t="s">
        <v>30</v>
      </c>
      <c r="AX448" s="13" t="s">
        <v>75</v>
      </c>
      <c r="AY448" s="148" t="s">
        <v>136</v>
      </c>
    </row>
    <row r="449" spans="2:65" s="13" customFormat="1">
      <c r="B449" s="147"/>
      <c r="D449" s="142" t="s">
        <v>146</v>
      </c>
      <c r="E449" s="148" t="s">
        <v>1</v>
      </c>
      <c r="F449" s="149" t="s">
        <v>318</v>
      </c>
      <c r="H449" s="150">
        <v>2.74</v>
      </c>
      <c r="L449" s="147"/>
      <c r="M449" s="151"/>
      <c r="T449" s="152"/>
      <c r="AT449" s="148" t="s">
        <v>146</v>
      </c>
      <c r="AU449" s="148" t="s">
        <v>83</v>
      </c>
      <c r="AV449" s="13" t="s">
        <v>83</v>
      </c>
      <c r="AW449" s="13" t="s">
        <v>30</v>
      </c>
      <c r="AX449" s="13" t="s">
        <v>75</v>
      </c>
      <c r="AY449" s="148" t="s">
        <v>136</v>
      </c>
    </row>
    <row r="450" spans="2:65" s="13" customFormat="1">
      <c r="B450" s="147"/>
      <c r="D450" s="142" t="s">
        <v>146</v>
      </c>
      <c r="E450" s="148" t="s">
        <v>1</v>
      </c>
      <c r="F450" s="149" t="s">
        <v>319</v>
      </c>
      <c r="H450" s="150">
        <v>1.66</v>
      </c>
      <c r="L450" s="147"/>
      <c r="M450" s="151"/>
      <c r="T450" s="152"/>
      <c r="AT450" s="148" t="s">
        <v>146</v>
      </c>
      <c r="AU450" s="148" t="s">
        <v>83</v>
      </c>
      <c r="AV450" s="13" t="s">
        <v>83</v>
      </c>
      <c r="AW450" s="13" t="s">
        <v>30</v>
      </c>
      <c r="AX450" s="13" t="s">
        <v>75</v>
      </c>
      <c r="AY450" s="148" t="s">
        <v>136</v>
      </c>
    </row>
    <row r="451" spans="2:65" s="13" customFormat="1">
      <c r="B451" s="147"/>
      <c r="D451" s="142" t="s">
        <v>146</v>
      </c>
      <c r="E451" s="148" t="s">
        <v>1</v>
      </c>
      <c r="F451" s="149" t="s">
        <v>320</v>
      </c>
      <c r="H451" s="150">
        <v>5.0599999999999996</v>
      </c>
      <c r="L451" s="147"/>
      <c r="M451" s="151"/>
      <c r="T451" s="152"/>
      <c r="AT451" s="148" t="s">
        <v>146</v>
      </c>
      <c r="AU451" s="148" t="s">
        <v>83</v>
      </c>
      <c r="AV451" s="13" t="s">
        <v>83</v>
      </c>
      <c r="AW451" s="13" t="s">
        <v>30</v>
      </c>
      <c r="AX451" s="13" t="s">
        <v>75</v>
      </c>
      <c r="AY451" s="148" t="s">
        <v>136</v>
      </c>
    </row>
    <row r="452" spans="2:65" s="13" customFormat="1">
      <c r="B452" s="147"/>
      <c r="D452" s="142" t="s">
        <v>146</v>
      </c>
      <c r="E452" s="148" t="s">
        <v>1</v>
      </c>
      <c r="F452" s="149" t="s">
        <v>321</v>
      </c>
      <c r="H452" s="150">
        <v>4.3499999999999996</v>
      </c>
      <c r="L452" s="147"/>
      <c r="M452" s="151"/>
      <c r="T452" s="152"/>
      <c r="AT452" s="148" t="s">
        <v>146</v>
      </c>
      <c r="AU452" s="148" t="s">
        <v>83</v>
      </c>
      <c r="AV452" s="13" t="s">
        <v>83</v>
      </c>
      <c r="AW452" s="13" t="s">
        <v>30</v>
      </c>
      <c r="AX452" s="13" t="s">
        <v>75</v>
      </c>
      <c r="AY452" s="148" t="s">
        <v>136</v>
      </c>
    </row>
    <row r="453" spans="2:65" s="13" customFormat="1">
      <c r="B453" s="147"/>
      <c r="D453" s="142" t="s">
        <v>146</v>
      </c>
      <c r="E453" s="148" t="s">
        <v>1</v>
      </c>
      <c r="F453" s="149" t="s">
        <v>322</v>
      </c>
      <c r="H453" s="150">
        <v>5.54</v>
      </c>
      <c r="L453" s="147"/>
      <c r="M453" s="151"/>
      <c r="T453" s="152"/>
      <c r="AT453" s="148" t="s">
        <v>146</v>
      </c>
      <c r="AU453" s="148" t="s">
        <v>83</v>
      </c>
      <c r="AV453" s="13" t="s">
        <v>83</v>
      </c>
      <c r="AW453" s="13" t="s">
        <v>30</v>
      </c>
      <c r="AX453" s="13" t="s">
        <v>75</v>
      </c>
      <c r="AY453" s="148" t="s">
        <v>136</v>
      </c>
    </row>
    <row r="454" spans="2:65" s="13" customFormat="1">
      <c r="B454" s="147"/>
      <c r="D454" s="142" t="s">
        <v>146</v>
      </c>
      <c r="E454" s="148" t="s">
        <v>1</v>
      </c>
      <c r="F454" s="149" t="s">
        <v>323</v>
      </c>
      <c r="H454" s="150">
        <v>6.55</v>
      </c>
      <c r="L454" s="147"/>
      <c r="M454" s="151"/>
      <c r="T454" s="152"/>
      <c r="AT454" s="148" t="s">
        <v>146</v>
      </c>
      <c r="AU454" s="148" t="s">
        <v>83</v>
      </c>
      <c r="AV454" s="13" t="s">
        <v>83</v>
      </c>
      <c r="AW454" s="13" t="s">
        <v>30</v>
      </c>
      <c r="AX454" s="13" t="s">
        <v>75</v>
      </c>
      <c r="AY454" s="148" t="s">
        <v>136</v>
      </c>
    </row>
    <row r="455" spans="2:65" s="13" customFormat="1">
      <c r="B455" s="147"/>
      <c r="D455" s="142" t="s">
        <v>146</v>
      </c>
      <c r="E455" s="148" t="s">
        <v>1</v>
      </c>
      <c r="F455" s="149" t="s">
        <v>324</v>
      </c>
      <c r="H455" s="150">
        <v>11.94</v>
      </c>
      <c r="L455" s="147"/>
      <c r="M455" s="151"/>
      <c r="T455" s="152"/>
      <c r="AT455" s="148" t="s">
        <v>146</v>
      </c>
      <c r="AU455" s="148" t="s">
        <v>83</v>
      </c>
      <c r="AV455" s="13" t="s">
        <v>83</v>
      </c>
      <c r="AW455" s="13" t="s">
        <v>30</v>
      </c>
      <c r="AX455" s="13" t="s">
        <v>75</v>
      </c>
      <c r="AY455" s="148" t="s">
        <v>136</v>
      </c>
    </row>
    <row r="456" spans="2:65" s="13" customFormat="1">
      <c r="B456" s="147"/>
      <c r="D456" s="142" t="s">
        <v>146</v>
      </c>
      <c r="E456" s="148" t="s">
        <v>1</v>
      </c>
      <c r="F456" s="149" t="s">
        <v>325</v>
      </c>
      <c r="H456" s="150">
        <v>10.574999999999999</v>
      </c>
      <c r="L456" s="147"/>
      <c r="M456" s="151"/>
      <c r="T456" s="152"/>
      <c r="AT456" s="148" t="s">
        <v>146</v>
      </c>
      <c r="AU456" s="148" t="s">
        <v>83</v>
      </c>
      <c r="AV456" s="13" t="s">
        <v>83</v>
      </c>
      <c r="AW456" s="13" t="s">
        <v>30</v>
      </c>
      <c r="AX456" s="13" t="s">
        <v>75</v>
      </c>
      <c r="AY456" s="148" t="s">
        <v>136</v>
      </c>
    </row>
    <row r="457" spans="2:65" s="13" customFormat="1">
      <c r="B457" s="147"/>
      <c r="D457" s="142" t="s">
        <v>146</v>
      </c>
      <c r="E457" s="148" t="s">
        <v>1</v>
      </c>
      <c r="F457" s="149" t="s">
        <v>326</v>
      </c>
      <c r="H457" s="150">
        <v>5.89</v>
      </c>
      <c r="L457" s="147"/>
      <c r="M457" s="151"/>
      <c r="T457" s="152"/>
      <c r="AT457" s="148" t="s">
        <v>146</v>
      </c>
      <c r="AU457" s="148" t="s">
        <v>83</v>
      </c>
      <c r="AV457" s="13" t="s">
        <v>83</v>
      </c>
      <c r="AW457" s="13" t="s">
        <v>30</v>
      </c>
      <c r="AX457" s="13" t="s">
        <v>75</v>
      </c>
      <c r="AY457" s="148" t="s">
        <v>136</v>
      </c>
    </row>
    <row r="458" spans="2:65" s="13" customFormat="1">
      <c r="B458" s="147"/>
      <c r="D458" s="142" t="s">
        <v>146</v>
      </c>
      <c r="E458" s="148" t="s">
        <v>1</v>
      </c>
      <c r="F458" s="149" t="s">
        <v>327</v>
      </c>
      <c r="H458" s="150">
        <v>118.6</v>
      </c>
      <c r="L458" s="147"/>
      <c r="M458" s="151"/>
      <c r="T458" s="152"/>
      <c r="AT458" s="148" t="s">
        <v>146</v>
      </c>
      <c r="AU458" s="148" t="s">
        <v>83</v>
      </c>
      <c r="AV458" s="13" t="s">
        <v>83</v>
      </c>
      <c r="AW458" s="13" t="s">
        <v>30</v>
      </c>
      <c r="AX458" s="13" t="s">
        <v>75</v>
      </c>
      <c r="AY458" s="148" t="s">
        <v>136</v>
      </c>
    </row>
    <row r="459" spans="2:65" s="13" customFormat="1">
      <c r="B459" s="147"/>
      <c r="D459" s="142" t="s">
        <v>146</v>
      </c>
      <c r="E459" s="148" t="s">
        <v>1</v>
      </c>
      <c r="F459" s="149" t="s">
        <v>328</v>
      </c>
      <c r="H459" s="150">
        <v>2.57</v>
      </c>
      <c r="L459" s="147"/>
      <c r="M459" s="151"/>
      <c r="T459" s="152"/>
      <c r="AT459" s="148" t="s">
        <v>146</v>
      </c>
      <c r="AU459" s="148" t="s">
        <v>83</v>
      </c>
      <c r="AV459" s="13" t="s">
        <v>83</v>
      </c>
      <c r="AW459" s="13" t="s">
        <v>30</v>
      </c>
      <c r="AX459" s="13" t="s">
        <v>75</v>
      </c>
      <c r="AY459" s="148" t="s">
        <v>136</v>
      </c>
    </row>
    <row r="460" spans="2:65" s="14" customFormat="1">
      <c r="B460" s="153"/>
      <c r="D460" s="142" t="s">
        <v>146</v>
      </c>
      <c r="E460" s="154" t="s">
        <v>1</v>
      </c>
      <c r="F460" s="155" t="s">
        <v>149</v>
      </c>
      <c r="H460" s="156">
        <v>293.42</v>
      </c>
      <c r="L460" s="153"/>
      <c r="M460" s="157"/>
      <c r="T460" s="158"/>
      <c r="AT460" s="154" t="s">
        <v>146</v>
      </c>
      <c r="AU460" s="154" t="s">
        <v>83</v>
      </c>
      <c r="AV460" s="14" t="s">
        <v>144</v>
      </c>
      <c r="AW460" s="14" t="s">
        <v>30</v>
      </c>
      <c r="AX460" s="14" t="s">
        <v>31</v>
      </c>
      <c r="AY460" s="154" t="s">
        <v>136</v>
      </c>
    </row>
    <row r="461" spans="2:65" s="1" customFormat="1" ht="24.15" customHeight="1">
      <c r="B461" s="128"/>
      <c r="C461" s="159" t="s">
        <v>593</v>
      </c>
      <c r="D461" s="159" t="s">
        <v>356</v>
      </c>
      <c r="E461" s="160" t="s">
        <v>594</v>
      </c>
      <c r="F461" s="161" t="s">
        <v>595</v>
      </c>
      <c r="G461" s="162" t="s">
        <v>152</v>
      </c>
      <c r="H461" s="163">
        <v>308.09100000000001</v>
      </c>
      <c r="I461" s="164"/>
      <c r="J461" s="164">
        <f>ROUND(I461*H461,2)</f>
        <v>0</v>
      </c>
      <c r="K461" s="161" t="s">
        <v>143</v>
      </c>
      <c r="L461" s="165"/>
      <c r="M461" s="166" t="s">
        <v>1</v>
      </c>
      <c r="N461" s="167" t="s">
        <v>40</v>
      </c>
      <c r="O461" s="137">
        <v>0</v>
      </c>
      <c r="P461" s="137">
        <f>O461*H461</f>
        <v>0</v>
      </c>
      <c r="Q461" s="137">
        <v>1.5E-3</v>
      </c>
      <c r="R461" s="137">
        <f>Q461*H461</f>
        <v>0.46213650000000001</v>
      </c>
      <c r="S461" s="137">
        <v>0</v>
      </c>
      <c r="T461" s="138">
        <f>S461*H461</f>
        <v>0</v>
      </c>
      <c r="AR461" s="139" t="s">
        <v>368</v>
      </c>
      <c r="AT461" s="139" t="s">
        <v>356</v>
      </c>
      <c r="AU461" s="139" t="s">
        <v>83</v>
      </c>
      <c r="AY461" s="17" t="s">
        <v>136</v>
      </c>
      <c r="BE461" s="140">
        <f>IF(N461="základní",J461,0)</f>
        <v>0</v>
      </c>
      <c r="BF461" s="140">
        <f>IF(N461="snížená",J461,0)</f>
        <v>0</v>
      </c>
      <c r="BG461" s="140">
        <f>IF(N461="zákl. přenesená",J461,0)</f>
        <v>0</v>
      </c>
      <c r="BH461" s="140">
        <f>IF(N461="sníž. přenesená",J461,0)</f>
        <v>0</v>
      </c>
      <c r="BI461" s="140">
        <f>IF(N461="nulová",J461,0)</f>
        <v>0</v>
      </c>
      <c r="BJ461" s="17" t="s">
        <v>31</v>
      </c>
      <c r="BK461" s="140">
        <f>ROUND(I461*H461,2)</f>
        <v>0</v>
      </c>
      <c r="BL461" s="17" t="s">
        <v>218</v>
      </c>
      <c r="BM461" s="139" t="s">
        <v>596</v>
      </c>
    </row>
    <row r="462" spans="2:65" s="13" customFormat="1">
      <c r="B462" s="147"/>
      <c r="D462" s="142" t="s">
        <v>146</v>
      </c>
      <c r="F462" s="149" t="s">
        <v>597</v>
      </c>
      <c r="H462" s="150">
        <v>308.09100000000001</v>
      </c>
      <c r="L462" s="147"/>
      <c r="M462" s="151"/>
      <c r="T462" s="152"/>
      <c r="AT462" s="148" t="s">
        <v>146</v>
      </c>
      <c r="AU462" s="148" t="s">
        <v>83</v>
      </c>
      <c r="AV462" s="13" t="s">
        <v>83</v>
      </c>
      <c r="AW462" s="13" t="s">
        <v>3</v>
      </c>
      <c r="AX462" s="13" t="s">
        <v>31</v>
      </c>
      <c r="AY462" s="148" t="s">
        <v>136</v>
      </c>
    </row>
    <row r="463" spans="2:65" s="1" customFormat="1" ht="49.2" customHeight="1">
      <c r="B463" s="128"/>
      <c r="C463" s="129" t="s">
        <v>598</v>
      </c>
      <c r="D463" s="129" t="s">
        <v>139</v>
      </c>
      <c r="E463" s="130" t="s">
        <v>599</v>
      </c>
      <c r="F463" s="131" t="s">
        <v>600</v>
      </c>
      <c r="G463" s="132" t="s">
        <v>152</v>
      </c>
      <c r="H463" s="133">
        <v>6.36</v>
      </c>
      <c r="I463" s="134"/>
      <c r="J463" s="134">
        <f>ROUND(I463*H463,2)</f>
        <v>0</v>
      </c>
      <c r="K463" s="131" t="s">
        <v>143</v>
      </c>
      <c r="L463" s="29"/>
      <c r="M463" s="135" t="s">
        <v>1</v>
      </c>
      <c r="N463" s="136" t="s">
        <v>40</v>
      </c>
      <c r="O463" s="137">
        <v>6.9000000000000006E-2</v>
      </c>
      <c r="P463" s="137">
        <f>O463*H463</f>
        <v>0.43884000000000006</v>
      </c>
      <c r="Q463" s="137">
        <v>0</v>
      </c>
      <c r="R463" s="137">
        <f>Q463*H463</f>
        <v>0</v>
      </c>
      <c r="S463" s="137">
        <v>2.4E-2</v>
      </c>
      <c r="T463" s="138">
        <f>S463*H463</f>
        <v>0.15264</v>
      </c>
      <c r="AR463" s="139" t="s">
        <v>218</v>
      </c>
      <c r="AT463" s="139" t="s">
        <v>139</v>
      </c>
      <c r="AU463" s="139" t="s">
        <v>83</v>
      </c>
      <c r="AY463" s="17" t="s">
        <v>136</v>
      </c>
      <c r="BE463" s="140">
        <f>IF(N463="základní",J463,0)</f>
        <v>0</v>
      </c>
      <c r="BF463" s="140">
        <f>IF(N463="snížená",J463,0)</f>
        <v>0</v>
      </c>
      <c r="BG463" s="140">
        <f>IF(N463="zákl. přenesená",J463,0)</f>
        <v>0</v>
      </c>
      <c r="BH463" s="140">
        <f>IF(N463="sníž. přenesená",J463,0)</f>
        <v>0</v>
      </c>
      <c r="BI463" s="140">
        <f>IF(N463="nulová",J463,0)</f>
        <v>0</v>
      </c>
      <c r="BJ463" s="17" t="s">
        <v>31</v>
      </c>
      <c r="BK463" s="140">
        <f>ROUND(I463*H463,2)</f>
        <v>0</v>
      </c>
      <c r="BL463" s="17" t="s">
        <v>218</v>
      </c>
      <c r="BM463" s="139" t="s">
        <v>601</v>
      </c>
    </row>
    <row r="464" spans="2:65" s="12" customFormat="1">
      <c r="B464" s="141"/>
      <c r="D464" s="142" t="s">
        <v>146</v>
      </c>
      <c r="E464" s="143" t="s">
        <v>1</v>
      </c>
      <c r="F464" s="144" t="s">
        <v>410</v>
      </c>
      <c r="H464" s="143" t="s">
        <v>1</v>
      </c>
      <c r="L464" s="141"/>
      <c r="M464" s="145"/>
      <c r="T464" s="146"/>
      <c r="AT464" s="143" t="s">
        <v>146</v>
      </c>
      <c r="AU464" s="143" t="s">
        <v>83</v>
      </c>
      <c r="AV464" s="12" t="s">
        <v>31</v>
      </c>
      <c r="AW464" s="12" t="s">
        <v>30</v>
      </c>
      <c r="AX464" s="12" t="s">
        <v>75</v>
      </c>
      <c r="AY464" s="143" t="s">
        <v>136</v>
      </c>
    </row>
    <row r="465" spans="2:65" s="13" customFormat="1">
      <c r="B465" s="147"/>
      <c r="D465" s="142" t="s">
        <v>146</v>
      </c>
      <c r="E465" s="148" t="s">
        <v>1</v>
      </c>
      <c r="F465" s="149" t="s">
        <v>602</v>
      </c>
      <c r="H465" s="150">
        <v>6.36</v>
      </c>
      <c r="L465" s="147"/>
      <c r="M465" s="151"/>
      <c r="T465" s="152"/>
      <c r="AT465" s="148" t="s">
        <v>146</v>
      </c>
      <c r="AU465" s="148" t="s">
        <v>83</v>
      </c>
      <c r="AV465" s="13" t="s">
        <v>83</v>
      </c>
      <c r="AW465" s="13" t="s">
        <v>30</v>
      </c>
      <c r="AX465" s="13" t="s">
        <v>75</v>
      </c>
      <c r="AY465" s="148" t="s">
        <v>136</v>
      </c>
    </row>
    <row r="466" spans="2:65" s="14" customFormat="1">
      <c r="B466" s="153"/>
      <c r="D466" s="142" t="s">
        <v>146</v>
      </c>
      <c r="E466" s="154" t="s">
        <v>1</v>
      </c>
      <c r="F466" s="155" t="s">
        <v>149</v>
      </c>
      <c r="H466" s="156">
        <v>6.36</v>
      </c>
      <c r="L466" s="153"/>
      <c r="M466" s="157"/>
      <c r="T466" s="158"/>
      <c r="AT466" s="154" t="s">
        <v>146</v>
      </c>
      <c r="AU466" s="154" t="s">
        <v>83</v>
      </c>
      <c r="AV466" s="14" t="s">
        <v>144</v>
      </c>
      <c r="AW466" s="14" t="s">
        <v>30</v>
      </c>
      <c r="AX466" s="14" t="s">
        <v>31</v>
      </c>
      <c r="AY466" s="154" t="s">
        <v>136</v>
      </c>
    </row>
    <row r="467" spans="2:65" s="1" customFormat="1" ht="44.25" customHeight="1">
      <c r="B467" s="128"/>
      <c r="C467" s="129" t="s">
        <v>603</v>
      </c>
      <c r="D467" s="129" t="s">
        <v>139</v>
      </c>
      <c r="E467" s="130" t="s">
        <v>604</v>
      </c>
      <c r="F467" s="131" t="s">
        <v>605</v>
      </c>
      <c r="G467" s="132" t="s">
        <v>174</v>
      </c>
      <c r="H467" s="133">
        <v>0.46200000000000002</v>
      </c>
      <c r="I467" s="134"/>
      <c r="J467" s="134">
        <f>ROUND(I467*H467,2)</f>
        <v>0</v>
      </c>
      <c r="K467" s="131" t="s">
        <v>143</v>
      </c>
      <c r="L467" s="29"/>
      <c r="M467" s="135" t="s">
        <v>1</v>
      </c>
      <c r="N467" s="136" t="s">
        <v>40</v>
      </c>
      <c r="O467" s="137">
        <v>1.74</v>
      </c>
      <c r="P467" s="137">
        <f>O467*H467</f>
        <v>0.80388000000000004</v>
      </c>
      <c r="Q467" s="137">
        <v>0</v>
      </c>
      <c r="R467" s="137">
        <f>Q467*H467</f>
        <v>0</v>
      </c>
      <c r="S467" s="137">
        <v>0</v>
      </c>
      <c r="T467" s="138">
        <f>S467*H467</f>
        <v>0</v>
      </c>
      <c r="AR467" s="139" t="s">
        <v>218</v>
      </c>
      <c r="AT467" s="139" t="s">
        <v>139</v>
      </c>
      <c r="AU467" s="139" t="s">
        <v>83</v>
      </c>
      <c r="AY467" s="17" t="s">
        <v>136</v>
      </c>
      <c r="BE467" s="140">
        <f>IF(N467="základní",J467,0)</f>
        <v>0</v>
      </c>
      <c r="BF467" s="140">
        <f>IF(N467="snížená",J467,0)</f>
        <v>0</v>
      </c>
      <c r="BG467" s="140">
        <f>IF(N467="zákl. přenesená",J467,0)</f>
        <v>0</v>
      </c>
      <c r="BH467" s="140">
        <f>IF(N467="sníž. přenesená",J467,0)</f>
        <v>0</v>
      </c>
      <c r="BI467" s="140">
        <f>IF(N467="nulová",J467,0)</f>
        <v>0</v>
      </c>
      <c r="BJ467" s="17" t="s">
        <v>31</v>
      </c>
      <c r="BK467" s="140">
        <f>ROUND(I467*H467,2)</f>
        <v>0</v>
      </c>
      <c r="BL467" s="17" t="s">
        <v>218</v>
      </c>
      <c r="BM467" s="139" t="s">
        <v>606</v>
      </c>
    </row>
    <row r="468" spans="2:65" s="1" customFormat="1" ht="49.2" customHeight="1">
      <c r="B468" s="128"/>
      <c r="C468" s="129" t="s">
        <v>607</v>
      </c>
      <c r="D468" s="129" t="s">
        <v>139</v>
      </c>
      <c r="E468" s="130" t="s">
        <v>608</v>
      </c>
      <c r="F468" s="131" t="s">
        <v>609</v>
      </c>
      <c r="G468" s="132" t="s">
        <v>174</v>
      </c>
      <c r="H468" s="133">
        <v>0.46200000000000002</v>
      </c>
      <c r="I468" s="134"/>
      <c r="J468" s="134">
        <f>ROUND(I468*H468,2)</f>
        <v>0</v>
      </c>
      <c r="K468" s="131" t="s">
        <v>143</v>
      </c>
      <c r="L468" s="29"/>
      <c r="M468" s="135" t="s">
        <v>1</v>
      </c>
      <c r="N468" s="136" t="s">
        <v>40</v>
      </c>
      <c r="O468" s="137">
        <v>1.45</v>
      </c>
      <c r="P468" s="137">
        <f>O468*H468</f>
        <v>0.66990000000000005</v>
      </c>
      <c r="Q468" s="137">
        <v>0</v>
      </c>
      <c r="R468" s="137">
        <f>Q468*H468</f>
        <v>0</v>
      </c>
      <c r="S468" s="137">
        <v>0</v>
      </c>
      <c r="T468" s="138">
        <f>S468*H468</f>
        <v>0</v>
      </c>
      <c r="AR468" s="139" t="s">
        <v>218</v>
      </c>
      <c r="AT468" s="139" t="s">
        <v>139</v>
      </c>
      <c r="AU468" s="139" t="s">
        <v>83</v>
      </c>
      <c r="AY468" s="17" t="s">
        <v>136</v>
      </c>
      <c r="BE468" s="140">
        <f>IF(N468="základní",J468,0)</f>
        <v>0</v>
      </c>
      <c r="BF468" s="140">
        <f>IF(N468="snížená",J468,0)</f>
        <v>0</v>
      </c>
      <c r="BG468" s="140">
        <f>IF(N468="zákl. přenesená",J468,0)</f>
        <v>0</v>
      </c>
      <c r="BH468" s="140">
        <f>IF(N468="sníž. přenesená",J468,0)</f>
        <v>0</v>
      </c>
      <c r="BI468" s="140">
        <f>IF(N468="nulová",J468,0)</f>
        <v>0</v>
      </c>
      <c r="BJ468" s="17" t="s">
        <v>31</v>
      </c>
      <c r="BK468" s="140">
        <f>ROUND(I468*H468,2)</f>
        <v>0</v>
      </c>
      <c r="BL468" s="17" t="s">
        <v>218</v>
      </c>
      <c r="BM468" s="139" t="s">
        <v>610</v>
      </c>
    </row>
    <row r="469" spans="2:65" s="11" customFormat="1" ht="22.95" customHeight="1">
      <c r="B469" s="117"/>
      <c r="D469" s="118" t="s">
        <v>74</v>
      </c>
      <c r="E469" s="126" t="s">
        <v>611</v>
      </c>
      <c r="F469" s="126" t="s">
        <v>612</v>
      </c>
      <c r="J469" s="127">
        <f>BK469</f>
        <v>0</v>
      </c>
      <c r="L469" s="117"/>
      <c r="M469" s="121"/>
      <c r="P469" s="122">
        <f>SUM(P470:P482)</f>
        <v>128.97056000000001</v>
      </c>
      <c r="R469" s="122">
        <f>SUM(R470:R482)</f>
        <v>0.69427799999999995</v>
      </c>
      <c r="T469" s="123">
        <f>SUM(T470:T482)</f>
        <v>0</v>
      </c>
      <c r="AR469" s="118" t="s">
        <v>83</v>
      </c>
      <c r="AT469" s="124" t="s">
        <v>74</v>
      </c>
      <c r="AU469" s="124" t="s">
        <v>31</v>
      </c>
      <c r="AY469" s="118" t="s">
        <v>136</v>
      </c>
      <c r="BK469" s="125">
        <f>SUM(BK470:BK482)</f>
        <v>0</v>
      </c>
    </row>
    <row r="470" spans="2:65" s="1" customFormat="1" ht="33" customHeight="1">
      <c r="B470" s="128"/>
      <c r="C470" s="129" t="s">
        <v>613</v>
      </c>
      <c r="D470" s="129" t="s">
        <v>139</v>
      </c>
      <c r="E470" s="130" t="s">
        <v>614</v>
      </c>
      <c r="F470" s="131" t="s">
        <v>615</v>
      </c>
      <c r="G470" s="132" t="s">
        <v>152</v>
      </c>
      <c r="H470" s="133">
        <v>15</v>
      </c>
      <c r="I470" s="134"/>
      <c r="J470" s="134">
        <f>ROUND(I470*H470,2)</f>
        <v>0</v>
      </c>
      <c r="K470" s="131" t="s">
        <v>143</v>
      </c>
      <c r="L470" s="29"/>
      <c r="M470" s="135" t="s">
        <v>1</v>
      </c>
      <c r="N470" s="136" t="s">
        <v>40</v>
      </c>
      <c r="O470" s="137">
        <v>3.5</v>
      </c>
      <c r="P470" s="137">
        <f>O470*H470</f>
        <v>52.5</v>
      </c>
      <c r="Q470" s="137">
        <v>1.7100000000000001E-2</v>
      </c>
      <c r="R470" s="137">
        <f>Q470*H470</f>
        <v>0.25650000000000001</v>
      </c>
      <c r="S470" s="137">
        <v>0</v>
      </c>
      <c r="T470" s="138">
        <f>S470*H470</f>
        <v>0</v>
      </c>
      <c r="AR470" s="139" t="s">
        <v>218</v>
      </c>
      <c r="AT470" s="139" t="s">
        <v>139</v>
      </c>
      <c r="AU470" s="139" t="s">
        <v>83</v>
      </c>
      <c r="AY470" s="17" t="s">
        <v>136</v>
      </c>
      <c r="BE470" s="140">
        <f>IF(N470="základní",J470,0)</f>
        <v>0</v>
      </c>
      <c r="BF470" s="140">
        <f>IF(N470="snížená",J470,0)</f>
        <v>0</v>
      </c>
      <c r="BG470" s="140">
        <f>IF(N470="zákl. přenesená",J470,0)</f>
        <v>0</v>
      </c>
      <c r="BH470" s="140">
        <f>IF(N470="sníž. přenesená",J470,0)</f>
        <v>0</v>
      </c>
      <c r="BI470" s="140">
        <f>IF(N470="nulová",J470,0)</f>
        <v>0</v>
      </c>
      <c r="BJ470" s="17" t="s">
        <v>31</v>
      </c>
      <c r="BK470" s="140">
        <f>ROUND(I470*H470,2)</f>
        <v>0</v>
      </c>
      <c r="BL470" s="17" t="s">
        <v>218</v>
      </c>
      <c r="BM470" s="139" t="s">
        <v>616</v>
      </c>
    </row>
    <row r="471" spans="2:65" s="13" customFormat="1">
      <c r="B471" s="147"/>
      <c r="D471" s="142" t="s">
        <v>146</v>
      </c>
      <c r="E471" s="148" t="s">
        <v>1</v>
      </c>
      <c r="F471" s="149" t="s">
        <v>617</v>
      </c>
      <c r="H471" s="150">
        <v>3.6</v>
      </c>
      <c r="L471" s="147"/>
      <c r="M471" s="151"/>
      <c r="T471" s="152"/>
      <c r="AT471" s="148" t="s">
        <v>146</v>
      </c>
      <c r="AU471" s="148" t="s">
        <v>83</v>
      </c>
      <c r="AV471" s="13" t="s">
        <v>83</v>
      </c>
      <c r="AW471" s="13" t="s">
        <v>30</v>
      </c>
      <c r="AX471" s="13" t="s">
        <v>75</v>
      </c>
      <c r="AY471" s="148" t="s">
        <v>136</v>
      </c>
    </row>
    <row r="472" spans="2:65" s="13" customFormat="1">
      <c r="B472" s="147"/>
      <c r="D472" s="142" t="s">
        <v>146</v>
      </c>
      <c r="E472" s="148" t="s">
        <v>1</v>
      </c>
      <c r="F472" s="149" t="s">
        <v>618</v>
      </c>
      <c r="H472" s="150">
        <v>3.6</v>
      </c>
      <c r="L472" s="147"/>
      <c r="M472" s="151"/>
      <c r="T472" s="152"/>
      <c r="AT472" s="148" t="s">
        <v>146</v>
      </c>
      <c r="AU472" s="148" t="s">
        <v>83</v>
      </c>
      <c r="AV472" s="13" t="s">
        <v>83</v>
      </c>
      <c r="AW472" s="13" t="s">
        <v>30</v>
      </c>
      <c r="AX472" s="13" t="s">
        <v>75</v>
      </c>
      <c r="AY472" s="148" t="s">
        <v>136</v>
      </c>
    </row>
    <row r="473" spans="2:65" s="13" customFormat="1">
      <c r="B473" s="147"/>
      <c r="D473" s="142" t="s">
        <v>146</v>
      </c>
      <c r="E473" s="148" t="s">
        <v>1</v>
      </c>
      <c r="F473" s="149" t="s">
        <v>619</v>
      </c>
      <c r="H473" s="150">
        <v>7.8</v>
      </c>
      <c r="L473" s="147"/>
      <c r="M473" s="151"/>
      <c r="T473" s="152"/>
      <c r="AT473" s="148" t="s">
        <v>146</v>
      </c>
      <c r="AU473" s="148" t="s">
        <v>83</v>
      </c>
      <c r="AV473" s="13" t="s">
        <v>83</v>
      </c>
      <c r="AW473" s="13" t="s">
        <v>30</v>
      </c>
      <c r="AX473" s="13" t="s">
        <v>75</v>
      </c>
      <c r="AY473" s="148" t="s">
        <v>136</v>
      </c>
    </row>
    <row r="474" spans="2:65" s="14" customFormat="1">
      <c r="B474" s="153"/>
      <c r="D474" s="142" t="s">
        <v>146</v>
      </c>
      <c r="E474" s="154" t="s">
        <v>1</v>
      </c>
      <c r="F474" s="155" t="s">
        <v>149</v>
      </c>
      <c r="H474" s="156">
        <v>15</v>
      </c>
      <c r="L474" s="153"/>
      <c r="M474" s="157"/>
      <c r="T474" s="158"/>
      <c r="AT474" s="154" t="s">
        <v>146</v>
      </c>
      <c r="AU474" s="154" t="s">
        <v>83</v>
      </c>
      <c r="AV474" s="14" t="s">
        <v>144</v>
      </c>
      <c r="AW474" s="14" t="s">
        <v>30</v>
      </c>
      <c r="AX474" s="14" t="s">
        <v>31</v>
      </c>
      <c r="AY474" s="154" t="s">
        <v>136</v>
      </c>
    </row>
    <row r="475" spans="2:65" s="1" customFormat="1" ht="55.5" customHeight="1">
      <c r="B475" s="128"/>
      <c r="C475" s="129" t="s">
        <v>620</v>
      </c>
      <c r="D475" s="129" t="s">
        <v>139</v>
      </c>
      <c r="E475" s="130" t="s">
        <v>621</v>
      </c>
      <c r="F475" s="131" t="s">
        <v>622</v>
      </c>
      <c r="G475" s="132" t="s">
        <v>157</v>
      </c>
      <c r="H475" s="133">
        <v>4</v>
      </c>
      <c r="I475" s="134"/>
      <c r="J475" s="134">
        <f>ROUND(I475*H475,2)</f>
        <v>0</v>
      </c>
      <c r="K475" s="131" t="s">
        <v>143</v>
      </c>
      <c r="L475" s="29"/>
      <c r="M475" s="135" t="s">
        <v>1</v>
      </c>
      <c r="N475" s="136" t="s">
        <v>40</v>
      </c>
      <c r="O475" s="137">
        <v>1.538</v>
      </c>
      <c r="P475" s="137">
        <f>O475*H475</f>
        <v>6.1520000000000001</v>
      </c>
      <c r="Q475" s="137">
        <v>2.5739999999999999E-2</v>
      </c>
      <c r="R475" s="137">
        <f>Q475*H475</f>
        <v>0.10296</v>
      </c>
      <c r="S475" s="137">
        <v>0</v>
      </c>
      <c r="T475" s="138">
        <f>S475*H475</f>
        <v>0</v>
      </c>
      <c r="AR475" s="139" t="s">
        <v>218</v>
      </c>
      <c r="AT475" s="139" t="s">
        <v>139</v>
      </c>
      <c r="AU475" s="139" t="s">
        <v>83</v>
      </c>
      <c r="AY475" s="17" t="s">
        <v>136</v>
      </c>
      <c r="BE475" s="140">
        <f>IF(N475="základní",J475,0)</f>
        <v>0</v>
      </c>
      <c r="BF475" s="140">
        <f>IF(N475="snížená",J475,0)</f>
        <v>0</v>
      </c>
      <c r="BG475" s="140">
        <f>IF(N475="zákl. přenesená",J475,0)</f>
        <v>0</v>
      </c>
      <c r="BH475" s="140">
        <f>IF(N475="sníž. přenesená",J475,0)</f>
        <v>0</v>
      </c>
      <c r="BI475" s="140">
        <f>IF(N475="nulová",J475,0)</f>
        <v>0</v>
      </c>
      <c r="BJ475" s="17" t="s">
        <v>31</v>
      </c>
      <c r="BK475" s="140">
        <f>ROUND(I475*H475,2)</f>
        <v>0</v>
      </c>
      <c r="BL475" s="17" t="s">
        <v>218</v>
      </c>
      <c r="BM475" s="139" t="s">
        <v>623</v>
      </c>
    </row>
    <row r="476" spans="2:65" s="1" customFormat="1" ht="37.950000000000003" customHeight="1">
      <c r="B476" s="128"/>
      <c r="C476" s="129" t="s">
        <v>624</v>
      </c>
      <c r="D476" s="129" t="s">
        <v>139</v>
      </c>
      <c r="E476" s="130" t="s">
        <v>625</v>
      </c>
      <c r="F476" s="131" t="s">
        <v>626</v>
      </c>
      <c r="G476" s="132" t="s">
        <v>152</v>
      </c>
      <c r="H476" s="133">
        <v>117.48</v>
      </c>
      <c r="I476" s="134"/>
      <c r="J476" s="134">
        <f>ROUND(I476*H476,2)</f>
        <v>0</v>
      </c>
      <c r="K476" s="131" t="s">
        <v>143</v>
      </c>
      <c r="L476" s="29"/>
      <c r="M476" s="135" t="s">
        <v>1</v>
      </c>
      <c r="N476" s="136" t="s">
        <v>40</v>
      </c>
      <c r="O476" s="137">
        <v>0.57799999999999996</v>
      </c>
      <c r="P476" s="137">
        <f>O476*H476</f>
        <v>67.903440000000003</v>
      </c>
      <c r="Q476" s="137">
        <v>1.17E-3</v>
      </c>
      <c r="R476" s="137">
        <f>Q476*H476</f>
        <v>0.13745160000000001</v>
      </c>
      <c r="S476" s="137">
        <v>0</v>
      </c>
      <c r="T476" s="138">
        <f>S476*H476</f>
        <v>0</v>
      </c>
      <c r="AR476" s="139" t="s">
        <v>218</v>
      </c>
      <c r="AT476" s="139" t="s">
        <v>139</v>
      </c>
      <c r="AU476" s="139" t="s">
        <v>83</v>
      </c>
      <c r="AY476" s="17" t="s">
        <v>136</v>
      </c>
      <c r="BE476" s="140">
        <f>IF(N476="základní",J476,0)</f>
        <v>0</v>
      </c>
      <c r="BF476" s="140">
        <f>IF(N476="snížená",J476,0)</f>
        <v>0</v>
      </c>
      <c r="BG476" s="140">
        <f>IF(N476="zákl. přenesená",J476,0)</f>
        <v>0</v>
      </c>
      <c r="BH476" s="140">
        <f>IF(N476="sníž. přenesená",J476,0)</f>
        <v>0</v>
      </c>
      <c r="BI476" s="140">
        <f>IF(N476="nulová",J476,0)</f>
        <v>0</v>
      </c>
      <c r="BJ476" s="17" t="s">
        <v>31</v>
      </c>
      <c r="BK476" s="140">
        <f>ROUND(I476*H476,2)</f>
        <v>0</v>
      </c>
      <c r="BL476" s="17" t="s">
        <v>218</v>
      </c>
      <c r="BM476" s="139" t="s">
        <v>627</v>
      </c>
    </row>
    <row r="477" spans="2:65" s="13" customFormat="1">
      <c r="B477" s="147"/>
      <c r="D477" s="142" t="s">
        <v>146</v>
      </c>
      <c r="E477" s="148" t="s">
        <v>1</v>
      </c>
      <c r="F477" s="149" t="s">
        <v>628</v>
      </c>
      <c r="H477" s="150">
        <v>117.48</v>
      </c>
      <c r="L477" s="147"/>
      <c r="M477" s="151"/>
      <c r="T477" s="152"/>
      <c r="AT477" s="148" t="s">
        <v>146</v>
      </c>
      <c r="AU477" s="148" t="s">
        <v>83</v>
      </c>
      <c r="AV477" s="13" t="s">
        <v>83</v>
      </c>
      <c r="AW477" s="13" t="s">
        <v>30</v>
      </c>
      <c r="AX477" s="13" t="s">
        <v>75</v>
      </c>
      <c r="AY477" s="148" t="s">
        <v>136</v>
      </c>
    </row>
    <row r="478" spans="2:65" s="14" customFormat="1">
      <c r="B478" s="153"/>
      <c r="D478" s="142" t="s">
        <v>146</v>
      </c>
      <c r="E478" s="154" t="s">
        <v>1</v>
      </c>
      <c r="F478" s="155" t="s">
        <v>149</v>
      </c>
      <c r="H478" s="156">
        <v>117.48</v>
      </c>
      <c r="L478" s="153"/>
      <c r="M478" s="157"/>
      <c r="T478" s="158"/>
      <c r="AT478" s="154" t="s">
        <v>146</v>
      </c>
      <c r="AU478" s="154" t="s">
        <v>83</v>
      </c>
      <c r="AV478" s="14" t="s">
        <v>144</v>
      </c>
      <c r="AW478" s="14" t="s">
        <v>30</v>
      </c>
      <c r="AX478" s="14" t="s">
        <v>31</v>
      </c>
      <c r="AY478" s="154" t="s">
        <v>136</v>
      </c>
    </row>
    <row r="479" spans="2:65" s="1" customFormat="1" ht="37.950000000000003" customHeight="1">
      <c r="B479" s="128"/>
      <c r="C479" s="159" t="s">
        <v>629</v>
      </c>
      <c r="D479" s="159" t="s">
        <v>356</v>
      </c>
      <c r="E479" s="160" t="s">
        <v>630</v>
      </c>
      <c r="F479" s="161" t="s">
        <v>631</v>
      </c>
      <c r="G479" s="162" t="s">
        <v>152</v>
      </c>
      <c r="H479" s="163">
        <v>123.354</v>
      </c>
      <c r="I479" s="164"/>
      <c r="J479" s="164">
        <f>ROUND(I479*H479,2)</f>
        <v>0</v>
      </c>
      <c r="K479" s="161" t="s">
        <v>143</v>
      </c>
      <c r="L479" s="165"/>
      <c r="M479" s="166" t="s">
        <v>1</v>
      </c>
      <c r="N479" s="167" t="s">
        <v>40</v>
      </c>
      <c r="O479" s="137">
        <v>0</v>
      </c>
      <c r="P479" s="137">
        <f>O479*H479</f>
        <v>0</v>
      </c>
      <c r="Q479" s="137">
        <v>1.6000000000000001E-3</v>
      </c>
      <c r="R479" s="137">
        <f>Q479*H479</f>
        <v>0.1973664</v>
      </c>
      <c r="S479" s="137">
        <v>0</v>
      </c>
      <c r="T479" s="138">
        <f>S479*H479</f>
        <v>0</v>
      </c>
      <c r="AR479" s="139" t="s">
        <v>368</v>
      </c>
      <c r="AT479" s="139" t="s">
        <v>356</v>
      </c>
      <c r="AU479" s="139" t="s">
        <v>83</v>
      </c>
      <c r="AY479" s="17" t="s">
        <v>136</v>
      </c>
      <c r="BE479" s="140">
        <f>IF(N479="základní",J479,0)</f>
        <v>0</v>
      </c>
      <c r="BF479" s="140">
        <f>IF(N479="snížená",J479,0)</f>
        <v>0</v>
      </c>
      <c r="BG479" s="140">
        <f>IF(N479="zákl. přenesená",J479,0)</f>
        <v>0</v>
      </c>
      <c r="BH479" s="140">
        <f>IF(N479="sníž. přenesená",J479,0)</f>
        <v>0</v>
      </c>
      <c r="BI479" s="140">
        <f>IF(N479="nulová",J479,0)</f>
        <v>0</v>
      </c>
      <c r="BJ479" s="17" t="s">
        <v>31</v>
      </c>
      <c r="BK479" s="140">
        <f>ROUND(I479*H479,2)</f>
        <v>0</v>
      </c>
      <c r="BL479" s="17" t="s">
        <v>218</v>
      </c>
      <c r="BM479" s="139" t="s">
        <v>632</v>
      </c>
    </row>
    <row r="480" spans="2:65" s="13" customFormat="1">
      <c r="B480" s="147"/>
      <c r="D480" s="142" t="s">
        <v>146</v>
      </c>
      <c r="F480" s="149" t="s">
        <v>633</v>
      </c>
      <c r="H480" s="150">
        <v>123.354</v>
      </c>
      <c r="L480" s="147"/>
      <c r="M480" s="151"/>
      <c r="T480" s="152"/>
      <c r="AT480" s="148" t="s">
        <v>146</v>
      </c>
      <c r="AU480" s="148" t="s">
        <v>83</v>
      </c>
      <c r="AV480" s="13" t="s">
        <v>83</v>
      </c>
      <c r="AW480" s="13" t="s">
        <v>3</v>
      </c>
      <c r="AX480" s="13" t="s">
        <v>31</v>
      </c>
      <c r="AY480" s="148" t="s">
        <v>136</v>
      </c>
    </row>
    <row r="481" spans="2:65" s="1" customFormat="1" ht="66.75" customHeight="1">
      <c r="B481" s="128"/>
      <c r="C481" s="129" t="s">
        <v>634</v>
      </c>
      <c r="D481" s="129" t="s">
        <v>139</v>
      </c>
      <c r="E481" s="130" t="s">
        <v>635</v>
      </c>
      <c r="F481" s="131" t="s">
        <v>636</v>
      </c>
      <c r="G481" s="132" t="s">
        <v>174</v>
      </c>
      <c r="H481" s="133">
        <v>0.69399999999999995</v>
      </c>
      <c r="I481" s="134"/>
      <c r="J481" s="134">
        <f>ROUND(I481*H481,2)</f>
        <v>0</v>
      </c>
      <c r="K481" s="131" t="s">
        <v>143</v>
      </c>
      <c r="L481" s="29"/>
      <c r="M481" s="135" t="s">
        <v>1</v>
      </c>
      <c r="N481" s="136" t="s">
        <v>40</v>
      </c>
      <c r="O481" s="137">
        <v>2.16</v>
      </c>
      <c r="P481" s="137">
        <f>O481*H481</f>
        <v>1.4990399999999999</v>
      </c>
      <c r="Q481" s="137">
        <v>0</v>
      </c>
      <c r="R481" s="137">
        <f>Q481*H481</f>
        <v>0</v>
      </c>
      <c r="S481" s="137">
        <v>0</v>
      </c>
      <c r="T481" s="138">
        <f>S481*H481</f>
        <v>0</v>
      </c>
      <c r="AR481" s="139" t="s">
        <v>218</v>
      </c>
      <c r="AT481" s="139" t="s">
        <v>139</v>
      </c>
      <c r="AU481" s="139" t="s">
        <v>83</v>
      </c>
      <c r="AY481" s="17" t="s">
        <v>136</v>
      </c>
      <c r="BE481" s="140">
        <f>IF(N481="základní",J481,0)</f>
        <v>0</v>
      </c>
      <c r="BF481" s="140">
        <f>IF(N481="snížená",J481,0)</f>
        <v>0</v>
      </c>
      <c r="BG481" s="140">
        <f>IF(N481="zákl. přenesená",J481,0)</f>
        <v>0</v>
      </c>
      <c r="BH481" s="140">
        <f>IF(N481="sníž. přenesená",J481,0)</f>
        <v>0</v>
      </c>
      <c r="BI481" s="140">
        <f>IF(N481="nulová",J481,0)</f>
        <v>0</v>
      </c>
      <c r="BJ481" s="17" t="s">
        <v>31</v>
      </c>
      <c r="BK481" s="140">
        <f>ROUND(I481*H481,2)</f>
        <v>0</v>
      </c>
      <c r="BL481" s="17" t="s">
        <v>218</v>
      </c>
      <c r="BM481" s="139" t="s">
        <v>637</v>
      </c>
    </row>
    <row r="482" spans="2:65" s="1" customFormat="1" ht="62.7" customHeight="1">
      <c r="B482" s="128"/>
      <c r="C482" s="129" t="s">
        <v>638</v>
      </c>
      <c r="D482" s="129" t="s">
        <v>139</v>
      </c>
      <c r="E482" s="130" t="s">
        <v>639</v>
      </c>
      <c r="F482" s="131" t="s">
        <v>640</v>
      </c>
      <c r="G482" s="132" t="s">
        <v>174</v>
      </c>
      <c r="H482" s="133">
        <v>0.69399999999999995</v>
      </c>
      <c r="I482" s="134"/>
      <c r="J482" s="134">
        <f>ROUND(I482*H482,2)</f>
        <v>0</v>
      </c>
      <c r="K482" s="131" t="s">
        <v>143</v>
      </c>
      <c r="L482" s="29"/>
      <c r="M482" s="135" t="s">
        <v>1</v>
      </c>
      <c r="N482" s="136" t="s">
        <v>40</v>
      </c>
      <c r="O482" s="137">
        <v>1.32</v>
      </c>
      <c r="P482" s="137">
        <f>O482*H482</f>
        <v>0.91608000000000001</v>
      </c>
      <c r="Q482" s="137">
        <v>0</v>
      </c>
      <c r="R482" s="137">
        <f>Q482*H482</f>
        <v>0</v>
      </c>
      <c r="S482" s="137">
        <v>0</v>
      </c>
      <c r="T482" s="138">
        <f>S482*H482</f>
        <v>0</v>
      </c>
      <c r="AR482" s="139" t="s">
        <v>218</v>
      </c>
      <c r="AT482" s="139" t="s">
        <v>139</v>
      </c>
      <c r="AU482" s="139" t="s">
        <v>83</v>
      </c>
      <c r="AY482" s="17" t="s">
        <v>136</v>
      </c>
      <c r="BE482" s="140">
        <f>IF(N482="základní",J482,0)</f>
        <v>0</v>
      </c>
      <c r="BF482" s="140">
        <f>IF(N482="snížená",J482,0)</f>
        <v>0</v>
      </c>
      <c r="BG482" s="140">
        <f>IF(N482="zákl. přenesená",J482,0)</f>
        <v>0</v>
      </c>
      <c r="BH482" s="140">
        <f>IF(N482="sníž. přenesená",J482,0)</f>
        <v>0</v>
      </c>
      <c r="BI482" s="140">
        <f>IF(N482="nulová",J482,0)</f>
        <v>0</v>
      </c>
      <c r="BJ482" s="17" t="s">
        <v>31</v>
      </c>
      <c r="BK482" s="140">
        <f>ROUND(I482*H482,2)</f>
        <v>0</v>
      </c>
      <c r="BL482" s="17" t="s">
        <v>218</v>
      </c>
      <c r="BM482" s="139" t="s">
        <v>641</v>
      </c>
    </row>
    <row r="483" spans="2:65" s="11" customFormat="1" ht="22.95" customHeight="1">
      <c r="B483" s="117"/>
      <c r="D483" s="118" t="s">
        <v>74</v>
      </c>
      <c r="E483" s="126" t="s">
        <v>642</v>
      </c>
      <c r="F483" s="126" t="s">
        <v>643</v>
      </c>
      <c r="J483" s="127">
        <f>BK483</f>
        <v>0</v>
      </c>
      <c r="L483" s="117"/>
      <c r="M483" s="121"/>
      <c r="P483" s="122">
        <f>SUM(P484:P510)</f>
        <v>72.667147999999983</v>
      </c>
      <c r="R483" s="122">
        <f>SUM(R484:R510)</f>
        <v>0.55380569000000002</v>
      </c>
      <c r="T483" s="123">
        <f>SUM(T484:T510)</f>
        <v>2.3508</v>
      </c>
      <c r="AR483" s="118" t="s">
        <v>83</v>
      </c>
      <c r="AT483" s="124" t="s">
        <v>74</v>
      </c>
      <c r="AU483" s="124" t="s">
        <v>31</v>
      </c>
      <c r="AY483" s="118" t="s">
        <v>136</v>
      </c>
      <c r="BK483" s="125">
        <f>SUM(BK484:BK510)</f>
        <v>0</v>
      </c>
    </row>
    <row r="484" spans="2:65" s="1" customFormat="1" ht="21.75" customHeight="1">
      <c r="B484" s="128"/>
      <c r="C484" s="129" t="s">
        <v>644</v>
      </c>
      <c r="D484" s="129" t="s">
        <v>139</v>
      </c>
      <c r="E484" s="130" t="s">
        <v>645</v>
      </c>
      <c r="F484" s="131" t="s">
        <v>646</v>
      </c>
      <c r="G484" s="132" t="s">
        <v>152</v>
      </c>
      <c r="H484" s="133">
        <v>72</v>
      </c>
      <c r="I484" s="134"/>
      <c r="J484" s="134">
        <f>ROUND(I484*H484,2)</f>
        <v>0</v>
      </c>
      <c r="K484" s="131" t="s">
        <v>143</v>
      </c>
      <c r="L484" s="29"/>
      <c r="M484" s="135" t="s">
        <v>1</v>
      </c>
      <c r="N484" s="136" t="s">
        <v>40</v>
      </c>
      <c r="O484" s="137">
        <v>0.25</v>
      </c>
      <c r="P484" s="137">
        <f>O484*H484</f>
        <v>18</v>
      </c>
      <c r="Q484" s="137">
        <v>0</v>
      </c>
      <c r="R484" s="137">
        <f>Q484*H484</f>
        <v>0</v>
      </c>
      <c r="S484" s="137">
        <v>2.4649999999999998E-2</v>
      </c>
      <c r="T484" s="138">
        <f>S484*H484</f>
        <v>1.7747999999999999</v>
      </c>
      <c r="AR484" s="139" t="s">
        <v>218</v>
      </c>
      <c r="AT484" s="139" t="s">
        <v>139</v>
      </c>
      <c r="AU484" s="139" t="s">
        <v>83</v>
      </c>
      <c r="AY484" s="17" t="s">
        <v>136</v>
      </c>
      <c r="BE484" s="140">
        <f>IF(N484="základní",J484,0)</f>
        <v>0</v>
      </c>
      <c r="BF484" s="140">
        <f>IF(N484="snížená",J484,0)</f>
        <v>0</v>
      </c>
      <c r="BG484" s="140">
        <f>IF(N484="zákl. přenesená",J484,0)</f>
        <v>0</v>
      </c>
      <c r="BH484" s="140">
        <f>IF(N484="sníž. přenesená",J484,0)</f>
        <v>0</v>
      </c>
      <c r="BI484" s="140">
        <f>IF(N484="nulová",J484,0)</f>
        <v>0</v>
      </c>
      <c r="BJ484" s="17" t="s">
        <v>31</v>
      </c>
      <c r="BK484" s="140">
        <f>ROUND(I484*H484,2)</f>
        <v>0</v>
      </c>
      <c r="BL484" s="17" t="s">
        <v>218</v>
      </c>
      <c r="BM484" s="139" t="s">
        <v>647</v>
      </c>
    </row>
    <row r="485" spans="2:65" s="13" customFormat="1">
      <c r="B485" s="147"/>
      <c r="D485" s="142" t="s">
        <v>146</v>
      </c>
      <c r="E485" s="148" t="s">
        <v>1</v>
      </c>
      <c r="F485" s="149" t="s">
        <v>648</v>
      </c>
      <c r="H485" s="150">
        <v>72</v>
      </c>
      <c r="L485" s="147"/>
      <c r="M485" s="151"/>
      <c r="T485" s="152"/>
      <c r="AT485" s="148" t="s">
        <v>146</v>
      </c>
      <c r="AU485" s="148" t="s">
        <v>83</v>
      </c>
      <c r="AV485" s="13" t="s">
        <v>83</v>
      </c>
      <c r="AW485" s="13" t="s">
        <v>30</v>
      </c>
      <c r="AX485" s="13" t="s">
        <v>75</v>
      </c>
      <c r="AY485" s="148" t="s">
        <v>136</v>
      </c>
    </row>
    <row r="486" spans="2:65" s="14" customFormat="1">
      <c r="B486" s="153"/>
      <c r="D486" s="142" t="s">
        <v>146</v>
      </c>
      <c r="E486" s="154" t="s">
        <v>1</v>
      </c>
      <c r="F486" s="155" t="s">
        <v>149</v>
      </c>
      <c r="H486" s="156">
        <v>72</v>
      </c>
      <c r="L486" s="153"/>
      <c r="M486" s="157"/>
      <c r="T486" s="158"/>
      <c r="AT486" s="154" t="s">
        <v>146</v>
      </c>
      <c r="AU486" s="154" t="s">
        <v>83</v>
      </c>
      <c r="AV486" s="14" t="s">
        <v>144</v>
      </c>
      <c r="AW486" s="14" t="s">
        <v>30</v>
      </c>
      <c r="AX486" s="14" t="s">
        <v>31</v>
      </c>
      <c r="AY486" s="154" t="s">
        <v>136</v>
      </c>
    </row>
    <row r="487" spans="2:65" s="1" customFormat="1" ht="16.5" customHeight="1">
      <c r="B487" s="128"/>
      <c r="C487" s="129" t="s">
        <v>649</v>
      </c>
      <c r="D487" s="129" t="s">
        <v>139</v>
      </c>
      <c r="E487" s="130" t="s">
        <v>650</v>
      </c>
      <c r="F487" s="131" t="s">
        <v>651</v>
      </c>
      <c r="G487" s="132" t="s">
        <v>152</v>
      </c>
      <c r="H487" s="133">
        <v>72</v>
      </c>
      <c r="I487" s="134"/>
      <c r="J487" s="134">
        <f>ROUND(I487*H487,2)</f>
        <v>0</v>
      </c>
      <c r="K487" s="131" t="s">
        <v>143</v>
      </c>
      <c r="L487" s="29"/>
      <c r="M487" s="135" t="s">
        <v>1</v>
      </c>
      <c r="N487" s="136" t="s">
        <v>40</v>
      </c>
      <c r="O487" s="137">
        <v>8.6999999999999994E-2</v>
      </c>
      <c r="P487" s="137">
        <f>O487*H487</f>
        <v>6.2639999999999993</v>
      </c>
      <c r="Q487" s="137">
        <v>0</v>
      </c>
      <c r="R487" s="137">
        <f>Q487*H487</f>
        <v>0</v>
      </c>
      <c r="S487" s="137">
        <v>8.0000000000000002E-3</v>
      </c>
      <c r="T487" s="138">
        <f>S487*H487</f>
        <v>0.57600000000000007</v>
      </c>
      <c r="AR487" s="139" t="s">
        <v>218</v>
      </c>
      <c r="AT487" s="139" t="s">
        <v>139</v>
      </c>
      <c r="AU487" s="139" t="s">
        <v>83</v>
      </c>
      <c r="AY487" s="17" t="s">
        <v>136</v>
      </c>
      <c r="BE487" s="140">
        <f>IF(N487="základní",J487,0)</f>
        <v>0</v>
      </c>
      <c r="BF487" s="140">
        <f>IF(N487="snížená",J487,0)</f>
        <v>0</v>
      </c>
      <c r="BG487" s="140">
        <f>IF(N487="zákl. přenesená",J487,0)</f>
        <v>0</v>
      </c>
      <c r="BH487" s="140">
        <f>IF(N487="sníž. přenesená",J487,0)</f>
        <v>0</v>
      </c>
      <c r="BI487" s="140">
        <f>IF(N487="nulová",J487,0)</f>
        <v>0</v>
      </c>
      <c r="BJ487" s="17" t="s">
        <v>31</v>
      </c>
      <c r="BK487" s="140">
        <f>ROUND(I487*H487,2)</f>
        <v>0</v>
      </c>
      <c r="BL487" s="17" t="s">
        <v>218</v>
      </c>
      <c r="BM487" s="139" t="s">
        <v>652</v>
      </c>
    </row>
    <row r="488" spans="2:65" s="1" customFormat="1" ht="33" customHeight="1">
      <c r="B488" s="128"/>
      <c r="C488" s="129" t="s">
        <v>653</v>
      </c>
      <c r="D488" s="129" t="s">
        <v>139</v>
      </c>
      <c r="E488" s="130" t="s">
        <v>654</v>
      </c>
      <c r="F488" s="131" t="s">
        <v>655</v>
      </c>
      <c r="G488" s="132" t="s">
        <v>152</v>
      </c>
      <c r="H488" s="133">
        <v>2.2250000000000001</v>
      </c>
      <c r="I488" s="134"/>
      <c r="J488" s="134">
        <f>ROUND(I488*H488,2)</f>
        <v>0</v>
      </c>
      <c r="K488" s="131" t="s">
        <v>143</v>
      </c>
      <c r="L488" s="29"/>
      <c r="M488" s="135" t="s">
        <v>1</v>
      </c>
      <c r="N488" s="136" t="s">
        <v>40</v>
      </c>
      <c r="O488" s="137">
        <v>1.298</v>
      </c>
      <c r="P488" s="137">
        <f>O488*H488</f>
        <v>2.8880500000000002</v>
      </c>
      <c r="Q488" s="137">
        <v>2.5999999999999998E-4</v>
      </c>
      <c r="R488" s="137">
        <f>Q488*H488</f>
        <v>5.7850000000000002E-4</v>
      </c>
      <c r="S488" s="137">
        <v>0</v>
      </c>
      <c r="T488" s="138">
        <f>S488*H488</f>
        <v>0</v>
      </c>
      <c r="AR488" s="139" t="s">
        <v>218</v>
      </c>
      <c r="AT488" s="139" t="s">
        <v>139</v>
      </c>
      <c r="AU488" s="139" t="s">
        <v>83</v>
      </c>
      <c r="AY488" s="17" t="s">
        <v>136</v>
      </c>
      <c r="BE488" s="140">
        <f>IF(N488="základní",J488,0)</f>
        <v>0</v>
      </c>
      <c r="BF488" s="140">
        <f>IF(N488="snížená",J488,0)</f>
        <v>0</v>
      </c>
      <c r="BG488" s="140">
        <f>IF(N488="zákl. přenesená",J488,0)</f>
        <v>0</v>
      </c>
      <c r="BH488" s="140">
        <f>IF(N488="sníž. přenesená",J488,0)</f>
        <v>0</v>
      </c>
      <c r="BI488" s="140">
        <f>IF(N488="nulová",J488,0)</f>
        <v>0</v>
      </c>
      <c r="BJ488" s="17" t="s">
        <v>31</v>
      </c>
      <c r="BK488" s="140">
        <f>ROUND(I488*H488,2)</f>
        <v>0</v>
      </c>
      <c r="BL488" s="17" t="s">
        <v>218</v>
      </c>
      <c r="BM488" s="139" t="s">
        <v>656</v>
      </c>
    </row>
    <row r="489" spans="2:65" s="13" customFormat="1">
      <c r="B489" s="147"/>
      <c r="D489" s="142" t="s">
        <v>146</v>
      </c>
      <c r="E489" s="148" t="s">
        <v>1</v>
      </c>
      <c r="F489" s="149" t="s">
        <v>657</v>
      </c>
      <c r="H489" s="150">
        <v>2.2250000000000001</v>
      </c>
      <c r="L489" s="147"/>
      <c r="M489" s="151"/>
      <c r="T489" s="152"/>
      <c r="AT489" s="148" t="s">
        <v>146</v>
      </c>
      <c r="AU489" s="148" t="s">
        <v>83</v>
      </c>
      <c r="AV489" s="13" t="s">
        <v>83</v>
      </c>
      <c r="AW489" s="13" t="s">
        <v>30</v>
      </c>
      <c r="AX489" s="13" t="s">
        <v>75</v>
      </c>
      <c r="AY489" s="148" t="s">
        <v>136</v>
      </c>
    </row>
    <row r="490" spans="2:65" s="14" customFormat="1">
      <c r="B490" s="153"/>
      <c r="D490" s="142" t="s">
        <v>146</v>
      </c>
      <c r="E490" s="154" t="s">
        <v>1</v>
      </c>
      <c r="F490" s="155" t="s">
        <v>149</v>
      </c>
      <c r="H490" s="156">
        <v>2.2250000000000001</v>
      </c>
      <c r="L490" s="153"/>
      <c r="M490" s="157"/>
      <c r="T490" s="158"/>
      <c r="AT490" s="154" t="s">
        <v>146</v>
      </c>
      <c r="AU490" s="154" t="s">
        <v>83</v>
      </c>
      <c r="AV490" s="14" t="s">
        <v>144</v>
      </c>
      <c r="AW490" s="14" t="s">
        <v>30</v>
      </c>
      <c r="AX490" s="14" t="s">
        <v>31</v>
      </c>
      <c r="AY490" s="154" t="s">
        <v>136</v>
      </c>
    </row>
    <row r="491" spans="2:65" s="1" customFormat="1" ht="24.15" customHeight="1">
      <c r="B491" s="128"/>
      <c r="C491" s="159" t="s">
        <v>658</v>
      </c>
      <c r="D491" s="159" t="s">
        <v>356</v>
      </c>
      <c r="E491" s="160" t="s">
        <v>659</v>
      </c>
      <c r="F491" s="161" t="s">
        <v>660</v>
      </c>
      <c r="G491" s="162" t="s">
        <v>152</v>
      </c>
      <c r="H491" s="163">
        <v>2.2250000000000001</v>
      </c>
      <c r="I491" s="164"/>
      <c r="J491" s="164">
        <f>ROUND(I491*H491,2)</f>
        <v>0</v>
      </c>
      <c r="K491" s="161" t="s">
        <v>143</v>
      </c>
      <c r="L491" s="165"/>
      <c r="M491" s="166" t="s">
        <v>1</v>
      </c>
      <c r="N491" s="167" t="s">
        <v>40</v>
      </c>
      <c r="O491" s="137">
        <v>0</v>
      </c>
      <c r="P491" s="137">
        <f>O491*H491</f>
        <v>0</v>
      </c>
      <c r="Q491" s="137">
        <v>2.639E-2</v>
      </c>
      <c r="R491" s="137">
        <f>Q491*H491</f>
        <v>5.8717750000000006E-2</v>
      </c>
      <c r="S491" s="137">
        <v>0</v>
      </c>
      <c r="T491" s="138">
        <f>S491*H491</f>
        <v>0</v>
      </c>
      <c r="AR491" s="139" t="s">
        <v>368</v>
      </c>
      <c r="AT491" s="139" t="s">
        <v>356</v>
      </c>
      <c r="AU491" s="139" t="s">
        <v>83</v>
      </c>
      <c r="AY491" s="17" t="s">
        <v>136</v>
      </c>
      <c r="BE491" s="140">
        <f>IF(N491="základní",J491,0)</f>
        <v>0</v>
      </c>
      <c r="BF491" s="140">
        <f>IF(N491="snížená",J491,0)</f>
        <v>0</v>
      </c>
      <c r="BG491" s="140">
        <f>IF(N491="zákl. přenesená",J491,0)</f>
        <v>0</v>
      </c>
      <c r="BH491" s="140">
        <f>IF(N491="sníž. přenesená",J491,0)</f>
        <v>0</v>
      </c>
      <c r="BI491" s="140">
        <f>IF(N491="nulová",J491,0)</f>
        <v>0</v>
      </c>
      <c r="BJ491" s="17" t="s">
        <v>31</v>
      </c>
      <c r="BK491" s="140">
        <f>ROUND(I491*H491,2)</f>
        <v>0</v>
      </c>
      <c r="BL491" s="17" t="s">
        <v>218</v>
      </c>
      <c r="BM491" s="139" t="s">
        <v>661</v>
      </c>
    </row>
    <row r="492" spans="2:65" s="1" customFormat="1" ht="33" customHeight="1">
      <c r="B492" s="128"/>
      <c r="C492" s="129" t="s">
        <v>662</v>
      </c>
      <c r="D492" s="129" t="s">
        <v>139</v>
      </c>
      <c r="E492" s="130" t="s">
        <v>663</v>
      </c>
      <c r="F492" s="131" t="s">
        <v>664</v>
      </c>
      <c r="G492" s="132" t="s">
        <v>152</v>
      </c>
      <c r="H492" s="133">
        <v>5.1520000000000001</v>
      </c>
      <c r="I492" s="134"/>
      <c r="J492" s="134">
        <f>ROUND(I492*H492,2)</f>
        <v>0</v>
      </c>
      <c r="K492" s="131" t="s">
        <v>143</v>
      </c>
      <c r="L492" s="29"/>
      <c r="M492" s="135" t="s">
        <v>1</v>
      </c>
      <c r="N492" s="136" t="s">
        <v>40</v>
      </c>
      <c r="O492" s="137">
        <v>1.339</v>
      </c>
      <c r="P492" s="137">
        <f>O492*H492</f>
        <v>6.8985279999999998</v>
      </c>
      <c r="Q492" s="137">
        <v>2.5999999999999998E-4</v>
      </c>
      <c r="R492" s="137">
        <f>Q492*H492</f>
        <v>1.3395199999999999E-3</v>
      </c>
      <c r="S492" s="137">
        <v>0</v>
      </c>
      <c r="T492" s="138">
        <f>S492*H492</f>
        <v>0</v>
      </c>
      <c r="AR492" s="139" t="s">
        <v>218</v>
      </c>
      <c r="AT492" s="139" t="s">
        <v>139</v>
      </c>
      <c r="AU492" s="139" t="s">
        <v>83</v>
      </c>
      <c r="AY492" s="17" t="s">
        <v>136</v>
      </c>
      <c r="BE492" s="140">
        <f>IF(N492="základní",J492,0)</f>
        <v>0</v>
      </c>
      <c r="BF492" s="140">
        <f>IF(N492="snížená",J492,0)</f>
        <v>0</v>
      </c>
      <c r="BG492" s="140">
        <f>IF(N492="zákl. přenesená",J492,0)</f>
        <v>0</v>
      </c>
      <c r="BH492" s="140">
        <f>IF(N492="sníž. přenesená",J492,0)</f>
        <v>0</v>
      </c>
      <c r="BI492" s="140">
        <f>IF(N492="nulová",J492,0)</f>
        <v>0</v>
      </c>
      <c r="BJ492" s="17" t="s">
        <v>31</v>
      </c>
      <c r="BK492" s="140">
        <f>ROUND(I492*H492,2)</f>
        <v>0</v>
      </c>
      <c r="BL492" s="17" t="s">
        <v>218</v>
      </c>
      <c r="BM492" s="139" t="s">
        <v>665</v>
      </c>
    </row>
    <row r="493" spans="2:65" s="13" customFormat="1">
      <c r="B493" s="147"/>
      <c r="D493" s="142" t="s">
        <v>146</v>
      </c>
      <c r="E493" s="148" t="s">
        <v>1</v>
      </c>
      <c r="F493" s="149" t="s">
        <v>666</v>
      </c>
      <c r="H493" s="150">
        <v>5.1520000000000001</v>
      </c>
      <c r="L493" s="147"/>
      <c r="M493" s="151"/>
      <c r="T493" s="152"/>
      <c r="AT493" s="148" t="s">
        <v>146</v>
      </c>
      <c r="AU493" s="148" t="s">
        <v>83</v>
      </c>
      <c r="AV493" s="13" t="s">
        <v>83</v>
      </c>
      <c r="AW493" s="13" t="s">
        <v>30</v>
      </c>
      <c r="AX493" s="13" t="s">
        <v>75</v>
      </c>
      <c r="AY493" s="148" t="s">
        <v>136</v>
      </c>
    </row>
    <row r="494" spans="2:65" s="14" customFormat="1">
      <c r="B494" s="153"/>
      <c r="D494" s="142" t="s">
        <v>146</v>
      </c>
      <c r="E494" s="154" t="s">
        <v>1</v>
      </c>
      <c r="F494" s="155" t="s">
        <v>149</v>
      </c>
      <c r="H494" s="156">
        <v>5.1520000000000001</v>
      </c>
      <c r="L494" s="153"/>
      <c r="M494" s="157"/>
      <c r="T494" s="158"/>
      <c r="AT494" s="154" t="s">
        <v>146</v>
      </c>
      <c r="AU494" s="154" t="s">
        <v>83</v>
      </c>
      <c r="AV494" s="14" t="s">
        <v>144</v>
      </c>
      <c r="AW494" s="14" t="s">
        <v>30</v>
      </c>
      <c r="AX494" s="14" t="s">
        <v>31</v>
      </c>
      <c r="AY494" s="154" t="s">
        <v>136</v>
      </c>
    </row>
    <row r="495" spans="2:65" s="1" customFormat="1" ht="24.15" customHeight="1">
      <c r="B495" s="128"/>
      <c r="C495" s="159" t="s">
        <v>667</v>
      </c>
      <c r="D495" s="159" t="s">
        <v>356</v>
      </c>
      <c r="E495" s="160" t="s">
        <v>668</v>
      </c>
      <c r="F495" s="161" t="s">
        <v>669</v>
      </c>
      <c r="G495" s="162" t="s">
        <v>152</v>
      </c>
      <c r="H495" s="163">
        <v>5.1520000000000001</v>
      </c>
      <c r="I495" s="164"/>
      <c r="J495" s="164">
        <f t="shared" ref="J495:J510" si="10">ROUND(I495*H495,2)</f>
        <v>0</v>
      </c>
      <c r="K495" s="161" t="s">
        <v>143</v>
      </c>
      <c r="L495" s="165"/>
      <c r="M495" s="166" t="s">
        <v>1</v>
      </c>
      <c r="N495" s="167" t="s">
        <v>40</v>
      </c>
      <c r="O495" s="137">
        <v>0</v>
      </c>
      <c r="P495" s="137">
        <f t="shared" ref="P495:P510" si="11">O495*H495</f>
        <v>0</v>
      </c>
      <c r="Q495" s="137">
        <v>2.546E-2</v>
      </c>
      <c r="R495" s="137">
        <f t="shared" ref="R495:R510" si="12">Q495*H495</f>
        <v>0.13116992</v>
      </c>
      <c r="S495" s="137">
        <v>0</v>
      </c>
      <c r="T495" s="138">
        <f t="shared" ref="T495:T510" si="13">S495*H495</f>
        <v>0</v>
      </c>
      <c r="AR495" s="139" t="s">
        <v>368</v>
      </c>
      <c r="AT495" s="139" t="s">
        <v>356</v>
      </c>
      <c r="AU495" s="139" t="s">
        <v>83</v>
      </c>
      <c r="AY495" s="17" t="s">
        <v>136</v>
      </c>
      <c r="BE495" s="140">
        <f t="shared" ref="BE495:BE510" si="14">IF(N495="základní",J495,0)</f>
        <v>0</v>
      </c>
      <c r="BF495" s="140">
        <f t="shared" ref="BF495:BF510" si="15">IF(N495="snížená",J495,0)</f>
        <v>0</v>
      </c>
      <c r="BG495" s="140">
        <f t="shared" ref="BG495:BG510" si="16">IF(N495="zákl. přenesená",J495,0)</f>
        <v>0</v>
      </c>
      <c r="BH495" s="140">
        <f t="shared" ref="BH495:BH510" si="17">IF(N495="sníž. přenesená",J495,0)</f>
        <v>0</v>
      </c>
      <c r="BI495" s="140">
        <f t="shared" ref="BI495:BI510" si="18">IF(N495="nulová",J495,0)</f>
        <v>0</v>
      </c>
      <c r="BJ495" s="17" t="s">
        <v>31</v>
      </c>
      <c r="BK495" s="140">
        <f t="shared" ref="BK495:BK510" si="19">ROUND(I495*H495,2)</f>
        <v>0</v>
      </c>
      <c r="BL495" s="17" t="s">
        <v>218</v>
      </c>
      <c r="BM495" s="139" t="s">
        <v>670</v>
      </c>
    </row>
    <row r="496" spans="2:65" s="1" customFormat="1" ht="37.950000000000003" customHeight="1">
      <c r="B496" s="128"/>
      <c r="C496" s="129" t="s">
        <v>671</v>
      </c>
      <c r="D496" s="129" t="s">
        <v>139</v>
      </c>
      <c r="E496" s="130" t="s">
        <v>672</v>
      </c>
      <c r="F496" s="131" t="s">
        <v>673</v>
      </c>
      <c r="G496" s="132" t="s">
        <v>157</v>
      </c>
      <c r="H496" s="133">
        <v>10</v>
      </c>
      <c r="I496" s="134"/>
      <c r="J496" s="134">
        <f t="shared" si="10"/>
        <v>0</v>
      </c>
      <c r="K496" s="131" t="s">
        <v>143</v>
      </c>
      <c r="L496" s="29"/>
      <c r="M496" s="135" t="s">
        <v>1</v>
      </c>
      <c r="N496" s="136" t="s">
        <v>40</v>
      </c>
      <c r="O496" s="137">
        <v>1.6819999999999999</v>
      </c>
      <c r="P496" s="137">
        <f t="shared" si="11"/>
        <v>16.82</v>
      </c>
      <c r="Q496" s="137">
        <v>0</v>
      </c>
      <c r="R496" s="137">
        <f t="shared" si="12"/>
        <v>0</v>
      </c>
      <c r="S496" s="137">
        <v>0</v>
      </c>
      <c r="T496" s="138">
        <f t="shared" si="13"/>
        <v>0</v>
      </c>
      <c r="AR496" s="139" t="s">
        <v>218</v>
      </c>
      <c r="AT496" s="139" t="s">
        <v>139</v>
      </c>
      <c r="AU496" s="139" t="s">
        <v>83</v>
      </c>
      <c r="AY496" s="17" t="s">
        <v>136</v>
      </c>
      <c r="BE496" s="140">
        <f t="shared" si="14"/>
        <v>0</v>
      </c>
      <c r="BF496" s="140">
        <f t="shared" si="15"/>
        <v>0</v>
      </c>
      <c r="BG496" s="140">
        <f t="shared" si="16"/>
        <v>0</v>
      </c>
      <c r="BH496" s="140">
        <f t="shared" si="17"/>
        <v>0</v>
      </c>
      <c r="BI496" s="140">
        <f t="shared" si="18"/>
        <v>0</v>
      </c>
      <c r="BJ496" s="17" t="s">
        <v>31</v>
      </c>
      <c r="BK496" s="140">
        <f t="shared" si="19"/>
        <v>0</v>
      </c>
      <c r="BL496" s="17" t="s">
        <v>218</v>
      </c>
      <c r="BM496" s="139" t="s">
        <v>674</v>
      </c>
    </row>
    <row r="497" spans="2:65" s="1" customFormat="1" ht="24.15" customHeight="1">
      <c r="B497" s="128"/>
      <c r="C497" s="159" t="s">
        <v>675</v>
      </c>
      <c r="D497" s="159" t="s">
        <v>356</v>
      </c>
      <c r="E497" s="160" t="s">
        <v>676</v>
      </c>
      <c r="F497" s="161" t="s">
        <v>677</v>
      </c>
      <c r="G497" s="162" t="s">
        <v>157</v>
      </c>
      <c r="H497" s="163">
        <v>1</v>
      </c>
      <c r="I497" s="164"/>
      <c r="J497" s="164">
        <f t="shared" si="10"/>
        <v>0</v>
      </c>
      <c r="K497" s="161" t="s">
        <v>143</v>
      </c>
      <c r="L497" s="165"/>
      <c r="M497" s="166" t="s">
        <v>1</v>
      </c>
      <c r="N497" s="167" t="s">
        <v>40</v>
      </c>
      <c r="O497" s="137">
        <v>0</v>
      </c>
      <c r="P497" s="137">
        <f t="shared" si="11"/>
        <v>0</v>
      </c>
      <c r="Q497" s="137">
        <v>1.6E-2</v>
      </c>
      <c r="R497" s="137">
        <f t="shared" si="12"/>
        <v>1.6E-2</v>
      </c>
      <c r="S497" s="137">
        <v>0</v>
      </c>
      <c r="T497" s="138">
        <f t="shared" si="13"/>
        <v>0</v>
      </c>
      <c r="AR497" s="139" t="s">
        <v>368</v>
      </c>
      <c r="AT497" s="139" t="s">
        <v>356</v>
      </c>
      <c r="AU497" s="139" t="s">
        <v>83</v>
      </c>
      <c r="AY497" s="17" t="s">
        <v>136</v>
      </c>
      <c r="BE497" s="140">
        <f t="shared" si="14"/>
        <v>0</v>
      </c>
      <c r="BF497" s="140">
        <f t="shared" si="15"/>
        <v>0</v>
      </c>
      <c r="BG497" s="140">
        <f t="shared" si="16"/>
        <v>0</v>
      </c>
      <c r="BH497" s="140">
        <f t="shared" si="17"/>
        <v>0</v>
      </c>
      <c r="BI497" s="140">
        <f t="shared" si="18"/>
        <v>0</v>
      </c>
      <c r="BJ497" s="17" t="s">
        <v>31</v>
      </c>
      <c r="BK497" s="140">
        <f t="shared" si="19"/>
        <v>0</v>
      </c>
      <c r="BL497" s="17" t="s">
        <v>218</v>
      </c>
      <c r="BM497" s="139" t="s">
        <v>678</v>
      </c>
    </row>
    <row r="498" spans="2:65" s="1" customFormat="1" ht="24.15" customHeight="1">
      <c r="B498" s="128"/>
      <c r="C498" s="159" t="s">
        <v>679</v>
      </c>
      <c r="D498" s="159" t="s">
        <v>356</v>
      </c>
      <c r="E498" s="160" t="s">
        <v>680</v>
      </c>
      <c r="F498" s="161" t="s">
        <v>681</v>
      </c>
      <c r="G498" s="162" t="s">
        <v>157</v>
      </c>
      <c r="H498" s="163">
        <v>2</v>
      </c>
      <c r="I498" s="164"/>
      <c r="J498" s="164">
        <f t="shared" si="10"/>
        <v>0</v>
      </c>
      <c r="K498" s="161" t="s">
        <v>143</v>
      </c>
      <c r="L498" s="165"/>
      <c r="M498" s="166" t="s">
        <v>1</v>
      </c>
      <c r="N498" s="167" t="s">
        <v>40</v>
      </c>
      <c r="O498" s="137">
        <v>0</v>
      </c>
      <c r="P498" s="137">
        <f t="shared" si="11"/>
        <v>0</v>
      </c>
      <c r="Q498" s="137">
        <v>1.7500000000000002E-2</v>
      </c>
      <c r="R498" s="137">
        <f t="shared" si="12"/>
        <v>3.5000000000000003E-2</v>
      </c>
      <c r="S498" s="137">
        <v>0</v>
      </c>
      <c r="T498" s="138">
        <f t="shared" si="13"/>
        <v>0</v>
      </c>
      <c r="AR498" s="139" t="s">
        <v>368</v>
      </c>
      <c r="AT498" s="139" t="s">
        <v>356</v>
      </c>
      <c r="AU498" s="139" t="s">
        <v>83</v>
      </c>
      <c r="AY498" s="17" t="s">
        <v>136</v>
      </c>
      <c r="BE498" s="140">
        <f t="shared" si="14"/>
        <v>0</v>
      </c>
      <c r="BF498" s="140">
        <f t="shared" si="15"/>
        <v>0</v>
      </c>
      <c r="BG498" s="140">
        <f t="shared" si="16"/>
        <v>0</v>
      </c>
      <c r="BH498" s="140">
        <f t="shared" si="17"/>
        <v>0</v>
      </c>
      <c r="BI498" s="140">
        <f t="shared" si="18"/>
        <v>0</v>
      </c>
      <c r="BJ498" s="17" t="s">
        <v>31</v>
      </c>
      <c r="BK498" s="140">
        <f t="shared" si="19"/>
        <v>0</v>
      </c>
      <c r="BL498" s="17" t="s">
        <v>218</v>
      </c>
      <c r="BM498" s="139" t="s">
        <v>682</v>
      </c>
    </row>
    <row r="499" spans="2:65" s="1" customFormat="1" ht="24.15" customHeight="1">
      <c r="B499" s="128"/>
      <c r="C499" s="159" t="s">
        <v>683</v>
      </c>
      <c r="D499" s="159" t="s">
        <v>356</v>
      </c>
      <c r="E499" s="160" t="s">
        <v>684</v>
      </c>
      <c r="F499" s="161" t="s">
        <v>685</v>
      </c>
      <c r="G499" s="162" t="s">
        <v>157</v>
      </c>
      <c r="H499" s="163">
        <v>7</v>
      </c>
      <c r="I499" s="164"/>
      <c r="J499" s="164">
        <f t="shared" si="10"/>
        <v>0</v>
      </c>
      <c r="K499" s="161" t="s">
        <v>143</v>
      </c>
      <c r="L499" s="165"/>
      <c r="M499" s="166" t="s">
        <v>1</v>
      </c>
      <c r="N499" s="167" t="s">
        <v>40</v>
      </c>
      <c r="O499" s="137">
        <v>0</v>
      </c>
      <c r="P499" s="137">
        <f t="shared" si="11"/>
        <v>0</v>
      </c>
      <c r="Q499" s="137">
        <v>1.95E-2</v>
      </c>
      <c r="R499" s="137">
        <f t="shared" si="12"/>
        <v>0.13650000000000001</v>
      </c>
      <c r="S499" s="137">
        <v>0</v>
      </c>
      <c r="T499" s="138">
        <f t="shared" si="13"/>
        <v>0</v>
      </c>
      <c r="AR499" s="139" t="s">
        <v>368</v>
      </c>
      <c r="AT499" s="139" t="s">
        <v>356</v>
      </c>
      <c r="AU499" s="139" t="s">
        <v>83</v>
      </c>
      <c r="AY499" s="17" t="s">
        <v>136</v>
      </c>
      <c r="BE499" s="140">
        <f t="shared" si="14"/>
        <v>0</v>
      </c>
      <c r="BF499" s="140">
        <f t="shared" si="15"/>
        <v>0</v>
      </c>
      <c r="BG499" s="140">
        <f t="shared" si="16"/>
        <v>0</v>
      </c>
      <c r="BH499" s="140">
        <f t="shared" si="17"/>
        <v>0</v>
      </c>
      <c r="BI499" s="140">
        <f t="shared" si="18"/>
        <v>0</v>
      </c>
      <c r="BJ499" s="17" t="s">
        <v>31</v>
      </c>
      <c r="BK499" s="140">
        <f t="shared" si="19"/>
        <v>0</v>
      </c>
      <c r="BL499" s="17" t="s">
        <v>218</v>
      </c>
      <c r="BM499" s="139" t="s">
        <v>686</v>
      </c>
    </row>
    <row r="500" spans="2:65" s="1" customFormat="1" ht="37.950000000000003" customHeight="1">
      <c r="B500" s="128"/>
      <c r="C500" s="129" t="s">
        <v>687</v>
      </c>
      <c r="D500" s="129" t="s">
        <v>139</v>
      </c>
      <c r="E500" s="130" t="s">
        <v>688</v>
      </c>
      <c r="F500" s="131" t="s">
        <v>689</v>
      </c>
      <c r="G500" s="132" t="s">
        <v>157</v>
      </c>
      <c r="H500" s="133">
        <v>5</v>
      </c>
      <c r="I500" s="134"/>
      <c r="J500" s="134">
        <f t="shared" si="10"/>
        <v>0</v>
      </c>
      <c r="K500" s="131" t="s">
        <v>143</v>
      </c>
      <c r="L500" s="29"/>
      <c r="M500" s="135" t="s">
        <v>1</v>
      </c>
      <c r="N500" s="136" t="s">
        <v>40</v>
      </c>
      <c r="O500" s="137">
        <v>1.825</v>
      </c>
      <c r="P500" s="137">
        <f t="shared" si="11"/>
        <v>9.125</v>
      </c>
      <c r="Q500" s="137">
        <v>0</v>
      </c>
      <c r="R500" s="137">
        <f t="shared" si="12"/>
        <v>0</v>
      </c>
      <c r="S500" s="137">
        <v>0</v>
      </c>
      <c r="T500" s="138">
        <f t="shared" si="13"/>
        <v>0</v>
      </c>
      <c r="AR500" s="139" t="s">
        <v>218</v>
      </c>
      <c r="AT500" s="139" t="s">
        <v>139</v>
      </c>
      <c r="AU500" s="139" t="s">
        <v>83</v>
      </c>
      <c r="AY500" s="17" t="s">
        <v>136</v>
      </c>
      <c r="BE500" s="140">
        <f t="shared" si="14"/>
        <v>0</v>
      </c>
      <c r="BF500" s="140">
        <f t="shared" si="15"/>
        <v>0</v>
      </c>
      <c r="BG500" s="140">
        <f t="shared" si="16"/>
        <v>0</v>
      </c>
      <c r="BH500" s="140">
        <f t="shared" si="17"/>
        <v>0</v>
      </c>
      <c r="BI500" s="140">
        <f t="shared" si="18"/>
        <v>0</v>
      </c>
      <c r="BJ500" s="17" t="s">
        <v>31</v>
      </c>
      <c r="BK500" s="140">
        <f t="shared" si="19"/>
        <v>0</v>
      </c>
      <c r="BL500" s="17" t="s">
        <v>218</v>
      </c>
      <c r="BM500" s="139" t="s">
        <v>690</v>
      </c>
    </row>
    <row r="501" spans="2:65" s="1" customFormat="1" ht="24.15" customHeight="1">
      <c r="B501" s="128"/>
      <c r="C501" s="159" t="s">
        <v>691</v>
      </c>
      <c r="D501" s="159" t="s">
        <v>356</v>
      </c>
      <c r="E501" s="160" t="s">
        <v>692</v>
      </c>
      <c r="F501" s="161" t="s">
        <v>693</v>
      </c>
      <c r="G501" s="162" t="s">
        <v>157</v>
      </c>
      <c r="H501" s="163">
        <v>5</v>
      </c>
      <c r="I501" s="164"/>
      <c r="J501" s="164">
        <f t="shared" si="10"/>
        <v>0</v>
      </c>
      <c r="K501" s="161" t="s">
        <v>143</v>
      </c>
      <c r="L501" s="165"/>
      <c r="M501" s="166" t="s">
        <v>1</v>
      </c>
      <c r="N501" s="167" t="s">
        <v>40</v>
      </c>
      <c r="O501" s="137">
        <v>0</v>
      </c>
      <c r="P501" s="137">
        <f t="shared" si="11"/>
        <v>0</v>
      </c>
      <c r="Q501" s="137">
        <v>2.0500000000000001E-2</v>
      </c>
      <c r="R501" s="137">
        <f t="shared" si="12"/>
        <v>0.10250000000000001</v>
      </c>
      <c r="S501" s="137">
        <v>0</v>
      </c>
      <c r="T501" s="138">
        <f t="shared" si="13"/>
        <v>0</v>
      </c>
      <c r="AR501" s="139" t="s">
        <v>368</v>
      </c>
      <c r="AT501" s="139" t="s">
        <v>356</v>
      </c>
      <c r="AU501" s="139" t="s">
        <v>83</v>
      </c>
      <c r="AY501" s="17" t="s">
        <v>136</v>
      </c>
      <c r="BE501" s="140">
        <f t="shared" si="14"/>
        <v>0</v>
      </c>
      <c r="BF501" s="140">
        <f t="shared" si="15"/>
        <v>0</v>
      </c>
      <c r="BG501" s="140">
        <f t="shared" si="16"/>
        <v>0</v>
      </c>
      <c r="BH501" s="140">
        <f t="shared" si="17"/>
        <v>0</v>
      </c>
      <c r="BI501" s="140">
        <f t="shared" si="18"/>
        <v>0</v>
      </c>
      <c r="BJ501" s="17" t="s">
        <v>31</v>
      </c>
      <c r="BK501" s="140">
        <f t="shared" si="19"/>
        <v>0</v>
      </c>
      <c r="BL501" s="17" t="s">
        <v>218</v>
      </c>
      <c r="BM501" s="139" t="s">
        <v>694</v>
      </c>
    </row>
    <row r="502" spans="2:65" s="1" customFormat="1" ht="37.950000000000003" customHeight="1">
      <c r="B502" s="128"/>
      <c r="C502" s="129" t="s">
        <v>695</v>
      </c>
      <c r="D502" s="129" t="s">
        <v>139</v>
      </c>
      <c r="E502" s="130" t="s">
        <v>696</v>
      </c>
      <c r="F502" s="131" t="s">
        <v>697</v>
      </c>
      <c r="G502" s="132" t="s">
        <v>157</v>
      </c>
      <c r="H502" s="133">
        <v>1</v>
      </c>
      <c r="I502" s="134"/>
      <c r="J502" s="134">
        <f t="shared" si="10"/>
        <v>0</v>
      </c>
      <c r="K502" s="131" t="s">
        <v>143</v>
      </c>
      <c r="L502" s="29"/>
      <c r="M502" s="135" t="s">
        <v>1</v>
      </c>
      <c r="N502" s="136" t="s">
        <v>40</v>
      </c>
      <c r="O502" s="137">
        <v>1.915</v>
      </c>
      <c r="P502" s="137">
        <f t="shared" si="11"/>
        <v>1.915</v>
      </c>
      <c r="Q502" s="137">
        <v>0</v>
      </c>
      <c r="R502" s="137">
        <f t="shared" si="12"/>
        <v>0</v>
      </c>
      <c r="S502" s="137">
        <v>0</v>
      </c>
      <c r="T502" s="138">
        <f t="shared" si="13"/>
        <v>0</v>
      </c>
      <c r="AR502" s="139" t="s">
        <v>218</v>
      </c>
      <c r="AT502" s="139" t="s">
        <v>139</v>
      </c>
      <c r="AU502" s="139" t="s">
        <v>83</v>
      </c>
      <c r="AY502" s="17" t="s">
        <v>136</v>
      </c>
      <c r="BE502" s="140">
        <f t="shared" si="14"/>
        <v>0</v>
      </c>
      <c r="BF502" s="140">
        <f t="shared" si="15"/>
        <v>0</v>
      </c>
      <c r="BG502" s="140">
        <f t="shared" si="16"/>
        <v>0</v>
      </c>
      <c r="BH502" s="140">
        <f t="shared" si="17"/>
        <v>0</v>
      </c>
      <c r="BI502" s="140">
        <f t="shared" si="18"/>
        <v>0</v>
      </c>
      <c r="BJ502" s="17" t="s">
        <v>31</v>
      </c>
      <c r="BK502" s="140">
        <f t="shared" si="19"/>
        <v>0</v>
      </c>
      <c r="BL502" s="17" t="s">
        <v>218</v>
      </c>
      <c r="BM502" s="139" t="s">
        <v>698</v>
      </c>
    </row>
    <row r="503" spans="2:65" s="1" customFormat="1" ht="24.15" customHeight="1">
      <c r="B503" s="128"/>
      <c r="C503" s="159" t="s">
        <v>699</v>
      </c>
      <c r="D503" s="159" t="s">
        <v>356</v>
      </c>
      <c r="E503" s="160" t="s">
        <v>700</v>
      </c>
      <c r="F503" s="161" t="s">
        <v>701</v>
      </c>
      <c r="G503" s="162" t="s">
        <v>157</v>
      </c>
      <c r="H503" s="163">
        <v>1</v>
      </c>
      <c r="I503" s="164"/>
      <c r="J503" s="164">
        <f t="shared" si="10"/>
        <v>0</v>
      </c>
      <c r="K503" s="161" t="s">
        <v>143</v>
      </c>
      <c r="L503" s="165"/>
      <c r="M503" s="166" t="s">
        <v>1</v>
      </c>
      <c r="N503" s="167" t="s">
        <v>40</v>
      </c>
      <c r="O503" s="137">
        <v>0</v>
      </c>
      <c r="P503" s="137">
        <f t="shared" si="11"/>
        <v>0</v>
      </c>
      <c r="Q503" s="137">
        <v>3.2000000000000001E-2</v>
      </c>
      <c r="R503" s="137">
        <f t="shared" si="12"/>
        <v>3.2000000000000001E-2</v>
      </c>
      <c r="S503" s="137">
        <v>0</v>
      </c>
      <c r="T503" s="138">
        <f t="shared" si="13"/>
        <v>0</v>
      </c>
      <c r="AR503" s="139" t="s">
        <v>368</v>
      </c>
      <c r="AT503" s="139" t="s">
        <v>356</v>
      </c>
      <c r="AU503" s="139" t="s">
        <v>83</v>
      </c>
      <c r="AY503" s="17" t="s">
        <v>136</v>
      </c>
      <c r="BE503" s="140">
        <f t="shared" si="14"/>
        <v>0</v>
      </c>
      <c r="BF503" s="140">
        <f t="shared" si="15"/>
        <v>0</v>
      </c>
      <c r="BG503" s="140">
        <f t="shared" si="16"/>
        <v>0</v>
      </c>
      <c r="BH503" s="140">
        <f t="shared" si="17"/>
        <v>0</v>
      </c>
      <c r="BI503" s="140">
        <f t="shared" si="18"/>
        <v>0</v>
      </c>
      <c r="BJ503" s="17" t="s">
        <v>31</v>
      </c>
      <c r="BK503" s="140">
        <f t="shared" si="19"/>
        <v>0</v>
      </c>
      <c r="BL503" s="17" t="s">
        <v>218</v>
      </c>
      <c r="BM503" s="139" t="s">
        <v>702</v>
      </c>
    </row>
    <row r="504" spans="2:65" s="1" customFormat="1" ht="24.15" customHeight="1">
      <c r="B504" s="128"/>
      <c r="C504" s="129" t="s">
        <v>703</v>
      </c>
      <c r="D504" s="129" t="s">
        <v>139</v>
      </c>
      <c r="E504" s="130" t="s">
        <v>704</v>
      </c>
      <c r="F504" s="131" t="s">
        <v>705</v>
      </c>
      <c r="G504" s="132" t="s">
        <v>157</v>
      </c>
      <c r="H504" s="133">
        <v>16</v>
      </c>
      <c r="I504" s="134"/>
      <c r="J504" s="134">
        <f t="shared" si="10"/>
        <v>0</v>
      </c>
      <c r="K504" s="131" t="s">
        <v>143</v>
      </c>
      <c r="L504" s="29"/>
      <c r="M504" s="135" t="s">
        <v>1</v>
      </c>
      <c r="N504" s="136" t="s">
        <v>40</v>
      </c>
      <c r="O504" s="137">
        <v>0.20899999999999999</v>
      </c>
      <c r="P504" s="137">
        <f t="shared" si="11"/>
        <v>3.3439999999999999</v>
      </c>
      <c r="Q504" s="137">
        <v>0</v>
      </c>
      <c r="R504" s="137">
        <f t="shared" si="12"/>
        <v>0</v>
      </c>
      <c r="S504" s="137">
        <v>0</v>
      </c>
      <c r="T504" s="138">
        <f t="shared" si="13"/>
        <v>0</v>
      </c>
      <c r="AR504" s="139" t="s">
        <v>218</v>
      </c>
      <c r="AT504" s="139" t="s">
        <v>139</v>
      </c>
      <c r="AU504" s="139" t="s">
        <v>83</v>
      </c>
      <c r="AY504" s="17" t="s">
        <v>136</v>
      </c>
      <c r="BE504" s="140">
        <f t="shared" si="14"/>
        <v>0</v>
      </c>
      <c r="BF504" s="140">
        <f t="shared" si="15"/>
        <v>0</v>
      </c>
      <c r="BG504" s="140">
        <f t="shared" si="16"/>
        <v>0</v>
      </c>
      <c r="BH504" s="140">
        <f t="shared" si="17"/>
        <v>0</v>
      </c>
      <c r="BI504" s="140">
        <f t="shared" si="18"/>
        <v>0</v>
      </c>
      <c r="BJ504" s="17" t="s">
        <v>31</v>
      </c>
      <c r="BK504" s="140">
        <f t="shared" si="19"/>
        <v>0</v>
      </c>
      <c r="BL504" s="17" t="s">
        <v>218</v>
      </c>
      <c r="BM504" s="139" t="s">
        <v>706</v>
      </c>
    </row>
    <row r="505" spans="2:65" s="1" customFormat="1" ht="21.75" customHeight="1">
      <c r="B505" s="128"/>
      <c r="C505" s="159" t="s">
        <v>707</v>
      </c>
      <c r="D505" s="159" t="s">
        <v>356</v>
      </c>
      <c r="E505" s="160" t="s">
        <v>708</v>
      </c>
      <c r="F505" s="161" t="s">
        <v>709</v>
      </c>
      <c r="G505" s="162" t="s">
        <v>157</v>
      </c>
      <c r="H505" s="163">
        <v>16</v>
      </c>
      <c r="I505" s="164"/>
      <c r="J505" s="164">
        <f t="shared" si="10"/>
        <v>0</v>
      </c>
      <c r="K505" s="161" t="s">
        <v>143</v>
      </c>
      <c r="L505" s="165"/>
      <c r="M505" s="166" t="s">
        <v>1</v>
      </c>
      <c r="N505" s="167" t="s">
        <v>40</v>
      </c>
      <c r="O505" s="137">
        <v>0</v>
      </c>
      <c r="P505" s="137">
        <f t="shared" si="11"/>
        <v>0</v>
      </c>
      <c r="Q505" s="137">
        <v>1.4999999999999999E-4</v>
      </c>
      <c r="R505" s="137">
        <f t="shared" si="12"/>
        <v>2.3999999999999998E-3</v>
      </c>
      <c r="S505" s="137">
        <v>0</v>
      </c>
      <c r="T505" s="138">
        <f t="shared" si="13"/>
        <v>0</v>
      </c>
      <c r="AR505" s="139" t="s">
        <v>368</v>
      </c>
      <c r="AT505" s="139" t="s">
        <v>356</v>
      </c>
      <c r="AU505" s="139" t="s">
        <v>83</v>
      </c>
      <c r="AY505" s="17" t="s">
        <v>136</v>
      </c>
      <c r="BE505" s="140">
        <f t="shared" si="14"/>
        <v>0</v>
      </c>
      <c r="BF505" s="140">
        <f t="shared" si="15"/>
        <v>0</v>
      </c>
      <c r="BG505" s="140">
        <f t="shared" si="16"/>
        <v>0</v>
      </c>
      <c r="BH505" s="140">
        <f t="shared" si="17"/>
        <v>0</v>
      </c>
      <c r="BI505" s="140">
        <f t="shared" si="18"/>
        <v>0</v>
      </c>
      <c r="BJ505" s="17" t="s">
        <v>31</v>
      </c>
      <c r="BK505" s="140">
        <f t="shared" si="19"/>
        <v>0</v>
      </c>
      <c r="BL505" s="17" t="s">
        <v>218</v>
      </c>
      <c r="BM505" s="139" t="s">
        <v>710</v>
      </c>
    </row>
    <row r="506" spans="2:65" s="1" customFormat="1" ht="16.5" customHeight="1">
      <c r="B506" s="128"/>
      <c r="C506" s="159" t="s">
        <v>711</v>
      </c>
      <c r="D506" s="159" t="s">
        <v>356</v>
      </c>
      <c r="E506" s="160" t="s">
        <v>712</v>
      </c>
      <c r="F506" s="161" t="s">
        <v>713</v>
      </c>
      <c r="G506" s="162" t="s">
        <v>157</v>
      </c>
      <c r="H506" s="163">
        <v>16</v>
      </c>
      <c r="I506" s="164"/>
      <c r="J506" s="164">
        <f t="shared" si="10"/>
        <v>0</v>
      </c>
      <c r="K506" s="161" t="s">
        <v>143</v>
      </c>
      <c r="L506" s="165"/>
      <c r="M506" s="166" t="s">
        <v>1</v>
      </c>
      <c r="N506" s="167" t="s">
        <v>40</v>
      </c>
      <c r="O506" s="137">
        <v>0</v>
      </c>
      <c r="P506" s="137">
        <f t="shared" si="11"/>
        <v>0</v>
      </c>
      <c r="Q506" s="137">
        <v>1.4999999999999999E-4</v>
      </c>
      <c r="R506" s="137">
        <f t="shared" si="12"/>
        <v>2.3999999999999998E-3</v>
      </c>
      <c r="S506" s="137">
        <v>0</v>
      </c>
      <c r="T506" s="138">
        <f t="shared" si="13"/>
        <v>0</v>
      </c>
      <c r="AR506" s="139" t="s">
        <v>368</v>
      </c>
      <c r="AT506" s="139" t="s">
        <v>356</v>
      </c>
      <c r="AU506" s="139" t="s">
        <v>83</v>
      </c>
      <c r="AY506" s="17" t="s">
        <v>136</v>
      </c>
      <c r="BE506" s="140">
        <f t="shared" si="14"/>
        <v>0</v>
      </c>
      <c r="BF506" s="140">
        <f t="shared" si="15"/>
        <v>0</v>
      </c>
      <c r="BG506" s="140">
        <f t="shared" si="16"/>
        <v>0</v>
      </c>
      <c r="BH506" s="140">
        <f t="shared" si="17"/>
        <v>0</v>
      </c>
      <c r="BI506" s="140">
        <f t="shared" si="18"/>
        <v>0</v>
      </c>
      <c r="BJ506" s="17" t="s">
        <v>31</v>
      </c>
      <c r="BK506" s="140">
        <f t="shared" si="19"/>
        <v>0</v>
      </c>
      <c r="BL506" s="17" t="s">
        <v>218</v>
      </c>
      <c r="BM506" s="139" t="s">
        <v>714</v>
      </c>
    </row>
    <row r="507" spans="2:65" s="1" customFormat="1" ht="24.15" customHeight="1">
      <c r="B507" s="128"/>
      <c r="C507" s="129" t="s">
        <v>715</v>
      </c>
      <c r="D507" s="129" t="s">
        <v>139</v>
      </c>
      <c r="E507" s="130" t="s">
        <v>716</v>
      </c>
      <c r="F507" s="131" t="s">
        <v>717</v>
      </c>
      <c r="G507" s="132" t="s">
        <v>157</v>
      </c>
      <c r="H507" s="133">
        <v>16</v>
      </c>
      <c r="I507" s="134"/>
      <c r="J507" s="134">
        <f t="shared" si="10"/>
        <v>0</v>
      </c>
      <c r="K507" s="131" t="s">
        <v>143</v>
      </c>
      <c r="L507" s="29"/>
      <c r="M507" s="135" t="s">
        <v>1</v>
      </c>
      <c r="N507" s="136" t="s">
        <v>40</v>
      </c>
      <c r="O507" s="137">
        <v>0.33500000000000002</v>
      </c>
      <c r="P507" s="137">
        <f t="shared" si="11"/>
        <v>5.36</v>
      </c>
      <c r="Q507" s="137">
        <v>0</v>
      </c>
      <c r="R507" s="137">
        <f t="shared" si="12"/>
        <v>0</v>
      </c>
      <c r="S507" s="137">
        <v>0</v>
      </c>
      <c r="T507" s="138">
        <f t="shared" si="13"/>
        <v>0</v>
      </c>
      <c r="AR507" s="139" t="s">
        <v>218</v>
      </c>
      <c r="AT507" s="139" t="s">
        <v>139</v>
      </c>
      <c r="AU507" s="139" t="s">
        <v>83</v>
      </c>
      <c r="AY507" s="17" t="s">
        <v>136</v>
      </c>
      <c r="BE507" s="140">
        <f t="shared" si="14"/>
        <v>0</v>
      </c>
      <c r="BF507" s="140">
        <f t="shared" si="15"/>
        <v>0</v>
      </c>
      <c r="BG507" s="140">
        <f t="shared" si="16"/>
        <v>0</v>
      </c>
      <c r="BH507" s="140">
        <f t="shared" si="17"/>
        <v>0</v>
      </c>
      <c r="BI507" s="140">
        <f t="shared" si="18"/>
        <v>0</v>
      </c>
      <c r="BJ507" s="17" t="s">
        <v>31</v>
      </c>
      <c r="BK507" s="140">
        <f t="shared" si="19"/>
        <v>0</v>
      </c>
      <c r="BL507" s="17" t="s">
        <v>218</v>
      </c>
      <c r="BM507" s="139" t="s">
        <v>718</v>
      </c>
    </row>
    <row r="508" spans="2:65" s="1" customFormat="1" ht="16.5" customHeight="1">
      <c r="B508" s="128"/>
      <c r="C508" s="159" t="s">
        <v>719</v>
      </c>
      <c r="D508" s="159" t="s">
        <v>356</v>
      </c>
      <c r="E508" s="160" t="s">
        <v>720</v>
      </c>
      <c r="F508" s="161" t="s">
        <v>721</v>
      </c>
      <c r="G508" s="162" t="s">
        <v>157</v>
      </c>
      <c r="H508" s="163">
        <v>16</v>
      </c>
      <c r="I508" s="164"/>
      <c r="J508" s="164">
        <f t="shared" si="10"/>
        <v>0</v>
      </c>
      <c r="K508" s="161" t="s">
        <v>143</v>
      </c>
      <c r="L508" s="165"/>
      <c r="M508" s="166" t="s">
        <v>1</v>
      </c>
      <c r="N508" s="167" t="s">
        <v>40</v>
      </c>
      <c r="O508" s="137">
        <v>0</v>
      </c>
      <c r="P508" s="137">
        <f t="shared" si="11"/>
        <v>0</v>
      </c>
      <c r="Q508" s="137">
        <v>2.2000000000000001E-3</v>
      </c>
      <c r="R508" s="137">
        <f t="shared" si="12"/>
        <v>3.5200000000000002E-2</v>
      </c>
      <c r="S508" s="137">
        <v>0</v>
      </c>
      <c r="T508" s="138">
        <f t="shared" si="13"/>
        <v>0</v>
      </c>
      <c r="AR508" s="139" t="s">
        <v>368</v>
      </c>
      <c r="AT508" s="139" t="s">
        <v>356</v>
      </c>
      <c r="AU508" s="139" t="s">
        <v>83</v>
      </c>
      <c r="AY508" s="17" t="s">
        <v>136</v>
      </c>
      <c r="BE508" s="140">
        <f t="shared" si="14"/>
        <v>0</v>
      </c>
      <c r="BF508" s="140">
        <f t="shared" si="15"/>
        <v>0</v>
      </c>
      <c r="BG508" s="140">
        <f t="shared" si="16"/>
        <v>0</v>
      </c>
      <c r="BH508" s="140">
        <f t="shared" si="17"/>
        <v>0</v>
      </c>
      <c r="BI508" s="140">
        <f t="shared" si="18"/>
        <v>0</v>
      </c>
      <c r="BJ508" s="17" t="s">
        <v>31</v>
      </c>
      <c r="BK508" s="140">
        <f t="shared" si="19"/>
        <v>0</v>
      </c>
      <c r="BL508" s="17" t="s">
        <v>218</v>
      </c>
      <c r="BM508" s="139" t="s">
        <v>722</v>
      </c>
    </row>
    <row r="509" spans="2:65" s="1" customFormat="1" ht="44.25" customHeight="1">
      <c r="B509" s="128"/>
      <c r="C509" s="129" t="s">
        <v>723</v>
      </c>
      <c r="D509" s="129" t="s">
        <v>139</v>
      </c>
      <c r="E509" s="130" t="s">
        <v>724</v>
      </c>
      <c r="F509" s="131" t="s">
        <v>725</v>
      </c>
      <c r="G509" s="132" t="s">
        <v>174</v>
      </c>
      <c r="H509" s="133">
        <v>0.55400000000000005</v>
      </c>
      <c r="I509" s="134"/>
      <c r="J509" s="134">
        <f t="shared" si="10"/>
        <v>0</v>
      </c>
      <c r="K509" s="131" t="s">
        <v>143</v>
      </c>
      <c r="L509" s="29"/>
      <c r="M509" s="135" t="s">
        <v>1</v>
      </c>
      <c r="N509" s="136" t="s">
        <v>40</v>
      </c>
      <c r="O509" s="137">
        <v>2.2549999999999999</v>
      </c>
      <c r="P509" s="137">
        <f t="shared" si="11"/>
        <v>1.2492700000000001</v>
      </c>
      <c r="Q509" s="137">
        <v>0</v>
      </c>
      <c r="R509" s="137">
        <f t="shared" si="12"/>
        <v>0</v>
      </c>
      <c r="S509" s="137">
        <v>0</v>
      </c>
      <c r="T509" s="138">
        <f t="shared" si="13"/>
        <v>0</v>
      </c>
      <c r="AR509" s="139" t="s">
        <v>218</v>
      </c>
      <c r="AT509" s="139" t="s">
        <v>139</v>
      </c>
      <c r="AU509" s="139" t="s">
        <v>83</v>
      </c>
      <c r="AY509" s="17" t="s">
        <v>136</v>
      </c>
      <c r="BE509" s="140">
        <f t="shared" si="14"/>
        <v>0</v>
      </c>
      <c r="BF509" s="140">
        <f t="shared" si="15"/>
        <v>0</v>
      </c>
      <c r="BG509" s="140">
        <f t="shared" si="16"/>
        <v>0</v>
      </c>
      <c r="BH509" s="140">
        <f t="shared" si="17"/>
        <v>0</v>
      </c>
      <c r="BI509" s="140">
        <f t="shared" si="18"/>
        <v>0</v>
      </c>
      <c r="BJ509" s="17" t="s">
        <v>31</v>
      </c>
      <c r="BK509" s="140">
        <f t="shared" si="19"/>
        <v>0</v>
      </c>
      <c r="BL509" s="17" t="s">
        <v>218</v>
      </c>
      <c r="BM509" s="139" t="s">
        <v>726</v>
      </c>
    </row>
    <row r="510" spans="2:65" s="1" customFormat="1" ht="49.2" customHeight="1">
      <c r="B510" s="128"/>
      <c r="C510" s="129" t="s">
        <v>727</v>
      </c>
      <c r="D510" s="129" t="s">
        <v>139</v>
      </c>
      <c r="E510" s="130" t="s">
        <v>728</v>
      </c>
      <c r="F510" s="131" t="s">
        <v>729</v>
      </c>
      <c r="G510" s="132" t="s">
        <v>174</v>
      </c>
      <c r="H510" s="133">
        <v>0.55400000000000005</v>
      </c>
      <c r="I510" s="134"/>
      <c r="J510" s="134">
        <f t="shared" si="10"/>
        <v>0</v>
      </c>
      <c r="K510" s="131" t="s">
        <v>143</v>
      </c>
      <c r="L510" s="29"/>
      <c r="M510" s="135" t="s">
        <v>1</v>
      </c>
      <c r="N510" s="136" t="s">
        <v>40</v>
      </c>
      <c r="O510" s="137">
        <v>1.45</v>
      </c>
      <c r="P510" s="137">
        <f t="shared" si="11"/>
        <v>0.80330000000000001</v>
      </c>
      <c r="Q510" s="137">
        <v>0</v>
      </c>
      <c r="R510" s="137">
        <f t="shared" si="12"/>
        <v>0</v>
      </c>
      <c r="S510" s="137">
        <v>0</v>
      </c>
      <c r="T510" s="138">
        <f t="shared" si="13"/>
        <v>0</v>
      </c>
      <c r="AR510" s="139" t="s">
        <v>218</v>
      </c>
      <c r="AT510" s="139" t="s">
        <v>139</v>
      </c>
      <c r="AU510" s="139" t="s">
        <v>83</v>
      </c>
      <c r="AY510" s="17" t="s">
        <v>136</v>
      </c>
      <c r="BE510" s="140">
        <f t="shared" si="14"/>
        <v>0</v>
      </c>
      <c r="BF510" s="140">
        <f t="shared" si="15"/>
        <v>0</v>
      </c>
      <c r="BG510" s="140">
        <f t="shared" si="16"/>
        <v>0</v>
      </c>
      <c r="BH510" s="140">
        <f t="shared" si="17"/>
        <v>0</v>
      </c>
      <c r="BI510" s="140">
        <f t="shared" si="18"/>
        <v>0</v>
      </c>
      <c r="BJ510" s="17" t="s">
        <v>31</v>
      </c>
      <c r="BK510" s="140">
        <f t="shared" si="19"/>
        <v>0</v>
      </c>
      <c r="BL510" s="17" t="s">
        <v>218</v>
      </c>
      <c r="BM510" s="139" t="s">
        <v>730</v>
      </c>
    </row>
    <row r="511" spans="2:65" s="11" customFormat="1" ht="22.95" customHeight="1">
      <c r="B511" s="117"/>
      <c r="D511" s="118" t="s">
        <v>74</v>
      </c>
      <c r="E511" s="126" t="s">
        <v>731</v>
      </c>
      <c r="F511" s="126" t="s">
        <v>732</v>
      </c>
      <c r="J511" s="127">
        <f>BK511</f>
        <v>0</v>
      </c>
      <c r="L511" s="117"/>
      <c r="M511" s="121"/>
      <c r="P511" s="122">
        <f>SUM(P512:P519)</f>
        <v>2.000095</v>
      </c>
      <c r="R511" s="122">
        <f>SUM(R512:R519)</f>
        <v>3.465E-2</v>
      </c>
      <c r="T511" s="123">
        <f>SUM(T512:T519)</f>
        <v>0</v>
      </c>
      <c r="AR511" s="118" t="s">
        <v>83</v>
      </c>
      <c r="AT511" s="124" t="s">
        <v>74</v>
      </c>
      <c r="AU511" s="124" t="s">
        <v>31</v>
      </c>
      <c r="AY511" s="118" t="s">
        <v>136</v>
      </c>
      <c r="BK511" s="125">
        <f>SUM(BK512:BK519)</f>
        <v>0</v>
      </c>
    </row>
    <row r="512" spans="2:65" s="1" customFormat="1" ht="33" customHeight="1">
      <c r="B512" s="128"/>
      <c r="C512" s="129" t="s">
        <v>733</v>
      </c>
      <c r="D512" s="129" t="s">
        <v>139</v>
      </c>
      <c r="E512" s="130" t="s">
        <v>734</v>
      </c>
      <c r="F512" s="131" t="s">
        <v>735</v>
      </c>
      <c r="G512" s="132" t="s">
        <v>200</v>
      </c>
      <c r="H512" s="133">
        <v>2.5</v>
      </c>
      <c r="I512" s="134"/>
      <c r="J512" s="134">
        <f>ROUND(I512*H512,2)</f>
        <v>0</v>
      </c>
      <c r="K512" s="131" t="s">
        <v>143</v>
      </c>
      <c r="L512" s="29"/>
      <c r="M512" s="135" t="s">
        <v>1</v>
      </c>
      <c r="N512" s="136" t="s">
        <v>40</v>
      </c>
      <c r="O512" s="137">
        <v>0.73399999999999999</v>
      </c>
      <c r="P512" s="137">
        <f>O512*H512</f>
        <v>1.835</v>
      </c>
      <c r="Q512" s="137">
        <v>0</v>
      </c>
      <c r="R512" s="137">
        <f>Q512*H512</f>
        <v>0</v>
      </c>
      <c r="S512" s="137">
        <v>0</v>
      </c>
      <c r="T512" s="138">
        <f>S512*H512</f>
        <v>0</v>
      </c>
      <c r="AR512" s="139" t="s">
        <v>218</v>
      </c>
      <c r="AT512" s="139" t="s">
        <v>139</v>
      </c>
      <c r="AU512" s="139" t="s">
        <v>83</v>
      </c>
      <c r="AY512" s="17" t="s">
        <v>136</v>
      </c>
      <c r="BE512" s="140">
        <f>IF(N512="základní",J512,0)</f>
        <v>0</v>
      </c>
      <c r="BF512" s="140">
        <f>IF(N512="snížená",J512,0)</f>
        <v>0</v>
      </c>
      <c r="BG512" s="140">
        <f>IF(N512="zákl. přenesená",J512,0)</f>
        <v>0</v>
      </c>
      <c r="BH512" s="140">
        <f>IF(N512="sníž. přenesená",J512,0)</f>
        <v>0</v>
      </c>
      <c r="BI512" s="140">
        <f>IF(N512="nulová",J512,0)</f>
        <v>0</v>
      </c>
      <c r="BJ512" s="17" t="s">
        <v>31</v>
      </c>
      <c r="BK512" s="140">
        <f>ROUND(I512*H512,2)</f>
        <v>0</v>
      </c>
      <c r="BL512" s="17" t="s">
        <v>218</v>
      </c>
      <c r="BM512" s="139" t="s">
        <v>736</v>
      </c>
    </row>
    <row r="513" spans="2:65" s="1" customFormat="1" ht="33" customHeight="1">
      <c r="B513" s="128"/>
      <c r="C513" s="204"/>
      <c r="D513" s="204"/>
      <c r="E513" s="205"/>
      <c r="F513" s="206" t="s">
        <v>2168</v>
      </c>
      <c r="G513" s="207" t="s">
        <v>1885</v>
      </c>
      <c r="H513" s="208">
        <v>1</v>
      </c>
      <c r="I513" s="209"/>
      <c r="J513" s="134">
        <f>ROUND(I513*H513,2)</f>
        <v>0</v>
      </c>
      <c r="K513" s="206"/>
      <c r="L513" s="29"/>
      <c r="M513" s="135"/>
      <c r="N513" s="136"/>
      <c r="O513" s="137"/>
      <c r="P513" s="137"/>
      <c r="Q513" s="137"/>
      <c r="R513" s="137"/>
      <c r="S513" s="137"/>
      <c r="T513" s="138"/>
      <c r="AR513" s="139"/>
      <c r="AT513" s="139"/>
      <c r="AU513" s="139"/>
      <c r="AY513" s="17"/>
      <c r="BE513" s="140"/>
      <c r="BF513" s="140"/>
      <c r="BG513" s="140"/>
      <c r="BH513" s="140"/>
      <c r="BI513" s="140"/>
      <c r="BJ513" s="17"/>
      <c r="BK513" s="140">
        <f>ROUND(I513*H513,2)</f>
        <v>0</v>
      </c>
      <c r="BL513" s="17"/>
      <c r="BM513" s="139"/>
    </row>
    <row r="514" spans="2:65" s="12" customFormat="1">
      <c r="B514" s="141"/>
      <c r="D514" s="142" t="s">
        <v>146</v>
      </c>
      <c r="E514" s="143" t="s">
        <v>1</v>
      </c>
      <c r="F514" s="144" t="s">
        <v>305</v>
      </c>
      <c r="H514" s="143" t="s">
        <v>1</v>
      </c>
      <c r="L514" s="141"/>
      <c r="M514" s="145"/>
      <c r="T514" s="146"/>
      <c r="AT514" s="143" t="s">
        <v>146</v>
      </c>
      <c r="AU514" s="143" t="s">
        <v>83</v>
      </c>
      <c r="AV514" s="12" t="s">
        <v>31</v>
      </c>
      <c r="AW514" s="12" t="s">
        <v>30</v>
      </c>
      <c r="AX514" s="12" t="s">
        <v>75</v>
      </c>
      <c r="AY514" s="143" t="s">
        <v>136</v>
      </c>
    </row>
    <row r="515" spans="2:65" s="13" customFormat="1">
      <c r="B515" s="147"/>
      <c r="D515" s="142" t="s">
        <v>146</v>
      </c>
      <c r="E515" s="148" t="s">
        <v>1</v>
      </c>
      <c r="F515" s="149" t="s">
        <v>737</v>
      </c>
      <c r="H515" s="150">
        <v>2.5</v>
      </c>
      <c r="L515" s="147"/>
      <c r="M515" s="151"/>
      <c r="T515" s="152"/>
      <c r="AT515" s="148" t="s">
        <v>146</v>
      </c>
      <c r="AU515" s="148" t="s">
        <v>83</v>
      </c>
      <c r="AV515" s="13" t="s">
        <v>83</v>
      </c>
      <c r="AW515" s="13" t="s">
        <v>30</v>
      </c>
      <c r="AX515" s="13" t="s">
        <v>75</v>
      </c>
      <c r="AY515" s="148" t="s">
        <v>136</v>
      </c>
    </row>
    <row r="516" spans="2:65" s="14" customFormat="1">
      <c r="B516" s="153"/>
      <c r="D516" s="142" t="s">
        <v>146</v>
      </c>
      <c r="E516" s="154" t="s">
        <v>1</v>
      </c>
      <c r="F516" s="155" t="s">
        <v>149</v>
      </c>
      <c r="H516" s="156">
        <v>2.5</v>
      </c>
      <c r="L516" s="153"/>
      <c r="M516" s="157"/>
      <c r="T516" s="158"/>
      <c r="AT516" s="154" t="s">
        <v>146</v>
      </c>
      <c r="AU516" s="154" t="s">
        <v>83</v>
      </c>
      <c r="AV516" s="14" t="s">
        <v>144</v>
      </c>
      <c r="AW516" s="14" t="s">
        <v>30</v>
      </c>
      <c r="AX516" s="14" t="s">
        <v>31</v>
      </c>
      <c r="AY516" s="154" t="s">
        <v>136</v>
      </c>
    </row>
    <row r="517" spans="2:65" s="1" customFormat="1" ht="24.15" customHeight="1">
      <c r="B517" s="128"/>
      <c r="C517" s="159" t="s">
        <v>738</v>
      </c>
      <c r="D517" s="159" t="s">
        <v>356</v>
      </c>
      <c r="E517" s="160" t="s">
        <v>739</v>
      </c>
      <c r="F517" s="161" t="s">
        <v>740</v>
      </c>
      <c r="G517" s="162" t="s">
        <v>200</v>
      </c>
      <c r="H517" s="163">
        <v>2.5</v>
      </c>
      <c r="I517" s="164"/>
      <c r="J517" s="164">
        <f>ROUND(I517*H517,2)</f>
        <v>0</v>
      </c>
      <c r="K517" s="161" t="s">
        <v>143</v>
      </c>
      <c r="L517" s="165"/>
      <c r="M517" s="166" t="s">
        <v>1</v>
      </c>
      <c r="N517" s="167" t="s">
        <v>40</v>
      </c>
      <c r="O517" s="137">
        <v>0</v>
      </c>
      <c r="P517" s="137">
        <f>O517*H517</f>
        <v>0</v>
      </c>
      <c r="Q517" s="137">
        <v>1.3860000000000001E-2</v>
      </c>
      <c r="R517" s="137">
        <f>Q517*H517</f>
        <v>3.465E-2</v>
      </c>
      <c r="S517" s="137">
        <v>0</v>
      </c>
      <c r="T517" s="138">
        <f>S517*H517</f>
        <v>0</v>
      </c>
      <c r="AR517" s="139" t="s">
        <v>368</v>
      </c>
      <c r="AT517" s="139" t="s">
        <v>356</v>
      </c>
      <c r="AU517" s="139" t="s">
        <v>83</v>
      </c>
      <c r="AY517" s="17" t="s">
        <v>136</v>
      </c>
      <c r="BE517" s="140">
        <f>IF(N517="základní",J517,0)</f>
        <v>0</v>
      </c>
      <c r="BF517" s="140">
        <f>IF(N517="snížená",J517,0)</f>
        <v>0</v>
      </c>
      <c r="BG517" s="140">
        <f>IF(N517="zákl. přenesená",J517,0)</f>
        <v>0</v>
      </c>
      <c r="BH517" s="140">
        <f>IF(N517="sníž. přenesená",J517,0)</f>
        <v>0</v>
      </c>
      <c r="BI517" s="140">
        <f>IF(N517="nulová",J517,0)</f>
        <v>0</v>
      </c>
      <c r="BJ517" s="17" t="s">
        <v>31</v>
      </c>
      <c r="BK517" s="140">
        <f>ROUND(I517*H517,2)</f>
        <v>0</v>
      </c>
      <c r="BL517" s="17" t="s">
        <v>218</v>
      </c>
      <c r="BM517" s="139" t="s">
        <v>741</v>
      </c>
    </row>
    <row r="518" spans="2:65" s="1" customFormat="1" ht="44.25" customHeight="1">
      <c r="B518" s="128"/>
      <c r="C518" s="129" t="s">
        <v>742</v>
      </c>
      <c r="D518" s="129" t="s">
        <v>139</v>
      </c>
      <c r="E518" s="130" t="s">
        <v>743</v>
      </c>
      <c r="F518" s="131" t="s">
        <v>744</v>
      </c>
      <c r="G518" s="132" t="s">
        <v>174</v>
      </c>
      <c r="H518" s="133">
        <v>3.5000000000000003E-2</v>
      </c>
      <c r="I518" s="134"/>
      <c r="J518" s="134">
        <f>ROUND(I518*H518,2)</f>
        <v>0</v>
      </c>
      <c r="K518" s="131" t="s">
        <v>143</v>
      </c>
      <c r="L518" s="29"/>
      <c r="M518" s="135" t="s">
        <v>1</v>
      </c>
      <c r="N518" s="136" t="s">
        <v>40</v>
      </c>
      <c r="O518" s="137">
        <v>3.327</v>
      </c>
      <c r="P518" s="137">
        <f>O518*H518</f>
        <v>0.11644500000000001</v>
      </c>
      <c r="Q518" s="137">
        <v>0</v>
      </c>
      <c r="R518" s="137">
        <f>Q518*H518</f>
        <v>0</v>
      </c>
      <c r="S518" s="137">
        <v>0</v>
      </c>
      <c r="T518" s="138">
        <f>S518*H518</f>
        <v>0</v>
      </c>
      <c r="AR518" s="139" t="s">
        <v>218</v>
      </c>
      <c r="AT518" s="139" t="s">
        <v>139</v>
      </c>
      <c r="AU518" s="139" t="s">
        <v>83</v>
      </c>
      <c r="AY518" s="17" t="s">
        <v>136</v>
      </c>
      <c r="BE518" s="140">
        <f>IF(N518="základní",J518,0)</f>
        <v>0</v>
      </c>
      <c r="BF518" s="140">
        <f>IF(N518="snížená",J518,0)</f>
        <v>0</v>
      </c>
      <c r="BG518" s="140">
        <f>IF(N518="zákl. přenesená",J518,0)</f>
        <v>0</v>
      </c>
      <c r="BH518" s="140">
        <f>IF(N518="sníž. přenesená",J518,0)</f>
        <v>0</v>
      </c>
      <c r="BI518" s="140">
        <f>IF(N518="nulová",J518,0)</f>
        <v>0</v>
      </c>
      <c r="BJ518" s="17" t="s">
        <v>31</v>
      </c>
      <c r="BK518" s="140">
        <f>ROUND(I518*H518,2)</f>
        <v>0</v>
      </c>
      <c r="BL518" s="17" t="s">
        <v>218</v>
      </c>
      <c r="BM518" s="139" t="s">
        <v>745</v>
      </c>
    </row>
    <row r="519" spans="2:65" s="1" customFormat="1" ht="49.2" customHeight="1">
      <c r="B519" s="128"/>
      <c r="C519" s="129" t="s">
        <v>746</v>
      </c>
      <c r="D519" s="129" t="s">
        <v>139</v>
      </c>
      <c r="E519" s="130" t="s">
        <v>747</v>
      </c>
      <c r="F519" s="131" t="s">
        <v>748</v>
      </c>
      <c r="G519" s="132" t="s">
        <v>174</v>
      </c>
      <c r="H519" s="133">
        <v>3.5000000000000003E-2</v>
      </c>
      <c r="I519" s="134"/>
      <c r="J519" s="134">
        <f>ROUND(I519*H519,2)</f>
        <v>0</v>
      </c>
      <c r="K519" s="131" t="s">
        <v>143</v>
      </c>
      <c r="L519" s="29"/>
      <c r="M519" s="135" t="s">
        <v>1</v>
      </c>
      <c r="N519" s="136" t="s">
        <v>40</v>
      </c>
      <c r="O519" s="137">
        <v>1.39</v>
      </c>
      <c r="P519" s="137">
        <f>O519*H519</f>
        <v>4.8649999999999999E-2</v>
      </c>
      <c r="Q519" s="137">
        <v>0</v>
      </c>
      <c r="R519" s="137">
        <f>Q519*H519</f>
        <v>0</v>
      </c>
      <c r="S519" s="137">
        <v>0</v>
      </c>
      <c r="T519" s="138">
        <f>S519*H519</f>
        <v>0</v>
      </c>
      <c r="AR519" s="139" t="s">
        <v>218</v>
      </c>
      <c r="AT519" s="139" t="s">
        <v>139</v>
      </c>
      <c r="AU519" s="139" t="s">
        <v>83</v>
      </c>
      <c r="AY519" s="17" t="s">
        <v>136</v>
      </c>
      <c r="BE519" s="140">
        <f>IF(N519="základní",J519,0)</f>
        <v>0</v>
      </c>
      <c r="BF519" s="140">
        <f>IF(N519="snížená",J519,0)</f>
        <v>0</v>
      </c>
      <c r="BG519" s="140">
        <f>IF(N519="zákl. přenesená",J519,0)</f>
        <v>0</v>
      </c>
      <c r="BH519" s="140">
        <f>IF(N519="sníž. přenesená",J519,0)</f>
        <v>0</v>
      </c>
      <c r="BI519" s="140">
        <f>IF(N519="nulová",J519,0)</f>
        <v>0</v>
      </c>
      <c r="BJ519" s="17" t="s">
        <v>31</v>
      </c>
      <c r="BK519" s="140">
        <f>ROUND(I519*H519,2)</f>
        <v>0</v>
      </c>
      <c r="BL519" s="17" t="s">
        <v>218</v>
      </c>
      <c r="BM519" s="139" t="s">
        <v>749</v>
      </c>
    </row>
    <row r="520" spans="2:65" s="11" customFormat="1" ht="22.95" customHeight="1">
      <c r="B520" s="117"/>
      <c r="D520" s="118" t="s">
        <v>74</v>
      </c>
      <c r="E520" s="126" t="s">
        <v>750</v>
      </c>
      <c r="F520" s="126" t="s">
        <v>751</v>
      </c>
      <c r="J520" s="127">
        <f>BK520</f>
        <v>0</v>
      </c>
      <c r="L520" s="117"/>
      <c r="M520" s="121"/>
      <c r="P520" s="122">
        <f>SUM(P521:P586)</f>
        <v>208.32328799999996</v>
      </c>
      <c r="R520" s="122">
        <f>SUM(R521:R586)</f>
        <v>5.2309528599999986</v>
      </c>
      <c r="T520" s="123">
        <f>SUM(T521:T586)</f>
        <v>0</v>
      </c>
      <c r="AR520" s="118" t="s">
        <v>83</v>
      </c>
      <c r="AT520" s="124" t="s">
        <v>74</v>
      </c>
      <c r="AU520" s="124" t="s">
        <v>31</v>
      </c>
      <c r="AY520" s="118" t="s">
        <v>136</v>
      </c>
      <c r="BK520" s="125">
        <f>SUM(BK521:BK586)</f>
        <v>0</v>
      </c>
    </row>
    <row r="521" spans="2:65" s="1" customFormat="1" ht="24.15" customHeight="1">
      <c r="B521" s="128"/>
      <c r="C521" s="129" t="s">
        <v>752</v>
      </c>
      <c r="D521" s="129" t="s">
        <v>139</v>
      </c>
      <c r="E521" s="130" t="s">
        <v>753</v>
      </c>
      <c r="F521" s="131" t="s">
        <v>754</v>
      </c>
      <c r="G521" s="132" t="s">
        <v>152</v>
      </c>
      <c r="H521" s="133">
        <v>157.82</v>
      </c>
      <c r="I521" s="134"/>
      <c r="J521" s="134">
        <f>ROUND(I521*H521,2)</f>
        <v>0</v>
      </c>
      <c r="K521" s="131" t="s">
        <v>143</v>
      </c>
      <c r="L521" s="29"/>
      <c r="M521" s="135" t="s">
        <v>1</v>
      </c>
      <c r="N521" s="136" t="s">
        <v>40</v>
      </c>
      <c r="O521" s="137">
        <v>2.4E-2</v>
      </c>
      <c r="P521" s="137">
        <f>O521*H521</f>
        <v>3.7876799999999999</v>
      </c>
      <c r="Q521" s="137">
        <v>0</v>
      </c>
      <c r="R521" s="137">
        <f>Q521*H521</f>
        <v>0</v>
      </c>
      <c r="S521" s="137">
        <v>0</v>
      </c>
      <c r="T521" s="138">
        <f>S521*H521</f>
        <v>0</v>
      </c>
      <c r="AR521" s="139" t="s">
        <v>218</v>
      </c>
      <c r="AT521" s="139" t="s">
        <v>139</v>
      </c>
      <c r="AU521" s="139" t="s">
        <v>83</v>
      </c>
      <c r="AY521" s="17" t="s">
        <v>136</v>
      </c>
      <c r="BE521" s="140">
        <f>IF(N521="základní",J521,0)</f>
        <v>0</v>
      </c>
      <c r="BF521" s="140">
        <f>IF(N521="snížená",J521,0)</f>
        <v>0</v>
      </c>
      <c r="BG521" s="140">
        <f>IF(N521="zákl. přenesená",J521,0)</f>
        <v>0</v>
      </c>
      <c r="BH521" s="140">
        <f>IF(N521="sníž. přenesená",J521,0)</f>
        <v>0</v>
      </c>
      <c r="BI521" s="140">
        <f>IF(N521="nulová",J521,0)</f>
        <v>0</v>
      </c>
      <c r="BJ521" s="17" t="s">
        <v>31</v>
      </c>
      <c r="BK521" s="140">
        <f>ROUND(I521*H521,2)</f>
        <v>0</v>
      </c>
      <c r="BL521" s="17" t="s">
        <v>218</v>
      </c>
      <c r="BM521" s="139" t="s">
        <v>755</v>
      </c>
    </row>
    <row r="522" spans="2:65" s="13" customFormat="1">
      <c r="B522" s="147"/>
      <c r="D522" s="142" t="s">
        <v>146</v>
      </c>
      <c r="E522" s="148" t="s">
        <v>1</v>
      </c>
      <c r="F522" s="149" t="s">
        <v>311</v>
      </c>
      <c r="H522" s="150">
        <v>74.81</v>
      </c>
      <c r="L522" s="147"/>
      <c r="M522" s="151"/>
      <c r="T522" s="152"/>
      <c r="AT522" s="148" t="s">
        <v>146</v>
      </c>
      <c r="AU522" s="148" t="s">
        <v>83</v>
      </c>
      <c r="AV522" s="13" t="s">
        <v>83</v>
      </c>
      <c r="AW522" s="13" t="s">
        <v>30</v>
      </c>
      <c r="AX522" s="13" t="s">
        <v>75</v>
      </c>
      <c r="AY522" s="148" t="s">
        <v>136</v>
      </c>
    </row>
    <row r="523" spans="2:65" s="13" customFormat="1">
      <c r="B523" s="147"/>
      <c r="D523" s="142" t="s">
        <v>146</v>
      </c>
      <c r="E523" s="148" t="s">
        <v>1</v>
      </c>
      <c r="F523" s="149" t="s">
        <v>312</v>
      </c>
      <c r="H523" s="150">
        <v>6.46</v>
      </c>
      <c r="L523" s="147"/>
      <c r="M523" s="151"/>
      <c r="T523" s="152"/>
      <c r="AT523" s="148" t="s">
        <v>146</v>
      </c>
      <c r="AU523" s="148" t="s">
        <v>83</v>
      </c>
      <c r="AV523" s="13" t="s">
        <v>83</v>
      </c>
      <c r="AW523" s="13" t="s">
        <v>30</v>
      </c>
      <c r="AX523" s="13" t="s">
        <v>75</v>
      </c>
      <c r="AY523" s="148" t="s">
        <v>136</v>
      </c>
    </row>
    <row r="524" spans="2:65" s="13" customFormat="1">
      <c r="B524" s="147"/>
      <c r="D524" s="142" t="s">
        <v>146</v>
      </c>
      <c r="E524" s="148" t="s">
        <v>1</v>
      </c>
      <c r="F524" s="149" t="s">
        <v>313</v>
      </c>
      <c r="H524" s="150">
        <v>6.23</v>
      </c>
      <c r="L524" s="147"/>
      <c r="M524" s="151"/>
      <c r="T524" s="152"/>
      <c r="AT524" s="148" t="s">
        <v>146</v>
      </c>
      <c r="AU524" s="148" t="s">
        <v>83</v>
      </c>
      <c r="AV524" s="13" t="s">
        <v>83</v>
      </c>
      <c r="AW524" s="13" t="s">
        <v>30</v>
      </c>
      <c r="AX524" s="13" t="s">
        <v>75</v>
      </c>
      <c r="AY524" s="148" t="s">
        <v>136</v>
      </c>
    </row>
    <row r="525" spans="2:65" s="13" customFormat="1">
      <c r="B525" s="147"/>
      <c r="D525" s="142" t="s">
        <v>146</v>
      </c>
      <c r="E525" s="148" t="s">
        <v>1</v>
      </c>
      <c r="F525" s="149" t="s">
        <v>314</v>
      </c>
      <c r="H525" s="150">
        <v>2.82</v>
      </c>
      <c r="L525" s="147"/>
      <c r="M525" s="151"/>
      <c r="T525" s="152"/>
      <c r="AT525" s="148" t="s">
        <v>146</v>
      </c>
      <c r="AU525" s="148" t="s">
        <v>83</v>
      </c>
      <c r="AV525" s="13" t="s">
        <v>83</v>
      </c>
      <c r="AW525" s="13" t="s">
        <v>30</v>
      </c>
      <c r="AX525" s="13" t="s">
        <v>75</v>
      </c>
      <c r="AY525" s="148" t="s">
        <v>136</v>
      </c>
    </row>
    <row r="526" spans="2:65" s="13" customFormat="1">
      <c r="B526" s="147"/>
      <c r="D526" s="142" t="s">
        <v>146</v>
      </c>
      <c r="E526" s="148" t="s">
        <v>1</v>
      </c>
      <c r="F526" s="149" t="s">
        <v>315</v>
      </c>
      <c r="H526" s="150">
        <v>13.414999999999999</v>
      </c>
      <c r="L526" s="147"/>
      <c r="M526" s="151"/>
      <c r="T526" s="152"/>
      <c r="AT526" s="148" t="s">
        <v>146</v>
      </c>
      <c r="AU526" s="148" t="s">
        <v>83</v>
      </c>
      <c r="AV526" s="13" t="s">
        <v>83</v>
      </c>
      <c r="AW526" s="13" t="s">
        <v>30</v>
      </c>
      <c r="AX526" s="13" t="s">
        <v>75</v>
      </c>
      <c r="AY526" s="148" t="s">
        <v>136</v>
      </c>
    </row>
    <row r="527" spans="2:65" s="13" customFormat="1">
      <c r="B527" s="147"/>
      <c r="D527" s="142" t="s">
        <v>146</v>
      </c>
      <c r="E527" s="148" t="s">
        <v>1</v>
      </c>
      <c r="F527" s="149" t="s">
        <v>316</v>
      </c>
      <c r="H527" s="150">
        <v>8.86</v>
      </c>
      <c r="L527" s="147"/>
      <c r="M527" s="151"/>
      <c r="T527" s="152"/>
      <c r="AT527" s="148" t="s">
        <v>146</v>
      </c>
      <c r="AU527" s="148" t="s">
        <v>83</v>
      </c>
      <c r="AV527" s="13" t="s">
        <v>83</v>
      </c>
      <c r="AW527" s="13" t="s">
        <v>30</v>
      </c>
      <c r="AX527" s="13" t="s">
        <v>75</v>
      </c>
      <c r="AY527" s="148" t="s">
        <v>136</v>
      </c>
    </row>
    <row r="528" spans="2:65" s="13" customFormat="1">
      <c r="B528" s="147"/>
      <c r="D528" s="142" t="s">
        <v>146</v>
      </c>
      <c r="E528" s="148" t="s">
        <v>1</v>
      </c>
      <c r="F528" s="149" t="s">
        <v>317</v>
      </c>
      <c r="H528" s="150">
        <v>5.35</v>
      </c>
      <c r="L528" s="147"/>
      <c r="M528" s="151"/>
      <c r="T528" s="152"/>
      <c r="AT528" s="148" t="s">
        <v>146</v>
      </c>
      <c r="AU528" s="148" t="s">
        <v>83</v>
      </c>
      <c r="AV528" s="13" t="s">
        <v>83</v>
      </c>
      <c r="AW528" s="13" t="s">
        <v>30</v>
      </c>
      <c r="AX528" s="13" t="s">
        <v>75</v>
      </c>
      <c r="AY528" s="148" t="s">
        <v>136</v>
      </c>
    </row>
    <row r="529" spans="2:65" s="13" customFormat="1">
      <c r="B529" s="147"/>
      <c r="D529" s="142" t="s">
        <v>146</v>
      </c>
      <c r="E529" s="148" t="s">
        <v>1</v>
      </c>
      <c r="F529" s="149" t="s">
        <v>318</v>
      </c>
      <c r="H529" s="150">
        <v>2.74</v>
      </c>
      <c r="L529" s="147"/>
      <c r="M529" s="151"/>
      <c r="T529" s="152"/>
      <c r="AT529" s="148" t="s">
        <v>146</v>
      </c>
      <c r="AU529" s="148" t="s">
        <v>83</v>
      </c>
      <c r="AV529" s="13" t="s">
        <v>83</v>
      </c>
      <c r="AW529" s="13" t="s">
        <v>30</v>
      </c>
      <c r="AX529" s="13" t="s">
        <v>75</v>
      </c>
      <c r="AY529" s="148" t="s">
        <v>136</v>
      </c>
    </row>
    <row r="530" spans="2:65" s="13" customFormat="1">
      <c r="B530" s="147"/>
      <c r="D530" s="142" t="s">
        <v>146</v>
      </c>
      <c r="E530" s="148" t="s">
        <v>1</v>
      </c>
      <c r="F530" s="149" t="s">
        <v>319</v>
      </c>
      <c r="H530" s="150">
        <v>1.66</v>
      </c>
      <c r="L530" s="147"/>
      <c r="M530" s="151"/>
      <c r="T530" s="152"/>
      <c r="AT530" s="148" t="s">
        <v>146</v>
      </c>
      <c r="AU530" s="148" t="s">
        <v>83</v>
      </c>
      <c r="AV530" s="13" t="s">
        <v>83</v>
      </c>
      <c r="AW530" s="13" t="s">
        <v>30</v>
      </c>
      <c r="AX530" s="13" t="s">
        <v>75</v>
      </c>
      <c r="AY530" s="148" t="s">
        <v>136</v>
      </c>
    </row>
    <row r="531" spans="2:65" s="13" customFormat="1">
      <c r="B531" s="147"/>
      <c r="D531" s="142" t="s">
        <v>146</v>
      </c>
      <c r="E531" s="148" t="s">
        <v>1</v>
      </c>
      <c r="F531" s="149" t="s">
        <v>321</v>
      </c>
      <c r="H531" s="150">
        <v>4.3499999999999996</v>
      </c>
      <c r="L531" s="147"/>
      <c r="M531" s="151"/>
      <c r="T531" s="152"/>
      <c r="AT531" s="148" t="s">
        <v>146</v>
      </c>
      <c r="AU531" s="148" t="s">
        <v>83</v>
      </c>
      <c r="AV531" s="13" t="s">
        <v>83</v>
      </c>
      <c r="AW531" s="13" t="s">
        <v>30</v>
      </c>
      <c r="AX531" s="13" t="s">
        <v>75</v>
      </c>
      <c r="AY531" s="148" t="s">
        <v>136</v>
      </c>
    </row>
    <row r="532" spans="2:65" s="13" customFormat="1">
      <c r="B532" s="147"/>
      <c r="D532" s="142" t="s">
        <v>146</v>
      </c>
      <c r="E532" s="148" t="s">
        <v>1</v>
      </c>
      <c r="F532" s="149" t="s">
        <v>322</v>
      </c>
      <c r="H532" s="150">
        <v>5.54</v>
      </c>
      <c r="L532" s="147"/>
      <c r="M532" s="151"/>
      <c r="T532" s="152"/>
      <c r="AT532" s="148" t="s">
        <v>146</v>
      </c>
      <c r="AU532" s="148" t="s">
        <v>83</v>
      </c>
      <c r="AV532" s="13" t="s">
        <v>83</v>
      </c>
      <c r="AW532" s="13" t="s">
        <v>30</v>
      </c>
      <c r="AX532" s="13" t="s">
        <v>75</v>
      </c>
      <c r="AY532" s="148" t="s">
        <v>136</v>
      </c>
    </row>
    <row r="533" spans="2:65" s="13" customFormat="1">
      <c r="B533" s="147"/>
      <c r="D533" s="142" t="s">
        <v>146</v>
      </c>
      <c r="E533" s="148" t="s">
        <v>1</v>
      </c>
      <c r="F533" s="149" t="s">
        <v>323</v>
      </c>
      <c r="H533" s="150">
        <v>6.55</v>
      </c>
      <c r="L533" s="147"/>
      <c r="M533" s="151"/>
      <c r="T533" s="152"/>
      <c r="AT533" s="148" t="s">
        <v>146</v>
      </c>
      <c r="AU533" s="148" t="s">
        <v>83</v>
      </c>
      <c r="AV533" s="13" t="s">
        <v>83</v>
      </c>
      <c r="AW533" s="13" t="s">
        <v>30</v>
      </c>
      <c r="AX533" s="13" t="s">
        <v>75</v>
      </c>
      <c r="AY533" s="148" t="s">
        <v>136</v>
      </c>
    </row>
    <row r="534" spans="2:65" s="13" customFormat="1">
      <c r="B534" s="147"/>
      <c r="D534" s="142" t="s">
        <v>146</v>
      </c>
      <c r="E534" s="148" t="s">
        <v>1</v>
      </c>
      <c r="F534" s="149" t="s">
        <v>325</v>
      </c>
      <c r="H534" s="150">
        <v>10.574999999999999</v>
      </c>
      <c r="L534" s="147"/>
      <c r="M534" s="151"/>
      <c r="T534" s="152"/>
      <c r="AT534" s="148" t="s">
        <v>146</v>
      </c>
      <c r="AU534" s="148" t="s">
        <v>83</v>
      </c>
      <c r="AV534" s="13" t="s">
        <v>83</v>
      </c>
      <c r="AW534" s="13" t="s">
        <v>30</v>
      </c>
      <c r="AX534" s="13" t="s">
        <v>75</v>
      </c>
      <c r="AY534" s="148" t="s">
        <v>136</v>
      </c>
    </row>
    <row r="535" spans="2:65" s="13" customFormat="1">
      <c r="B535" s="147"/>
      <c r="D535" s="142" t="s">
        <v>146</v>
      </c>
      <c r="E535" s="148" t="s">
        <v>1</v>
      </c>
      <c r="F535" s="149" t="s">
        <v>326</v>
      </c>
      <c r="H535" s="150">
        <v>5.89</v>
      </c>
      <c r="L535" s="147"/>
      <c r="M535" s="151"/>
      <c r="T535" s="152"/>
      <c r="AT535" s="148" t="s">
        <v>146</v>
      </c>
      <c r="AU535" s="148" t="s">
        <v>83</v>
      </c>
      <c r="AV535" s="13" t="s">
        <v>83</v>
      </c>
      <c r="AW535" s="13" t="s">
        <v>30</v>
      </c>
      <c r="AX535" s="13" t="s">
        <v>75</v>
      </c>
      <c r="AY535" s="148" t="s">
        <v>136</v>
      </c>
    </row>
    <row r="536" spans="2:65" s="13" customFormat="1">
      <c r="B536" s="147"/>
      <c r="D536" s="142" t="s">
        <v>146</v>
      </c>
      <c r="E536" s="148" t="s">
        <v>1</v>
      </c>
      <c r="F536" s="149" t="s">
        <v>328</v>
      </c>
      <c r="H536" s="150">
        <v>2.57</v>
      </c>
      <c r="L536" s="147"/>
      <c r="M536" s="151"/>
      <c r="T536" s="152"/>
      <c r="AT536" s="148" t="s">
        <v>146</v>
      </c>
      <c r="AU536" s="148" t="s">
        <v>83</v>
      </c>
      <c r="AV536" s="13" t="s">
        <v>83</v>
      </c>
      <c r="AW536" s="13" t="s">
        <v>30</v>
      </c>
      <c r="AX536" s="13" t="s">
        <v>75</v>
      </c>
      <c r="AY536" s="148" t="s">
        <v>136</v>
      </c>
    </row>
    <row r="537" spans="2:65" s="14" customFormat="1">
      <c r="B537" s="153"/>
      <c r="D537" s="142" t="s">
        <v>146</v>
      </c>
      <c r="E537" s="154" t="s">
        <v>1</v>
      </c>
      <c r="F537" s="155" t="s">
        <v>149</v>
      </c>
      <c r="H537" s="156">
        <v>157.82</v>
      </c>
      <c r="L537" s="153"/>
      <c r="M537" s="157"/>
      <c r="T537" s="158"/>
      <c r="AT537" s="154" t="s">
        <v>146</v>
      </c>
      <c r="AU537" s="154" t="s">
        <v>83</v>
      </c>
      <c r="AV537" s="14" t="s">
        <v>144</v>
      </c>
      <c r="AW537" s="14" t="s">
        <v>30</v>
      </c>
      <c r="AX537" s="14" t="s">
        <v>31</v>
      </c>
      <c r="AY537" s="154" t="s">
        <v>136</v>
      </c>
    </row>
    <row r="538" spans="2:65" s="1" customFormat="1" ht="24.15" customHeight="1">
      <c r="B538" s="128"/>
      <c r="C538" s="129" t="s">
        <v>756</v>
      </c>
      <c r="D538" s="129" t="s">
        <v>139</v>
      </c>
      <c r="E538" s="130" t="s">
        <v>757</v>
      </c>
      <c r="F538" s="131" t="s">
        <v>758</v>
      </c>
      <c r="G538" s="132" t="s">
        <v>152</v>
      </c>
      <c r="H538" s="133">
        <v>157.82</v>
      </c>
      <c r="I538" s="134"/>
      <c r="J538" s="134">
        <f>ROUND(I538*H538,2)</f>
        <v>0</v>
      </c>
      <c r="K538" s="131" t="s">
        <v>143</v>
      </c>
      <c r="L538" s="29"/>
      <c r="M538" s="135" t="s">
        <v>1</v>
      </c>
      <c r="N538" s="136" t="s">
        <v>40</v>
      </c>
      <c r="O538" s="137">
        <v>4.3999999999999997E-2</v>
      </c>
      <c r="P538" s="137">
        <f>O538*H538</f>
        <v>6.9440799999999996</v>
      </c>
      <c r="Q538" s="137">
        <v>2.9999999999999997E-4</v>
      </c>
      <c r="R538" s="137">
        <f>Q538*H538</f>
        <v>4.7345999999999992E-2</v>
      </c>
      <c r="S538" s="137">
        <v>0</v>
      </c>
      <c r="T538" s="138">
        <f>S538*H538</f>
        <v>0</v>
      </c>
      <c r="AR538" s="139" t="s">
        <v>218</v>
      </c>
      <c r="AT538" s="139" t="s">
        <v>139</v>
      </c>
      <c r="AU538" s="139" t="s">
        <v>83</v>
      </c>
      <c r="AY538" s="17" t="s">
        <v>136</v>
      </c>
      <c r="BE538" s="140">
        <f>IF(N538="základní",J538,0)</f>
        <v>0</v>
      </c>
      <c r="BF538" s="140">
        <f>IF(N538="snížená",J538,0)</f>
        <v>0</v>
      </c>
      <c r="BG538" s="140">
        <f>IF(N538="zákl. přenesená",J538,0)</f>
        <v>0</v>
      </c>
      <c r="BH538" s="140">
        <f>IF(N538="sníž. přenesená",J538,0)</f>
        <v>0</v>
      </c>
      <c r="BI538" s="140">
        <f>IF(N538="nulová",J538,0)</f>
        <v>0</v>
      </c>
      <c r="BJ538" s="17" t="s">
        <v>31</v>
      </c>
      <c r="BK538" s="140">
        <f>ROUND(I538*H538,2)</f>
        <v>0</v>
      </c>
      <c r="BL538" s="17" t="s">
        <v>218</v>
      </c>
      <c r="BM538" s="139" t="s">
        <v>759</v>
      </c>
    </row>
    <row r="539" spans="2:65" s="1" customFormat="1" ht="37.950000000000003" customHeight="1">
      <c r="B539" s="128"/>
      <c r="C539" s="129" t="s">
        <v>760</v>
      </c>
      <c r="D539" s="129" t="s">
        <v>139</v>
      </c>
      <c r="E539" s="130" t="s">
        <v>761</v>
      </c>
      <c r="F539" s="131" t="s">
        <v>762</v>
      </c>
      <c r="G539" s="132" t="s">
        <v>152</v>
      </c>
      <c r="H539" s="133">
        <v>157.82</v>
      </c>
      <c r="I539" s="134"/>
      <c r="J539" s="134">
        <f>ROUND(I539*H539,2)</f>
        <v>0</v>
      </c>
      <c r="K539" s="131" t="s">
        <v>143</v>
      </c>
      <c r="L539" s="29"/>
      <c r="M539" s="135" t="s">
        <v>1</v>
      </c>
      <c r="N539" s="136" t="s">
        <v>40</v>
      </c>
      <c r="O539" s="137">
        <v>0.192</v>
      </c>
      <c r="P539" s="137">
        <f>O539*H539</f>
        <v>30.301439999999999</v>
      </c>
      <c r="Q539" s="137">
        <v>4.4999999999999997E-3</v>
      </c>
      <c r="R539" s="137">
        <f>Q539*H539</f>
        <v>0.71018999999999988</v>
      </c>
      <c r="S539" s="137">
        <v>0</v>
      </c>
      <c r="T539" s="138">
        <f>S539*H539</f>
        <v>0</v>
      </c>
      <c r="AR539" s="139" t="s">
        <v>218</v>
      </c>
      <c r="AT539" s="139" t="s">
        <v>139</v>
      </c>
      <c r="AU539" s="139" t="s">
        <v>83</v>
      </c>
      <c r="AY539" s="17" t="s">
        <v>136</v>
      </c>
      <c r="BE539" s="140">
        <f>IF(N539="základní",J539,0)</f>
        <v>0</v>
      </c>
      <c r="BF539" s="140">
        <f>IF(N539="snížená",J539,0)</f>
        <v>0</v>
      </c>
      <c r="BG539" s="140">
        <f>IF(N539="zákl. přenesená",J539,0)</f>
        <v>0</v>
      </c>
      <c r="BH539" s="140">
        <f>IF(N539="sníž. přenesená",J539,0)</f>
        <v>0</v>
      </c>
      <c r="BI539" s="140">
        <f>IF(N539="nulová",J539,0)</f>
        <v>0</v>
      </c>
      <c r="BJ539" s="17" t="s">
        <v>31</v>
      </c>
      <c r="BK539" s="140">
        <f>ROUND(I539*H539,2)</f>
        <v>0</v>
      </c>
      <c r="BL539" s="17" t="s">
        <v>218</v>
      </c>
      <c r="BM539" s="139" t="s">
        <v>763</v>
      </c>
    </row>
    <row r="540" spans="2:65" s="1" customFormat="1" ht="33" customHeight="1">
      <c r="B540" s="128"/>
      <c r="C540" s="129" t="s">
        <v>764</v>
      </c>
      <c r="D540" s="129" t="s">
        <v>139</v>
      </c>
      <c r="E540" s="130" t="s">
        <v>765</v>
      </c>
      <c r="F540" s="131" t="s">
        <v>766</v>
      </c>
      <c r="G540" s="132" t="s">
        <v>200</v>
      </c>
      <c r="H540" s="133">
        <v>83.52</v>
      </c>
      <c r="I540" s="134"/>
      <c r="J540" s="134">
        <f>ROUND(I540*H540,2)</f>
        <v>0</v>
      </c>
      <c r="K540" s="131" t="s">
        <v>143</v>
      </c>
      <c r="L540" s="29"/>
      <c r="M540" s="135" t="s">
        <v>1</v>
      </c>
      <c r="N540" s="136" t="s">
        <v>40</v>
      </c>
      <c r="O540" s="137">
        <v>0.19</v>
      </c>
      <c r="P540" s="137">
        <f>O540*H540</f>
        <v>15.8688</v>
      </c>
      <c r="Q540" s="137">
        <v>4.2999999999999999E-4</v>
      </c>
      <c r="R540" s="137">
        <f>Q540*H540</f>
        <v>3.5913599999999997E-2</v>
      </c>
      <c r="S540" s="137">
        <v>0</v>
      </c>
      <c r="T540" s="138">
        <f>S540*H540</f>
        <v>0</v>
      </c>
      <c r="AR540" s="139" t="s">
        <v>218</v>
      </c>
      <c r="AT540" s="139" t="s">
        <v>139</v>
      </c>
      <c r="AU540" s="139" t="s">
        <v>83</v>
      </c>
      <c r="AY540" s="17" t="s">
        <v>136</v>
      </c>
      <c r="BE540" s="140">
        <f>IF(N540="základní",J540,0)</f>
        <v>0</v>
      </c>
      <c r="BF540" s="140">
        <f>IF(N540="snížená",J540,0)</f>
        <v>0</v>
      </c>
      <c r="BG540" s="140">
        <f>IF(N540="zákl. přenesená",J540,0)</f>
        <v>0</v>
      </c>
      <c r="BH540" s="140">
        <f>IF(N540="sníž. přenesená",J540,0)</f>
        <v>0</v>
      </c>
      <c r="BI540" s="140">
        <f>IF(N540="nulová",J540,0)</f>
        <v>0</v>
      </c>
      <c r="BJ540" s="17" t="s">
        <v>31</v>
      </c>
      <c r="BK540" s="140">
        <f>ROUND(I540*H540,2)</f>
        <v>0</v>
      </c>
      <c r="BL540" s="17" t="s">
        <v>218</v>
      </c>
      <c r="BM540" s="139" t="s">
        <v>767</v>
      </c>
    </row>
    <row r="541" spans="2:65" s="13" customFormat="1">
      <c r="B541" s="147"/>
      <c r="D541" s="142" t="s">
        <v>146</v>
      </c>
      <c r="E541" s="148" t="s">
        <v>1</v>
      </c>
      <c r="F541" s="149" t="s">
        <v>334</v>
      </c>
      <c r="H541" s="150">
        <v>9.9</v>
      </c>
      <c r="L541" s="147"/>
      <c r="M541" s="151"/>
      <c r="T541" s="152"/>
      <c r="AT541" s="148" t="s">
        <v>146</v>
      </c>
      <c r="AU541" s="148" t="s">
        <v>83</v>
      </c>
      <c r="AV541" s="13" t="s">
        <v>83</v>
      </c>
      <c r="AW541" s="13" t="s">
        <v>30</v>
      </c>
      <c r="AX541" s="13" t="s">
        <v>75</v>
      </c>
      <c r="AY541" s="148" t="s">
        <v>136</v>
      </c>
    </row>
    <row r="542" spans="2:65" s="13" customFormat="1">
      <c r="B542" s="147"/>
      <c r="D542" s="142" t="s">
        <v>146</v>
      </c>
      <c r="E542" s="148" t="s">
        <v>1</v>
      </c>
      <c r="F542" s="149" t="s">
        <v>335</v>
      </c>
      <c r="H542" s="150">
        <v>10.6</v>
      </c>
      <c r="L542" s="147"/>
      <c r="M542" s="151"/>
      <c r="T542" s="152"/>
      <c r="AT542" s="148" t="s">
        <v>146</v>
      </c>
      <c r="AU542" s="148" t="s">
        <v>83</v>
      </c>
      <c r="AV542" s="13" t="s">
        <v>83</v>
      </c>
      <c r="AW542" s="13" t="s">
        <v>30</v>
      </c>
      <c r="AX542" s="13" t="s">
        <v>75</v>
      </c>
      <c r="AY542" s="148" t="s">
        <v>136</v>
      </c>
    </row>
    <row r="543" spans="2:65" s="13" customFormat="1">
      <c r="B543" s="147"/>
      <c r="D543" s="142" t="s">
        <v>146</v>
      </c>
      <c r="E543" s="148" t="s">
        <v>1</v>
      </c>
      <c r="F543" s="149" t="s">
        <v>337</v>
      </c>
      <c r="H543" s="150">
        <v>21.42</v>
      </c>
      <c r="L543" s="147"/>
      <c r="M543" s="151"/>
      <c r="T543" s="152"/>
      <c r="AT543" s="148" t="s">
        <v>146</v>
      </c>
      <c r="AU543" s="148" t="s">
        <v>83</v>
      </c>
      <c r="AV543" s="13" t="s">
        <v>83</v>
      </c>
      <c r="AW543" s="13" t="s">
        <v>30</v>
      </c>
      <c r="AX543" s="13" t="s">
        <v>75</v>
      </c>
      <c r="AY543" s="148" t="s">
        <v>136</v>
      </c>
    </row>
    <row r="544" spans="2:65" s="13" customFormat="1">
      <c r="B544" s="147"/>
      <c r="D544" s="142" t="s">
        <v>146</v>
      </c>
      <c r="E544" s="148" t="s">
        <v>1</v>
      </c>
      <c r="F544" s="149" t="s">
        <v>338</v>
      </c>
      <c r="H544" s="150">
        <v>12</v>
      </c>
      <c r="L544" s="147"/>
      <c r="M544" s="151"/>
      <c r="T544" s="152"/>
      <c r="AT544" s="148" t="s">
        <v>146</v>
      </c>
      <c r="AU544" s="148" t="s">
        <v>83</v>
      </c>
      <c r="AV544" s="13" t="s">
        <v>83</v>
      </c>
      <c r="AW544" s="13" t="s">
        <v>30</v>
      </c>
      <c r="AX544" s="13" t="s">
        <v>75</v>
      </c>
      <c r="AY544" s="148" t="s">
        <v>136</v>
      </c>
    </row>
    <row r="545" spans="2:65" s="13" customFormat="1">
      <c r="B545" s="147"/>
      <c r="D545" s="142" t="s">
        <v>146</v>
      </c>
      <c r="E545" s="148" t="s">
        <v>1</v>
      </c>
      <c r="F545" s="149" t="s">
        <v>347</v>
      </c>
      <c r="H545" s="150">
        <v>13</v>
      </c>
      <c r="L545" s="147"/>
      <c r="M545" s="151"/>
      <c r="T545" s="152"/>
      <c r="AT545" s="148" t="s">
        <v>146</v>
      </c>
      <c r="AU545" s="148" t="s">
        <v>83</v>
      </c>
      <c r="AV545" s="13" t="s">
        <v>83</v>
      </c>
      <c r="AW545" s="13" t="s">
        <v>30</v>
      </c>
      <c r="AX545" s="13" t="s">
        <v>75</v>
      </c>
      <c r="AY545" s="148" t="s">
        <v>136</v>
      </c>
    </row>
    <row r="546" spans="2:65" s="13" customFormat="1">
      <c r="B546" s="147"/>
      <c r="D546" s="142" t="s">
        <v>146</v>
      </c>
      <c r="E546" s="148" t="s">
        <v>1</v>
      </c>
      <c r="F546" s="149" t="s">
        <v>348</v>
      </c>
      <c r="H546" s="150">
        <v>10</v>
      </c>
      <c r="L546" s="147"/>
      <c r="M546" s="151"/>
      <c r="T546" s="152"/>
      <c r="AT546" s="148" t="s">
        <v>146</v>
      </c>
      <c r="AU546" s="148" t="s">
        <v>83</v>
      </c>
      <c r="AV546" s="13" t="s">
        <v>83</v>
      </c>
      <c r="AW546" s="13" t="s">
        <v>30</v>
      </c>
      <c r="AX546" s="13" t="s">
        <v>75</v>
      </c>
      <c r="AY546" s="148" t="s">
        <v>136</v>
      </c>
    </row>
    <row r="547" spans="2:65" s="13" customFormat="1">
      <c r="B547" s="147"/>
      <c r="D547" s="142" t="s">
        <v>146</v>
      </c>
      <c r="E547" s="148" t="s">
        <v>1</v>
      </c>
      <c r="F547" s="149" t="s">
        <v>350</v>
      </c>
      <c r="H547" s="150">
        <v>6.6</v>
      </c>
      <c r="L547" s="147"/>
      <c r="M547" s="151"/>
      <c r="T547" s="152"/>
      <c r="AT547" s="148" t="s">
        <v>146</v>
      </c>
      <c r="AU547" s="148" t="s">
        <v>83</v>
      </c>
      <c r="AV547" s="13" t="s">
        <v>83</v>
      </c>
      <c r="AW547" s="13" t="s">
        <v>30</v>
      </c>
      <c r="AX547" s="13" t="s">
        <v>75</v>
      </c>
      <c r="AY547" s="148" t="s">
        <v>136</v>
      </c>
    </row>
    <row r="548" spans="2:65" s="14" customFormat="1">
      <c r="B548" s="153"/>
      <c r="D548" s="142" t="s">
        <v>146</v>
      </c>
      <c r="E548" s="154" t="s">
        <v>1</v>
      </c>
      <c r="F548" s="155" t="s">
        <v>149</v>
      </c>
      <c r="H548" s="156">
        <v>83.52</v>
      </c>
      <c r="L548" s="153"/>
      <c r="M548" s="157"/>
      <c r="T548" s="158"/>
      <c r="AT548" s="154" t="s">
        <v>146</v>
      </c>
      <c r="AU548" s="154" t="s">
        <v>83</v>
      </c>
      <c r="AV548" s="14" t="s">
        <v>144</v>
      </c>
      <c r="AW548" s="14" t="s">
        <v>30</v>
      </c>
      <c r="AX548" s="14" t="s">
        <v>31</v>
      </c>
      <c r="AY548" s="154" t="s">
        <v>136</v>
      </c>
    </row>
    <row r="549" spans="2:65" s="1" customFormat="1" ht="24.15" customHeight="1">
      <c r="B549" s="128"/>
      <c r="C549" s="159" t="s">
        <v>768</v>
      </c>
      <c r="D549" s="159" t="s">
        <v>356</v>
      </c>
      <c r="E549" s="160" t="s">
        <v>769</v>
      </c>
      <c r="F549" s="161" t="s">
        <v>770</v>
      </c>
      <c r="G549" s="162" t="s">
        <v>157</v>
      </c>
      <c r="H549" s="163">
        <v>304.84800000000001</v>
      </c>
      <c r="I549" s="164"/>
      <c r="J549" s="164">
        <f>ROUND(I549*H549,2)</f>
        <v>0</v>
      </c>
      <c r="K549" s="161" t="s">
        <v>143</v>
      </c>
      <c r="L549" s="165"/>
      <c r="M549" s="166" t="s">
        <v>1</v>
      </c>
      <c r="N549" s="167" t="s">
        <v>40</v>
      </c>
      <c r="O549" s="137">
        <v>0</v>
      </c>
      <c r="P549" s="137">
        <f>O549*H549</f>
        <v>0</v>
      </c>
      <c r="Q549" s="137">
        <v>4.6999999999999999E-4</v>
      </c>
      <c r="R549" s="137">
        <f>Q549*H549</f>
        <v>0.14327856</v>
      </c>
      <c r="S549" s="137">
        <v>0</v>
      </c>
      <c r="T549" s="138">
        <f>S549*H549</f>
        <v>0</v>
      </c>
      <c r="AR549" s="139" t="s">
        <v>368</v>
      </c>
      <c r="AT549" s="139" t="s">
        <v>356</v>
      </c>
      <c r="AU549" s="139" t="s">
        <v>83</v>
      </c>
      <c r="AY549" s="17" t="s">
        <v>136</v>
      </c>
      <c r="BE549" s="140">
        <f>IF(N549="základní",J549,0)</f>
        <v>0</v>
      </c>
      <c r="BF549" s="140">
        <f>IF(N549="snížená",J549,0)</f>
        <v>0</v>
      </c>
      <c r="BG549" s="140">
        <f>IF(N549="zákl. přenesená",J549,0)</f>
        <v>0</v>
      </c>
      <c r="BH549" s="140">
        <f>IF(N549="sníž. přenesená",J549,0)</f>
        <v>0</v>
      </c>
      <c r="BI549" s="140">
        <f>IF(N549="nulová",J549,0)</f>
        <v>0</v>
      </c>
      <c r="BJ549" s="17" t="s">
        <v>31</v>
      </c>
      <c r="BK549" s="140">
        <f>ROUND(I549*H549,2)</f>
        <v>0</v>
      </c>
      <c r="BL549" s="17" t="s">
        <v>218</v>
      </c>
      <c r="BM549" s="139" t="s">
        <v>771</v>
      </c>
    </row>
    <row r="550" spans="2:65" s="13" customFormat="1">
      <c r="B550" s="147"/>
      <c r="D550" s="142" t="s">
        <v>146</v>
      </c>
      <c r="F550" s="149" t="s">
        <v>772</v>
      </c>
      <c r="H550" s="150">
        <v>304.84800000000001</v>
      </c>
      <c r="L550" s="147"/>
      <c r="M550" s="151"/>
      <c r="T550" s="152"/>
      <c r="AT550" s="148" t="s">
        <v>146</v>
      </c>
      <c r="AU550" s="148" t="s">
        <v>83</v>
      </c>
      <c r="AV550" s="13" t="s">
        <v>83</v>
      </c>
      <c r="AW550" s="13" t="s">
        <v>3</v>
      </c>
      <c r="AX550" s="13" t="s">
        <v>31</v>
      </c>
      <c r="AY550" s="148" t="s">
        <v>136</v>
      </c>
    </row>
    <row r="551" spans="2:65" s="1" customFormat="1" ht="37.950000000000003" customHeight="1">
      <c r="B551" s="128"/>
      <c r="C551" s="129" t="s">
        <v>773</v>
      </c>
      <c r="D551" s="129" t="s">
        <v>139</v>
      </c>
      <c r="E551" s="130" t="s">
        <v>774</v>
      </c>
      <c r="F551" s="131" t="s">
        <v>775</v>
      </c>
      <c r="G551" s="132" t="s">
        <v>152</v>
      </c>
      <c r="H551" s="133">
        <v>157.82</v>
      </c>
      <c r="I551" s="134"/>
      <c r="J551" s="134">
        <f>ROUND(I551*H551,2)</f>
        <v>0</v>
      </c>
      <c r="K551" s="131" t="s">
        <v>143</v>
      </c>
      <c r="L551" s="29"/>
      <c r="M551" s="135" t="s">
        <v>1</v>
      </c>
      <c r="N551" s="136" t="s">
        <v>40</v>
      </c>
      <c r="O551" s="137">
        <v>0.61</v>
      </c>
      <c r="P551" s="137">
        <f>O551*H551</f>
        <v>96.270199999999988</v>
      </c>
      <c r="Q551" s="137">
        <v>6.3E-3</v>
      </c>
      <c r="R551" s="137">
        <f>Q551*H551</f>
        <v>0.99426599999999998</v>
      </c>
      <c r="S551" s="137">
        <v>0</v>
      </c>
      <c r="T551" s="138">
        <f>S551*H551</f>
        <v>0</v>
      </c>
      <c r="AR551" s="139" t="s">
        <v>218</v>
      </c>
      <c r="AT551" s="139" t="s">
        <v>139</v>
      </c>
      <c r="AU551" s="139" t="s">
        <v>83</v>
      </c>
      <c r="AY551" s="17" t="s">
        <v>136</v>
      </c>
      <c r="BE551" s="140">
        <f>IF(N551="základní",J551,0)</f>
        <v>0</v>
      </c>
      <c r="BF551" s="140">
        <f>IF(N551="snížená",J551,0)</f>
        <v>0</v>
      </c>
      <c r="BG551" s="140">
        <f>IF(N551="zákl. přenesená",J551,0)</f>
        <v>0</v>
      </c>
      <c r="BH551" s="140">
        <f>IF(N551="sníž. přenesená",J551,0)</f>
        <v>0</v>
      </c>
      <c r="BI551" s="140">
        <f>IF(N551="nulová",J551,0)</f>
        <v>0</v>
      </c>
      <c r="BJ551" s="17" t="s">
        <v>31</v>
      </c>
      <c r="BK551" s="140">
        <f>ROUND(I551*H551,2)</f>
        <v>0</v>
      </c>
      <c r="BL551" s="17" t="s">
        <v>218</v>
      </c>
      <c r="BM551" s="139" t="s">
        <v>776</v>
      </c>
    </row>
    <row r="552" spans="2:65" s="1" customFormat="1" ht="24.15" customHeight="1">
      <c r="B552" s="128"/>
      <c r="C552" s="159" t="s">
        <v>777</v>
      </c>
      <c r="D552" s="159" t="s">
        <v>356</v>
      </c>
      <c r="E552" s="160" t="s">
        <v>778</v>
      </c>
      <c r="F552" s="161" t="s">
        <v>779</v>
      </c>
      <c r="G552" s="162" t="s">
        <v>152</v>
      </c>
      <c r="H552" s="163">
        <v>173.602</v>
      </c>
      <c r="I552" s="164"/>
      <c r="J552" s="164">
        <f>ROUND(I552*H552,2)</f>
        <v>0</v>
      </c>
      <c r="K552" s="161" t="s">
        <v>143</v>
      </c>
      <c r="L552" s="165"/>
      <c r="M552" s="166" t="s">
        <v>1</v>
      </c>
      <c r="N552" s="167" t="s">
        <v>40</v>
      </c>
      <c r="O552" s="137">
        <v>0</v>
      </c>
      <c r="P552" s="137">
        <f>O552*H552</f>
        <v>0</v>
      </c>
      <c r="Q552" s="137">
        <v>1.7999999999999999E-2</v>
      </c>
      <c r="R552" s="137">
        <f>Q552*H552</f>
        <v>3.1248359999999997</v>
      </c>
      <c r="S552" s="137">
        <v>0</v>
      </c>
      <c r="T552" s="138">
        <f>S552*H552</f>
        <v>0</v>
      </c>
      <c r="AR552" s="139" t="s">
        <v>368</v>
      </c>
      <c r="AT552" s="139" t="s">
        <v>356</v>
      </c>
      <c r="AU552" s="139" t="s">
        <v>83</v>
      </c>
      <c r="AY552" s="17" t="s">
        <v>136</v>
      </c>
      <c r="BE552" s="140">
        <f>IF(N552="základní",J552,0)</f>
        <v>0</v>
      </c>
      <c r="BF552" s="140">
        <f>IF(N552="snížená",J552,0)</f>
        <v>0</v>
      </c>
      <c r="BG552" s="140">
        <f>IF(N552="zákl. přenesená",J552,0)</f>
        <v>0</v>
      </c>
      <c r="BH552" s="140">
        <f>IF(N552="sníž. přenesená",J552,0)</f>
        <v>0</v>
      </c>
      <c r="BI552" s="140">
        <f>IF(N552="nulová",J552,0)</f>
        <v>0</v>
      </c>
      <c r="BJ552" s="17" t="s">
        <v>31</v>
      </c>
      <c r="BK552" s="140">
        <f>ROUND(I552*H552,2)</f>
        <v>0</v>
      </c>
      <c r="BL552" s="17" t="s">
        <v>218</v>
      </c>
      <c r="BM552" s="139" t="s">
        <v>780</v>
      </c>
    </row>
    <row r="553" spans="2:65" s="13" customFormat="1">
      <c r="B553" s="147"/>
      <c r="D553" s="142" t="s">
        <v>146</v>
      </c>
      <c r="F553" s="149" t="s">
        <v>781</v>
      </c>
      <c r="H553" s="150">
        <v>173.602</v>
      </c>
      <c r="L553" s="147"/>
      <c r="M553" s="151"/>
      <c r="T553" s="152"/>
      <c r="AT553" s="148" t="s">
        <v>146</v>
      </c>
      <c r="AU553" s="148" t="s">
        <v>83</v>
      </c>
      <c r="AV553" s="13" t="s">
        <v>83</v>
      </c>
      <c r="AW553" s="13" t="s">
        <v>3</v>
      </c>
      <c r="AX553" s="13" t="s">
        <v>31</v>
      </c>
      <c r="AY553" s="148" t="s">
        <v>136</v>
      </c>
    </row>
    <row r="554" spans="2:65" s="1" customFormat="1" ht="24.15" customHeight="1">
      <c r="B554" s="128"/>
      <c r="C554" s="129" t="s">
        <v>782</v>
      </c>
      <c r="D554" s="129" t="s">
        <v>139</v>
      </c>
      <c r="E554" s="130" t="s">
        <v>783</v>
      </c>
      <c r="F554" s="131" t="s">
        <v>784</v>
      </c>
      <c r="G554" s="132" t="s">
        <v>152</v>
      </c>
      <c r="H554" s="133">
        <v>94.07</v>
      </c>
      <c r="I554" s="134"/>
      <c r="J554" s="134">
        <f>ROUND(I554*H554,2)</f>
        <v>0</v>
      </c>
      <c r="K554" s="131" t="s">
        <v>143</v>
      </c>
      <c r="L554" s="29"/>
      <c r="M554" s="135" t="s">
        <v>1</v>
      </c>
      <c r="N554" s="136" t="s">
        <v>40</v>
      </c>
      <c r="O554" s="137">
        <v>0.27800000000000002</v>
      </c>
      <c r="P554" s="137">
        <f>O554*H554</f>
        <v>26.15146</v>
      </c>
      <c r="Q554" s="137">
        <v>1.5E-3</v>
      </c>
      <c r="R554" s="137">
        <f>Q554*H554</f>
        <v>0.14110499999999998</v>
      </c>
      <c r="S554" s="137">
        <v>0</v>
      </c>
      <c r="T554" s="138">
        <f>S554*H554</f>
        <v>0</v>
      </c>
      <c r="AR554" s="139" t="s">
        <v>218</v>
      </c>
      <c r="AT554" s="139" t="s">
        <v>139</v>
      </c>
      <c r="AU554" s="139" t="s">
        <v>83</v>
      </c>
      <c r="AY554" s="17" t="s">
        <v>136</v>
      </c>
      <c r="BE554" s="140">
        <f>IF(N554="základní",J554,0)</f>
        <v>0</v>
      </c>
      <c r="BF554" s="140">
        <f>IF(N554="snížená",J554,0)</f>
        <v>0</v>
      </c>
      <c r="BG554" s="140">
        <f>IF(N554="zákl. přenesená",J554,0)</f>
        <v>0</v>
      </c>
      <c r="BH554" s="140">
        <f>IF(N554="sníž. přenesená",J554,0)</f>
        <v>0</v>
      </c>
      <c r="BI554" s="140">
        <f>IF(N554="nulová",J554,0)</f>
        <v>0</v>
      </c>
      <c r="BJ554" s="17" t="s">
        <v>31</v>
      </c>
      <c r="BK554" s="140">
        <f>ROUND(I554*H554,2)</f>
        <v>0</v>
      </c>
      <c r="BL554" s="17" t="s">
        <v>218</v>
      </c>
      <c r="BM554" s="139" t="s">
        <v>785</v>
      </c>
    </row>
    <row r="555" spans="2:65" s="13" customFormat="1">
      <c r="B555" s="147"/>
      <c r="D555" s="142" t="s">
        <v>146</v>
      </c>
      <c r="E555" s="148" t="s">
        <v>1</v>
      </c>
      <c r="F555" s="149" t="s">
        <v>311</v>
      </c>
      <c r="H555" s="150">
        <v>74.81</v>
      </c>
      <c r="L555" s="147"/>
      <c r="M555" s="151"/>
      <c r="T555" s="152"/>
      <c r="AT555" s="148" t="s">
        <v>146</v>
      </c>
      <c r="AU555" s="148" t="s">
        <v>83</v>
      </c>
      <c r="AV555" s="13" t="s">
        <v>83</v>
      </c>
      <c r="AW555" s="13" t="s">
        <v>30</v>
      </c>
      <c r="AX555" s="13" t="s">
        <v>75</v>
      </c>
      <c r="AY555" s="148" t="s">
        <v>136</v>
      </c>
    </row>
    <row r="556" spans="2:65" s="13" customFormat="1">
      <c r="B556" s="147"/>
      <c r="D556" s="142" t="s">
        <v>146</v>
      </c>
      <c r="E556" s="148" t="s">
        <v>1</v>
      </c>
      <c r="F556" s="149" t="s">
        <v>314</v>
      </c>
      <c r="H556" s="150">
        <v>2.82</v>
      </c>
      <c r="L556" s="147"/>
      <c r="M556" s="151"/>
      <c r="T556" s="152"/>
      <c r="AT556" s="148" t="s">
        <v>146</v>
      </c>
      <c r="AU556" s="148" t="s">
        <v>83</v>
      </c>
      <c r="AV556" s="13" t="s">
        <v>83</v>
      </c>
      <c r="AW556" s="13" t="s">
        <v>30</v>
      </c>
      <c r="AX556" s="13" t="s">
        <v>75</v>
      </c>
      <c r="AY556" s="148" t="s">
        <v>136</v>
      </c>
    </row>
    <row r="557" spans="2:65" s="13" customFormat="1">
      <c r="B557" s="147"/>
      <c r="D557" s="142" t="s">
        <v>146</v>
      </c>
      <c r="E557" s="148" t="s">
        <v>1</v>
      </c>
      <c r="F557" s="149" t="s">
        <v>321</v>
      </c>
      <c r="H557" s="150">
        <v>4.3499999999999996</v>
      </c>
      <c r="L557" s="147"/>
      <c r="M557" s="151"/>
      <c r="T557" s="152"/>
      <c r="AT557" s="148" t="s">
        <v>146</v>
      </c>
      <c r="AU557" s="148" t="s">
        <v>83</v>
      </c>
      <c r="AV557" s="13" t="s">
        <v>83</v>
      </c>
      <c r="AW557" s="13" t="s">
        <v>30</v>
      </c>
      <c r="AX557" s="13" t="s">
        <v>75</v>
      </c>
      <c r="AY557" s="148" t="s">
        <v>136</v>
      </c>
    </row>
    <row r="558" spans="2:65" s="13" customFormat="1">
      <c r="B558" s="147"/>
      <c r="D558" s="142" t="s">
        <v>146</v>
      </c>
      <c r="E558" s="148" t="s">
        <v>1</v>
      </c>
      <c r="F558" s="149" t="s">
        <v>322</v>
      </c>
      <c r="H558" s="150">
        <v>5.54</v>
      </c>
      <c r="L558" s="147"/>
      <c r="M558" s="151"/>
      <c r="T558" s="152"/>
      <c r="AT558" s="148" t="s">
        <v>146</v>
      </c>
      <c r="AU558" s="148" t="s">
        <v>83</v>
      </c>
      <c r="AV558" s="13" t="s">
        <v>83</v>
      </c>
      <c r="AW558" s="13" t="s">
        <v>30</v>
      </c>
      <c r="AX558" s="13" t="s">
        <v>75</v>
      </c>
      <c r="AY558" s="148" t="s">
        <v>136</v>
      </c>
    </row>
    <row r="559" spans="2:65" s="13" customFormat="1">
      <c r="B559" s="147"/>
      <c r="D559" s="142" t="s">
        <v>146</v>
      </c>
      <c r="E559" s="148" t="s">
        <v>1</v>
      </c>
      <c r="F559" s="149" t="s">
        <v>323</v>
      </c>
      <c r="H559" s="150">
        <v>6.55</v>
      </c>
      <c r="L559" s="147"/>
      <c r="M559" s="151"/>
      <c r="T559" s="152"/>
      <c r="AT559" s="148" t="s">
        <v>146</v>
      </c>
      <c r="AU559" s="148" t="s">
        <v>83</v>
      </c>
      <c r="AV559" s="13" t="s">
        <v>83</v>
      </c>
      <c r="AW559" s="13" t="s">
        <v>30</v>
      </c>
      <c r="AX559" s="13" t="s">
        <v>75</v>
      </c>
      <c r="AY559" s="148" t="s">
        <v>136</v>
      </c>
    </row>
    <row r="560" spans="2:65" s="14" customFormat="1">
      <c r="B560" s="153"/>
      <c r="D560" s="142" t="s">
        <v>146</v>
      </c>
      <c r="E560" s="154" t="s">
        <v>1</v>
      </c>
      <c r="F560" s="155" t="s">
        <v>149</v>
      </c>
      <c r="H560" s="156">
        <v>94.07</v>
      </c>
      <c r="L560" s="153"/>
      <c r="M560" s="157"/>
      <c r="T560" s="158"/>
      <c r="AT560" s="154" t="s">
        <v>146</v>
      </c>
      <c r="AU560" s="154" t="s">
        <v>83</v>
      </c>
      <c r="AV560" s="14" t="s">
        <v>144</v>
      </c>
      <c r="AW560" s="14" t="s">
        <v>30</v>
      </c>
      <c r="AX560" s="14" t="s">
        <v>31</v>
      </c>
      <c r="AY560" s="154" t="s">
        <v>136</v>
      </c>
    </row>
    <row r="561" spans="2:65" s="1" customFormat="1" ht="16.5" customHeight="1">
      <c r="B561" s="128"/>
      <c r="C561" s="129" t="s">
        <v>786</v>
      </c>
      <c r="D561" s="129" t="s">
        <v>139</v>
      </c>
      <c r="E561" s="130" t="s">
        <v>787</v>
      </c>
      <c r="F561" s="131" t="s">
        <v>788</v>
      </c>
      <c r="G561" s="132" t="s">
        <v>200</v>
      </c>
      <c r="H561" s="133">
        <v>192.91</v>
      </c>
      <c r="I561" s="134"/>
      <c r="J561" s="134">
        <f>ROUND(I561*H561,2)</f>
        <v>0</v>
      </c>
      <c r="K561" s="131" t="s">
        <v>143</v>
      </c>
      <c r="L561" s="29"/>
      <c r="M561" s="135" t="s">
        <v>1</v>
      </c>
      <c r="N561" s="136" t="s">
        <v>40</v>
      </c>
      <c r="O561" s="137">
        <v>0.05</v>
      </c>
      <c r="P561" s="137">
        <f>O561*H561</f>
        <v>9.6455000000000002</v>
      </c>
      <c r="Q561" s="137">
        <v>3.0000000000000001E-5</v>
      </c>
      <c r="R561" s="137">
        <f>Q561*H561</f>
        <v>5.7873000000000004E-3</v>
      </c>
      <c r="S561" s="137">
        <v>0</v>
      </c>
      <c r="T561" s="138">
        <f>S561*H561</f>
        <v>0</v>
      </c>
      <c r="AR561" s="139" t="s">
        <v>218</v>
      </c>
      <c r="AT561" s="139" t="s">
        <v>139</v>
      </c>
      <c r="AU561" s="139" t="s">
        <v>83</v>
      </c>
      <c r="AY561" s="17" t="s">
        <v>136</v>
      </c>
      <c r="BE561" s="140">
        <f>IF(N561="základní",J561,0)</f>
        <v>0</v>
      </c>
      <c r="BF561" s="140">
        <f>IF(N561="snížená",J561,0)</f>
        <v>0</v>
      </c>
      <c r="BG561" s="140">
        <f>IF(N561="zákl. přenesená",J561,0)</f>
        <v>0</v>
      </c>
      <c r="BH561" s="140">
        <f>IF(N561="sníž. přenesená",J561,0)</f>
        <v>0</v>
      </c>
      <c r="BI561" s="140">
        <f>IF(N561="nulová",J561,0)</f>
        <v>0</v>
      </c>
      <c r="BJ561" s="17" t="s">
        <v>31</v>
      </c>
      <c r="BK561" s="140">
        <f>ROUND(I561*H561,2)</f>
        <v>0</v>
      </c>
      <c r="BL561" s="17" t="s">
        <v>218</v>
      </c>
      <c r="BM561" s="139" t="s">
        <v>789</v>
      </c>
    </row>
    <row r="562" spans="2:65" s="13" customFormat="1" ht="30.6">
      <c r="B562" s="147"/>
      <c r="D562" s="142" t="s">
        <v>146</v>
      </c>
      <c r="E562" s="148" t="s">
        <v>1</v>
      </c>
      <c r="F562" s="149" t="s">
        <v>333</v>
      </c>
      <c r="H562" s="150">
        <v>51.5</v>
      </c>
      <c r="L562" s="147"/>
      <c r="M562" s="151"/>
      <c r="T562" s="152"/>
      <c r="AT562" s="148" t="s">
        <v>146</v>
      </c>
      <c r="AU562" s="148" t="s">
        <v>83</v>
      </c>
      <c r="AV562" s="13" t="s">
        <v>83</v>
      </c>
      <c r="AW562" s="13" t="s">
        <v>30</v>
      </c>
      <c r="AX562" s="13" t="s">
        <v>75</v>
      </c>
      <c r="AY562" s="148" t="s">
        <v>136</v>
      </c>
    </row>
    <row r="563" spans="2:65" s="13" customFormat="1">
      <c r="B563" s="147"/>
      <c r="D563" s="142" t="s">
        <v>146</v>
      </c>
      <c r="E563" s="148" t="s">
        <v>1</v>
      </c>
      <c r="F563" s="149" t="s">
        <v>334</v>
      </c>
      <c r="H563" s="150">
        <v>9.9</v>
      </c>
      <c r="L563" s="147"/>
      <c r="M563" s="151"/>
      <c r="T563" s="152"/>
      <c r="AT563" s="148" t="s">
        <v>146</v>
      </c>
      <c r="AU563" s="148" t="s">
        <v>83</v>
      </c>
      <c r="AV563" s="13" t="s">
        <v>83</v>
      </c>
      <c r="AW563" s="13" t="s">
        <v>30</v>
      </c>
      <c r="AX563" s="13" t="s">
        <v>75</v>
      </c>
      <c r="AY563" s="148" t="s">
        <v>136</v>
      </c>
    </row>
    <row r="564" spans="2:65" s="13" customFormat="1">
      <c r="B564" s="147"/>
      <c r="D564" s="142" t="s">
        <v>146</v>
      </c>
      <c r="E564" s="148" t="s">
        <v>1</v>
      </c>
      <c r="F564" s="149" t="s">
        <v>335</v>
      </c>
      <c r="H564" s="150">
        <v>10.6</v>
      </c>
      <c r="L564" s="147"/>
      <c r="M564" s="151"/>
      <c r="T564" s="152"/>
      <c r="AT564" s="148" t="s">
        <v>146</v>
      </c>
      <c r="AU564" s="148" t="s">
        <v>83</v>
      </c>
      <c r="AV564" s="13" t="s">
        <v>83</v>
      </c>
      <c r="AW564" s="13" t="s">
        <v>30</v>
      </c>
      <c r="AX564" s="13" t="s">
        <v>75</v>
      </c>
      <c r="AY564" s="148" t="s">
        <v>136</v>
      </c>
    </row>
    <row r="565" spans="2:65" s="13" customFormat="1">
      <c r="B565" s="147"/>
      <c r="D565" s="142" t="s">
        <v>146</v>
      </c>
      <c r="E565" s="148" t="s">
        <v>1</v>
      </c>
      <c r="F565" s="149" t="s">
        <v>336</v>
      </c>
      <c r="H565" s="150">
        <v>6.4</v>
      </c>
      <c r="L565" s="147"/>
      <c r="M565" s="151"/>
      <c r="T565" s="152"/>
      <c r="AT565" s="148" t="s">
        <v>146</v>
      </c>
      <c r="AU565" s="148" t="s">
        <v>83</v>
      </c>
      <c r="AV565" s="13" t="s">
        <v>83</v>
      </c>
      <c r="AW565" s="13" t="s">
        <v>30</v>
      </c>
      <c r="AX565" s="13" t="s">
        <v>75</v>
      </c>
      <c r="AY565" s="148" t="s">
        <v>136</v>
      </c>
    </row>
    <row r="566" spans="2:65" s="13" customFormat="1">
      <c r="B566" s="147"/>
      <c r="D566" s="142" t="s">
        <v>146</v>
      </c>
      <c r="E566" s="148" t="s">
        <v>1</v>
      </c>
      <c r="F566" s="149" t="s">
        <v>337</v>
      </c>
      <c r="H566" s="150">
        <v>21.42</v>
      </c>
      <c r="L566" s="147"/>
      <c r="M566" s="151"/>
      <c r="T566" s="152"/>
      <c r="AT566" s="148" t="s">
        <v>146</v>
      </c>
      <c r="AU566" s="148" t="s">
        <v>83</v>
      </c>
      <c r="AV566" s="13" t="s">
        <v>83</v>
      </c>
      <c r="AW566" s="13" t="s">
        <v>30</v>
      </c>
      <c r="AX566" s="13" t="s">
        <v>75</v>
      </c>
      <c r="AY566" s="148" t="s">
        <v>136</v>
      </c>
    </row>
    <row r="567" spans="2:65" s="13" customFormat="1">
      <c r="B567" s="147"/>
      <c r="D567" s="142" t="s">
        <v>146</v>
      </c>
      <c r="E567" s="148" t="s">
        <v>1</v>
      </c>
      <c r="F567" s="149" t="s">
        <v>338</v>
      </c>
      <c r="H567" s="150">
        <v>12</v>
      </c>
      <c r="L567" s="147"/>
      <c r="M567" s="151"/>
      <c r="T567" s="152"/>
      <c r="AT567" s="148" t="s">
        <v>146</v>
      </c>
      <c r="AU567" s="148" t="s">
        <v>83</v>
      </c>
      <c r="AV567" s="13" t="s">
        <v>83</v>
      </c>
      <c r="AW567" s="13" t="s">
        <v>30</v>
      </c>
      <c r="AX567" s="13" t="s">
        <v>75</v>
      </c>
      <c r="AY567" s="148" t="s">
        <v>136</v>
      </c>
    </row>
    <row r="568" spans="2:65" s="13" customFormat="1">
      <c r="B568" s="147"/>
      <c r="D568" s="142" t="s">
        <v>146</v>
      </c>
      <c r="E568" s="148" t="s">
        <v>1</v>
      </c>
      <c r="F568" s="149" t="s">
        <v>339</v>
      </c>
      <c r="H568" s="150">
        <v>9.64</v>
      </c>
      <c r="L568" s="147"/>
      <c r="M568" s="151"/>
      <c r="T568" s="152"/>
      <c r="AT568" s="148" t="s">
        <v>146</v>
      </c>
      <c r="AU568" s="148" t="s">
        <v>83</v>
      </c>
      <c r="AV568" s="13" t="s">
        <v>83</v>
      </c>
      <c r="AW568" s="13" t="s">
        <v>30</v>
      </c>
      <c r="AX568" s="13" t="s">
        <v>75</v>
      </c>
      <c r="AY568" s="148" t="s">
        <v>136</v>
      </c>
    </row>
    <row r="569" spans="2:65" s="13" customFormat="1">
      <c r="B569" s="147"/>
      <c r="D569" s="142" t="s">
        <v>146</v>
      </c>
      <c r="E569" s="148" t="s">
        <v>1</v>
      </c>
      <c r="F569" s="149" t="s">
        <v>340</v>
      </c>
      <c r="H569" s="150">
        <v>6.8</v>
      </c>
      <c r="L569" s="147"/>
      <c r="M569" s="151"/>
      <c r="T569" s="152"/>
      <c r="AT569" s="148" t="s">
        <v>146</v>
      </c>
      <c r="AU569" s="148" t="s">
        <v>83</v>
      </c>
      <c r="AV569" s="13" t="s">
        <v>83</v>
      </c>
      <c r="AW569" s="13" t="s">
        <v>30</v>
      </c>
      <c r="AX569" s="13" t="s">
        <v>75</v>
      </c>
      <c r="AY569" s="148" t="s">
        <v>136</v>
      </c>
    </row>
    <row r="570" spans="2:65" s="13" customFormat="1">
      <c r="B570" s="147"/>
      <c r="D570" s="142" t="s">
        <v>146</v>
      </c>
      <c r="E570" s="148" t="s">
        <v>1</v>
      </c>
      <c r="F570" s="149" t="s">
        <v>341</v>
      </c>
      <c r="H570" s="150">
        <v>4.7300000000000004</v>
      </c>
      <c r="L570" s="147"/>
      <c r="M570" s="151"/>
      <c r="T570" s="152"/>
      <c r="AT570" s="148" t="s">
        <v>146</v>
      </c>
      <c r="AU570" s="148" t="s">
        <v>83</v>
      </c>
      <c r="AV570" s="13" t="s">
        <v>83</v>
      </c>
      <c r="AW570" s="13" t="s">
        <v>30</v>
      </c>
      <c r="AX570" s="13" t="s">
        <v>75</v>
      </c>
      <c r="AY570" s="148" t="s">
        <v>136</v>
      </c>
    </row>
    <row r="571" spans="2:65" s="13" customFormat="1">
      <c r="B571" s="147"/>
      <c r="D571" s="142" t="s">
        <v>146</v>
      </c>
      <c r="E571" s="148" t="s">
        <v>1</v>
      </c>
      <c r="F571" s="149" t="s">
        <v>343</v>
      </c>
      <c r="H571" s="150">
        <v>9.8000000000000007</v>
      </c>
      <c r="L571" s="147"/>
      <c r="M571" s="151"/>
      <c r="T571" s="152"/>
      <c r="AT571" s="148" t="s">
        <v>146</v>
      </c>
      <c r="AU571" s="148" t="s">
        <v>83</v>
      </c>
      <c r="AV571" s="13" t="s">
        <v>83</v>
      </c>
      <c r="AW571" s="13" t="s">
        <v>30</v>
      </c>
      <c r="AX571" s="13" t="s">
        <v>75</v>
      </c>
      <c r="AY571" s="148" t="s">
        <v>136</v>
      </c>
    </row>
    <row r="572" spans="2:65" s="13" customFormat="1">
      <c r="B572" s="147"/>
      <c r="D572" s="142" t="s">
        <v>146</v>
      </c>
      <c r="E572" s="148" t="s">
        <v>1</v>
      </c>
      <c r="F572" s="149" t="s">
        <v>344</v>
      </c>
      <c r="H572" s="150">
        <v>9.8000000000000007</v>
      </c>
      <c r="L572" s="147"/>
      <c r="M572" s="151"/>
      <c r="T572" s="152"/>
      <c r="AT572" s="148" t="s">
        <v>146</v>
      </c>
      <c r="AU572" s="148" t="s">
        <v>83</v>
      </c>
      <c r="AV572" s="13" t="s">
        <v>83</v>
      </c>
      <c r="AW572" s="13" t="s">
        <v>30</v>
      </c>
      <c r="AX572" s="13" t="s">
        <v>75</v>
      </c>
      <c r="AY572" s="148" t="s">
        <v>136</v>
      </c>
    </row>
    <row r="573" spans="2:65" s="13" customFormat="1">
      <c r="B573" s="147"/>
      <c r="D573" s="142" t="s">
        <v>146</v>
      </c>
      <c r="E573" s="148" t="s">
        <v>1</v>
      </c>
      <c r="F573" s="149" t="s">
        <v>345</v>
      </c>
      <c r="H573" s="150">
        <v>10.72</v>
      </c>
      <c r="L573" s="147"/>
      <c r="M573" s="151"/>
      <c r="T573" s="152"/>
      <c r="AT573" s="148" t="s">
        <v>146</v>
      </c>
      <c r="AU573" s="148" t="s">
        <v>83</v>
      </c>
      <c r="AV573" s="13" t="s">
        <v>83</v>
      </c>
      <c r="AW573" s="13" t="s">
        <v>30</v>
      </c>
      <c r="AX573" s="13" t="s">
        <v>75</v>
      </c>
      <c r="AY573" s="148" t="s">
        <v>136</v>
      </c>
    </row>
    <row r="574" spans="2:65" s="13" customFormat="1">
      <c r="B574" s="147"/>
      <c r="D574" s="142" t="s">
        <v>146</v>
      </c>
      <c r="E574" s="148" t="s">
        <v>1</v>
      </c>
      <c r="F574" s="149" t="s">
        <v>347</v>
      </c>
      <c r="H574" s="150">
        <v>13</v>
      </c>
      <c r="L574" s="147"/>
      <c r="M574" s="151"/>
      <c r="T574" s="152"/>
      <c r="AT574" s="148" t="s">
        <v>146</v>
      </c>
      <c r="AU574" s="148" t="s">
        <v>83</v>
      </c>
      <c r="AV574" s="13" t="s">
        <v>83</v>
      </c>
      <c r="AW574" s="13" t="s">
        <v>30</v>
      </c>
      <c r="AX574" s="13" t="s">
        <v>75</v>
      </c>
      <c r="AY574" s="148" t="s">
        <v>136</v>
      </c>
    </row>
    <row r="575" spans="2:65" s="13" customFormat="1">
      <c r="B575" s="147"/>
      <c r="D575" s="142" t="s">
        <v>146</v>
      </c>
      <c r="E575" s="148" t="s">
        <v>1</v>
      </c>
      <c r="F575" s="149" t="s">
        <v>348</v>
      </c>
      <c r="H575" s="150">
        <v>10</v>
      </c>
      <c r="L575" s="147"/>
      <c r="M575" s="151"/>
      <c r="T575" s="152"/>
      <c r="AT575" s="148" t="s">
        <v>146</v>
      </c>
      <c r="AU575" s="148" t="s">
        <v>83</v>
      </c>
      <c r="AV575" s="13" t="s">
        <v>83</v>
      </c>
      <c r="AW575" s="13" t="s">
        <v>30</v>
      </c>
      <c r="AX575" s="13" t="s">
        <v>75</v>
      </c>
      <c r="AY575" s="148" t="s">
        <v>136</v>
      </c>
    </row>
    <row r="576" spans="2:65" s="13" customFormat="1">
      <c r="B576" s="147"/>
      <c r="D576" s="142" t="s">
        <v>146</v>
      </c>
      <c r="E576" s="148" t="s">
        <v>1</v>
      </c>
      <c r="F576" s="149" t="s">
        <v>350</v>
      </c>
      <c r="H576" s="150">
        <v>6.6</v>
      </c>
      <c r="L576" s="147"/>
      <c r="M576" s="151"/>
      <c r="T576" s="152"/>
      <c r="AT576" s="148" t="s">
        <v>146</v>
      </c>
      <c r="AU576" s="148" t="s">
        <v>83</v>
      </c>
      <c r="AV576" s="13" t="s">
        <v>83</v>
      </c>
      <c r="AW576" s="13" t="s">
        <v>30</v>
      </c>
      <c r="AX576" s="13" t="s">
        <v>75</v>
      </c>
      <c r="AY576" s="148" t="s">
        <v>136</v>
      </c>
    </row>
    <row r="577" spans="2:65" s="14" customFormat="1">
      <c r="B577" s="153"/>
      <c r="D577" s="142" t="s">
        <v>146</v>
      </c>
      <c r="E577" s="154" t="s">
        <v>1</v>
      </c>
      <c r="F577" s="155" t="s">
        <v>149</v>
      </c>
      <c r="H577" s="156">
        <v>192.91</v>
      </c>
      <c r="L577" s="153"/>
      <c r="M577" s="157"/>
      <c r="T577" s="158"/>
      <c r="AT577" s="154" t="s">
        <v>146</v>
      </c>
      <c r="AU577" s="154" t="s">
        <v>83</v>
      </c>
      <c r="AV577" s="14" t="s">
        <v>144</v>
      </c>
      <c r="AW577" s="14" t="s">
        <v>30</v>
      </c>
      <c r="AX577" s="14" t="s">
        <v>31</v>
      </c>
      <c r="AY577" s="154" t="s">
        <v>136</v>
      </c>
    </row>
    <row r="578" spans="2:65" s="1" customFormat="1" ht="24.15" customHeight="1">
      <c r="B578" s="128"/>
      <c r="C578" s="129" t="s">
        <v>790</v>
      </c>
      <c r="D578" s="129" t="s">
        <v>139</v>
      </c>
      <c r="E578" s="130" t="s">
        <v>791</v>
      </c>
      <c r="F578" s="131" t="s">
        <v>792</v>
      </c>
      <c r="G578" s="132" t="s">
        <v>200</v>
      </c>
      <c r="H578" s="133">
        <v>88.22</v>
      </c>
      <c r="I578" s="134"/>
      <c r="J578" s="134">
        <f>ROUND(I578*H578,2)</f>
        <v>0</v>
      </c>
      <c r="K578" s="131" t="s">
        <v>143</v>
      </c>
      <c r="L578" s="29"/>
      <c r="M578" s="135" t="s">
        <v>1</v>
      </c>
      <c r="N578" s="136" t="s">
        <v>40</v>
      </c>
      <c r="O578" s="137">
        <v>0.06</v>
      </c>
      <c r="P578" s="137">
        <f>O578*H578</f>
        <v>5.2931999999999997</v>
      </c>
      <c r="Q578" s="137">
        <v>3.2000000000000003E-4</v>
      </c>
      <c r="R578" s="137">
        <f>Q578*H578</f>
        <v>2.8230400000000003E-2</v>
      </c>
      <c r="S578" s="137">
        <v>0</v>
      </c>
      <c r="T578" s="138">
        <f>S578*H578</f>
        <v>0</v>
      </c>
      <c r="AR578" s="139" t="s">
        <v>218</v>
      </c>
      <c r="AT578" s="139" t="s">
        <v>139</v>
      </c>
      <c r="AU578" s="139" t="s">
        <v>83</v>
      </c>
      <c r="AY578" s="17" t="s">
        <v>136</v>
      </c>
      <c r="BE578" s="140">
        <f>IF(N578="základní",J578,0)</f>
        <v>0</v>
      </c>
      <c r="BF578" s="140">
        <f>IF(N578="snížená",J578,0)</f>
        <v>0</v>
      </c>
      <c r="BG578" s="140">
        <f>IF(N578="zákl. přenesená",J578,0)</f>
        <v>0</v>
      </c>
      <c r="BH578" s="140">
        <f>IF(N578="sníž. přenesená",J578,0)</f>
        <v>0</v>
      </c>
      <c r="BI578" s="140">
        <f>IF(N578="nulová",J578,0)</f>
        <v>0</v>
      </c>
      <c r="BJ578" s="17" t="s">
        <v>31</v>
      </c>
      <c r="BK578" s="140">
        <f>ROUND(I578*H578,2)</f>
        <v>0</v>
      </c>
      <c r="BL578" s="17" t="s">
        <v>218</v>
      </c>
      <c r="BM578" s="139" t="s">
        <v>793</v>
      </c>
    </row>
    <row r="579" spans="2:65" s="13" customFormat="1" ht="30.6">
      <c r="B579" s="147"/>
      <c r="D579" s="142" t="s">
        <v>146</v>
      </c>
      <c r="E579" s="148" t="s">
        <v>1</v>
      </c>
      <c r="F579" s="149" t="s">
        <v>333</v>
      </c>
      <c r="H579" s="150">
        <v>51.5</v>
      </c>
      <c r="L579" s="147"/>
      <c r="M579" s="151"/>
      <c r="T579" s="152"/>
      <c r="AT579" s="148" t="s">
        <v>146</v>
      </c>
      <c r="AU579" s="148" t="s">
        <v>83</v>
      </c>
      <c r="AV579" s="13" t="s">
        <v>83</v>
      </c>
      <c r="AW579" s="13" t="s">
        <v>30</v>
      </c>
      <c r="AX579" s="13" t="s">
        <v>75</v>
      </c>
      <c r="AY579" s="148" t="s">
        <v>136</v>
      </c>
    </row>
    <row r="580" spans="2:65" s="13" customFormat="1">
      <c r="B580" s="147"/>
      <c r="D580" s="142" t="s">
        <v>146</v>
      </c>
      <c r="E580" s="148" t="s">
        <v>1</v>
      </c>
      <c r="F580" s="149" t="s">
        <v>336</v>
      </c>
      <c r="H580" s="150">
        <v>6.4</v>
      </c>
      <c r="L580" s="147"/>
      <c r="M580" s="151"/>
      <c r="T580" s="152"/>
      <c r="AT580" s="148" t="s">
        <v>146</v>
      </c>
      <c r="AU580" s="148" t="s">
        <v>83</v>
      </c>
      <c r="AV580" s="13" t="s">
        <v>83</v>
      </c>
      <c r="AW580" s="13" t="s">
        <v>30</v>
      </c>
      <c r="AX580" s="13" t="s">
        <v>75</v>
      </c>
      <c r="AY580" s="148" t="s">
        <v>136</v>
      </c>
    </row>
    <row r="581" spans="2:65" s="13" customFormat="1">
      <c r="B581" s="147"/>
      <c r="D581" s="142" t="s">
        <v>146</v>
      </c>
      <c r="E581" s="148" t="s">
        <v>1</v>
      </c>
      <c r="F581" s="149" t="s">
        <v>343</v>
      </c>
      <c r="H581" s="150">
        <v>9.8000000000000007</v>
      </c>
      <c r="L581" s="147"/>
      <c r="M581" s="151"/>
      <c r="T581" s="152"/>
      <c r="AT581" s="148" t="s">
        <v>146</v>
      </c>
      <c r="AU581" s="148" t="s">
        <v>83</v>
      </c>
      <c r="AV581" s="13" t="s">
        <v>83</v>
      </c>
      <c r="AW581" s="13" t="s">
        <v>30</v>
      </c>
      <c r="AX581" s="13" t="s">
        <v>75</v>
      </c>
      <c r="AY581" s="148" t="s">
        <v>136</v>
      </c>
    </row>
    <row r="582" spans="2:65" s="13" customFormat="1">
      <c r="B582" s="147"/>
      <c r="D582" s="142" t="s">
        <v>146</v>
      </c>
      <c r="E582" s="148" t="s">
        <v>1</v>
      </c>
      <c r="F582" s="149" t="s">
        <v>344</v>
      </c>
      <c r="H582" s="150">
        <v>9.8000000000000007</v>
      </c>
      <c r="L582" s="147"/>
      <c r="M582" s="151"/>
      <c r="T582" s="152"/>
      <c r="AT582" s="148" t="s">
        <v>146</v>
      </c>
      <c r="AU582" s="148" t="s">
        <v>83</v>
      </c>
      <c r="AV582" s="13" t="s">
        <v>83</v>
      </c>
      <c r="AW582" s="13" t="s">
        <v>30</v>
      </c>
      <c r="AX582" s="13" t="s">
        <v>75</v>
      </c>
      <c r="AY582" s="148" t="s">
        <v>136</v>
      </c>
    </row>
    <row r="583" spans="2:65" s="13" customFormat="1">
      <c r="B583" s="147"/>
      <c r="D583" s="142" t="s">
        <v>146</v>
      </c>
      <c r="E583" s="148" t="s">
        <v>1</v>
      </c>
      <c r="F583" s="149" t="s">
        <v>345</v>
      </c>
      <c r="H583" s="150">
        <v>10.72</v>
      </c>
      <c r="L583" s="147"/>
      <c r="M583" s="151"/>
      <c r="T583" s="152"/>
      <c r="AT583" s="148" t="s">
        <v>146</v>
      </c>
      <c r="AU583" s="148" t="s">
        <v>83</v>
      </c>
      <c r="AV583" s="13" t="s">
        <v>83</v>
      </c>
      <c r="AW583" s="13" t="s">
        <v>30</v>
      </c>
      <c r="AX583" s="13" t="s">
        <v>75</v>
      </c>
      <c r="AY583" s="148" t="s">
        <v>136</v>
      </c>
    </row>
    <row r="584" spans="2:65" s="14" customFormat="1">
      <c r="B584" s="153"/>
      <c r="D584" s="142" t="s">
        <v>146</v>
      </c>
      <c r="E584" s="154" t="s">
        <v>1</v>
      </c>
      <c r="F584" s="155" t="s">
        <v>149</v>
      </c>
      <c r="H584" s="156">
        <v>88.22</v>
      </c>
      <c r="L584" s="153"/>
      <c r="M584" s="157"/>
      <c r="T584" s="158"/>
      <c r="AT584" s="154" t="s">
        <v>146</v>
      </c>
      <c r="AU584" s="154" t="s">
        <v>83</v>
      </c>
      <c r="AV584" s="14" t="s">
        <v>144</v>
      </c>
      <c r="AW584" s="14" t="s">
        <v>30</v>
      </c>
      <c r="AX584" s="14" t="s">
        <v>31</v>
      </c>
      <c r="AY584" s="154" t="s">
        <v>136</v>
      </c>
    </row>
    <row r="585" spans="2:65" s="1" customFormat="1" ht="44.25" customHeight="1">
      <c r="B585" s="128"/>
      <c r="C585" s="129" t="s">
        <v>794</v>
      </c>
      <c r="D585" s="129" t="s">
        <v>139</v>
      </c>
      <c r="E585" s="130" t="s">
        <v>795</v>
      </c>
      <c r="F585" s="131" t="s">
        <v>796</v>
      </c>
      <c r="G585" s="132" t="s">
        <v>174</v>
      </c>
      <c r="H585" s="133">
        <v>5.2309999999999999</v>
      </c>
      <c r="I585" s="134"/>
      <c r="J585" s="134">
        <f>ROUND(I585*H585,2)</f>
        <v>0</v>
      </c>
      <c r="K585" s="131" t="s">
        <v>143</v>
      </c>
      <c r="L585" s="29"/>
      <c r="M585" s="135" t="s">
        <v>1</v>
      </c>
      <c r="N585" s="136" t="s">
        <v>40</v>
      </c>
      <c r="O585" s="137">
        <v>1.548</v>
      </c>
      <c r="P585" s="137">
        <f>O585*H585</f>
        <v>8.097588</v>
      </c>
      <c r="Q585" s="137">
        <v>0</v>
      </c>
      <c r="R585" s="137">
        <f>Q585*H585</f>
        <v>0</v>
      </c>
      <c r="S585" s="137">
        <v>0</v>
      </c>
      <c r="T585" s="138">
        <f>S585*H585</f>
        <v>0</v>
      </c>
      <c r="AR585" s="139" t="s">
        <v>218</v>
      </c>
      <c r="AT585" s="139" t="s">
        <v>139</v>
      </c>
      <c r="AU585" s="139" t="s">
        <v>83</v>
      </c>
      <c r="AY585" s="17" t="s">
        <v>136</v>
      </c>
      <c r="BE585" s="140">
        <f>IF(N585="základní",J585,0)</f>
        <v>0</v>
      </c>
      <c r="BF585" s="140">
        <f>IF(N585="snížená",J585,0)</f>
        <v>0</v>
      </c>
      <c r="BG585" s="140">
        <f>IF(N585="zákl. přenesená",J585,0)</f>
        <v>0</v>
      </c>
      <c r="BH585" s="140">
        <f>IF(N585="sníž. přenesená",J585,0)</f>
        <v>0</v>
      </c>
      <c r="BI585" s="140">
        <f>IF(N585="nulová",J585,0)</f>
        <v>0</v>
      </c>
      <c r="BJ585" s="17" t="s">
        <v>31</v>
      </c>
      <c r="BK585" s="140">
        <f>ROUND(I585*H585,2)</f>
        <v>0</v>
      </c>
      <c r="BL585" s="17" t="s">
        <v>218</v>
      </c>
      <c r="BM585" s="139" t="s">
        <v>797</v>
      </c>
    </row>
    <row r="586" spans="2:65" s="1" customFormat="1" ht="49.2" customHeight="1">
      <c r="B586" s="128"/>
      <c r="C586" s="129" t="s">
        <v>798</v>
      </c>
      <c r="D586" s="129" t="s">
        <v>139</v>
      </c>
      <c r="E586" s="130" t="s">
        <v>799</v>
      </c>
      <c r="F586" s="131" t="s">
        <v>800</v>
      </c>
      <c r="G586" s="132" t="s">
        <v>174</v>
      </c>
      <c r="H586" s="133">
        <v>5.2309999999999999</v>
      </c>
      <c r="I586" s="134"/>
      <c r="J586" s="134">
        <f>ROUND(I586*H586,2)</f>
        <v>0</v>
      </c>
      <c r="K586" s="131" t="s">
        <v>143</v>
      </c>
      <c r="L586" s="29"/>
      <c r="M586" s="135" t="s">
        <v>1</v>
      </c>
      <c r="N586" s="136" t="s">
        <v>40</v>
      </c>
      <c r="O586" s="137">
        <v>1.1399999999999999</v>
      </c>
      <c r="P586" s="137">
        <f>O586*H586</f>
        <v>5.9633399999999996</v>
      </c>
      <c r="Q586" s="137">
        <v>0</v>
      </c>
      <c r="R586" s="137">
        <f>Q586*H586</f>
        <v>0</v>
      </c>
      <c r="S586" s="137">
        <v>0</v>
      </c>
      <c r="T586" s="138">
        <f>S586*H586</f>
        <v>0</v>
      </c>
      <c r="AR586" s="139" t="s">
        <v>218</v>
      </c>
      <c r="AT586" s="139" t="s">
        <v>139</v>
      </c>
      <c r="AU586" s="139" t="s">
        <v>83</v>
      </c>
      <c r="AY586" s="17" t="s">
        <v>136</v>
      </c>
      <c r="BE586" s="140">
        <f>IF(N586="základní",J586,0)</f>
        <v>0</v>
      </c>
      <c r="BF586" s="140">
        <f>IF(N586="snížená",J586,0)</f>
        <v>0</v>
      </c>
      <c r="BG586" s="140">
        <f>IF(N586="zákl. přenesená",J586,0)</f>
        <v>0</v>
      </c>
      <c r="BH586" s="140">
        <f>IF(N586="sníž. přenesená",J586,0)</f>
        <v>0</v>
      </c>
      <c r="BI586" s="140">
        <f>IF(N586="nulová",J586,0)</f>
        <v>0</v>
      </c>
      <c r="BJ586" s="17" t="s">
        <v>31</v>
      </c>
      <c r="BK586" s="140">
        <f>ROUND(I586*H586,2)</f>
        <v>0</v>
      </c>
      <c r="BL586" s="17" t="s">
        <v>218</v>
      </c>
      <c r="BM586" s="139" t="s">
        <v>801</v>
      </c>
    </row>
    <row r="587" spans="2:65" s="11" customFormat="1" ht="22.95" customHeight="1">
      <c r="B587" s="117"/>
      <c r="D587" s="118" t="s">
        <v>74</v>
      </c>
      <c r="E587" s="126" t="s">
        <v>802</v>
      </c>
      <c r="F587" s="126" t="s">
        <v>803</v>
      </c>
      <c r="J587" s="127">
        <f>BK587</f>
        <v>0</v>
      </c>
      <c r="L587" s="117"/>
      <c r="M587" s="121"/>
      <c r="P587" s="122">
        <f>SUM(P588:P622)</f>
        <v>139.84609599999999</v>
      </c>
      <c r="R587" s="122">
        <f>SUM(R588:R622)</f>
        <v>1.2612252999999998</v>
      </c>
      <c r="T587" s="123">
        <f>SUM(T588:T622)</f>
        <v>0.44014500000000001</v>
      </c>
      <c r="AR587" s="118" t="s">
        <v>83</v>
      </c>
      <c r="AT587" s="124" t="s">
        <v>74</v>
      </c>
      <c r="AU587" s="124" t="s">
        <v>31</v>
      </c>
      <c r="AY587" s="118" t="s">
        <v>136</v>
      </c>
      <c r="BK587" s="125">
        <f>SUM(BK588:BK622)</f>
        <v>0</v>
      </c>
    </row>
    <row r="588" spans="2:65" s="1" customFormat="1" ht="24.15" customHeight="1">
      <c r="B588" s="128"/>
      <c r="C588" s="129" t="s">
        <v>804</v>
      </c>
      <c r="D588" s="129" t="s">
        <v>139</v>
      </c>
      <c r="E588" s="130" t="s">
        <v>805</v>
      </c>
      <c r="F588" s="131" t="s">
        <v>806</v>
      </c>
      <c r="G588" s="132" t="s">
        <v>152</v>
      </c>
      <c r="H588" s="133">
        <v>135.6</v>
      </c>
      <c r="I588" s="134"/>
      <c r="J588" s="134">
        <f>ROUND(I588*H588,2)</f>
        <v>0</v>
      </c>
      <c r="K588" s="131" t="s">
        <v>143</v>
      </c>
      <c r="L588" s="29"/>
      <c r="M588" s="135" t="s">
        <v>1</v>
      </c>
      <c r="N588" s="136" t="s">
        <v>40</v>
      </c>
      <c r="O588" s="137">
        <v>5.5E-2</v>
      </c>
      <c r="P588" s="137">
        <f>O588*H588</f>
        <v>7.4579999999999993</v>
      </c>
      <c r="Q588" s="137">
        <v>0</v>
      </c>
      <c r="R588" s="137">
        <f>Q588*H588</f>
        <v>0</v>
      </c>
      <c r="S588" s="137">
        <v>0</v>
      </c>
      <c r="T588" s="138">
        <f>S588*H588</f>
        <v>0</v>
      </c>
      <c r="AR588" s="139" t="s">
        <v>218</v>
      </c>
      <c r="AT588" s="139" t="s">
        <v>139</v>
      </c>
      <c r="AU588" s="139" t="s">
        <v>83</v>
      </c>
      <c r="AY588" s="17" t="s">
        <v>136</v>
      </c>
      <c r="BE588" s="140">
        <f>IF(N588="základní",J588,0)</f>
        <v>0</v>
      </c>
      <c r="BF588" s="140">
        <f>IF(N588="snížená",J588,0)</f>
        <v>0</v>
      </c>
      <c r="BG588" s="140">
        <f>IF(N588="zákl. přenesená",J588,0)</f>
        <v>0</v>
      </c>
      <c r="BH588" s="140">
        <f>IF(N588="sníž. přenesená",J588,0)</f>
        <v>0</v>
      </c>
      <c r="BI588" s="140">
        <f>IF(N588="nulová",J588,0)</f>
        <v>0</v>
      </c>
      <c r="BJ588" s="17" t="s">
        <v>31</v>
      </c>
      <c r="BK588" s="140">
        <f>ROUND(I588*H588,2)</f>
        <v>0</v>
      </c>
      <c r="BL588" s="17" t="s">
        <v>218</v>
      </c>
      <c r="BM588" s="139" t="s">
        <v>807</v>
      </c>
    </row>
    <row r="589" spans="2:65" s="13" customFormat="1">
      <c r="B589" s="147"/>
      <c r="D589" s="142" t="s">
        <v>146</v>
      </c>
      <c r="E589" s="148" t="s">
        <v>1</v>
      </c>
      <c r="F589" s="149" t="s">
        <v>320</v>
      </c>
      <c r="H589" s="150">
        <v>5.0599999999999996</v>
      </c>
      <c r="L589" s="147"/>
      <c r="M589" s="151"/>
      <c r="T589" s="152"/>
      <c r="AT589" s="148" t="s">
        <v>146</v>
      </c>
      <c r="AU589" s="148" t="s">
        <v>83</v>
      </c>
      <c r="AV589" s="13" t="s">
        <v>83</v>
      </c>
      <c r="AW589" s="13" t="s">
        <v>30</v>
      </c>
      <c r="AX589" s="13" t="s">
        <v>75</v>
      </c>
      <c r="AY589" s="148" t="s">
        <v>136</v>
      </c>
    </row>
    <row r="590" spans="2:65" s="13" customFormat="1">
      <c r="B590" s="147"/>
      <c r="D590" s="142" t="s">
        <v>146</v>
      </c>
      <c r="E590" s="148" t="s">
        <v>1</v>
      </c>
      <c r="F590" s="149" t="s">
        <v>324</v>
      </c>
      <c r="H590" s="150">
        <v>11.94</v>
      </c>
      <c r="L590" s="147"/>
      <c r="M590" s="151"/>
      <c r="T590" s="152"/>
      <c r="AT590" s="148" t="s">
        <v>146</v>
      </c>
      <c r="AU590" s="148" t="s">
        <v>83</v>
      </c>
      <c r="AV590" s="13" t="s">
        <v>83</v>
      </c>
      <c r="AW590" s="13" t="s">
        <v>30</v>
      </c>
      <c r="AX590" s="13" t="s">
        <v>75</v>
      </c>
      <c r="AY590" s="148" t="s">
        <v>136</v>
      </c>
    </row>
    <row r="591" spans="2:65" s="13" customFormat="1">
      <c r="B591" s="147"/>
      <c r="D591" s="142" t="s">
        <v>146</v>
      </c>
      <c r="E591" s="148" t="s">
        <v>1</v>
      </c>
      <c r="F591" s="149" t="s">
        <v>327</v>
      </c>
      <c r="H591" s="150">
        <v>118.6</v>
      </c>
      <c r="L591" s="147"/>
      <c r="M591" s="151"/>
      <c r="T591" s="152"/>
      <c r="AT591" s="148" t="s">
        <v>146</v>
      </c>
      <c r="AU591" s="148" t="s">
        <v>83</v>
      </c>
      <c r="AV591" s="13" t="s">
        <v>83</v>
      </c>
      <c r="AW591" s="13" t="s">
        <v>30</v>
      </c>
      <c r="AX591" s="13" t="s">
        <v>75</v>
      </c>
      <c r="AY591" s="148" t="s">
        <v>136</v>
      </c>
    </row>
    <row r="592" spans="2:65" s="14" customFormat="1">
      <c r="B592" s="153"/>
      <c r="D592" s="142" t="s">
        <v>146</v>
      </c>
      <c r="E592" s="154" t="s">
        <v>1</v>
      </c>
      <c r="F592" s="155" t="s">
        <v>149</v>
      </c>
      <c r="H592" s="156">
        <v>135.6</v>
      </c>
      <c r="L592" s="153"/>
      <c r="M592" s="157"/>
      <c r="T592" s="158"/>
      <c r="AT592" s="154" t="s">
        <v>146</v>
      </c>
      <c r="AU592" s="154" t="s">
        <v>83</v>
      </c>
      <c r="AV592" s="14" t="s">
        <v>144</v>
      </c>
      <c r="AW592" s="14" t="s">
        <v>30</v>
      </c>
      <c r="AX592" s="14" t="s">
        <v>31</v>
      </c>
      <c r="AY592" s="154" t="s">
        <v>136</v>
      </c>
    </row>
    <row r="593" spans="2:65" s="1" customFormat="1" ht="16.5" customHeight="1">
      <c r="B593" s="128"/>
      <c r="C593" s="129" t="s">
        <v>808</v>
      </c>
      <c r="D593" s="129" t="s">
        <v>139</v>
      </c>
      <c r="E593" s="130" t="s">
        <v>809</v>
      </c>
      <c r="F593" s="131" t="s">
        <v>810</v>
      </c>
      <c r="G593" s="132" t="s">
        <v>152</v>
      </c>
      <c r="H593" s="133">
        <v>135.6</v>
      </c>
      <c r="I593" s="134"/>
      <c r="J593" s="134">
        <f>ROUND(I593*H593,2)</f>
        <v>0</v>
      </c>
      <c r="K593" s="131" t="s">
        <v>143</v>
      </c>
      <c r="L593" s="29"/>
      <c r="M593" s="135" t="s">
        <v>1</v>
      </c>
      <c r="N593" s="136" t="s">
        <v>40</v>
      </c>
      <c r="O593" s="137">
        <v>2.4E-2</v>
      </c>
      <c r="P593" s="137">
        <f>O593*H593</f>
        <v>3.2544</v>
      </c>
      <c r="Q593" s="137">
        <v>0</v>
      </c>
      <c r="R593" s="137">
        <f>Q593*H593</f>
        <v>0</v>
      </c>
      <c r="S593" s="137">
        <v>0</v>
      </c>
      <c r="T593" s="138">
        <f>S593*H593</f>
        <v>0</v>
      </c>
      <c r="AR593" s="139" t="s">
        <v>218</v>
      </c>
      <c r="AT593" s="139" t="s">
        <v>139</v>
      </c>
      <c r="AU593" s="139" t="s">
        <v>83</v>
      </c>
      <c r="AY593" s="17" t="s">
        <v>136</v>
      </c>
      <c r="BE593" s="140">
        <f>IF(N593="základní",J593,0)</f>
        <v>0</v>
      </c>
      <c r="BF593" s="140">
        <f>IF(N593="snížená",J593,0)</f>
        <v>0</v>
      </c>
      <c r="BG593" s="140">
        <f>IF(N593="zákl. přenesená",J593,0)</f>
        <v>0</v>
      </c>
      <c r="BH593" s="140">
        <f>IF(N593="sníž. přenesená",J593,0)</f>
        <v>0</v>
      </c>
      <c r="BI593" s="140">
        <f>IF(N593="nulová",J593,0)</f>
        <v>0</v>
      </c>
      <c r="BJ593" s="17" t="s">
        <v>31</v>
      </c>
      <c r="BK593" s="140">
        <f>ROUND(I593*H593,2)</f>
        <v>0</v>
      </c>
      <c r="BL593" s="17" t="s">
        <v>218</v>
      </c>
      <c r="BM593" s="139" t="s">
        <v>811</v>
      </c>
    </row>
    <row r="594" spans="2:65" s="1" customFormat="1" ht="21.75" customHeight="1">
      <c r="B594" s="128"/>
      <c r="C594" s="129" t="s">
        <v>812</v>
      </c>
      <c r="D594" s="129" t="s">
        <v>139</v>
      </c>
      <c r="E594" s="130" t="s">
        <v>813</v>
      </c>
      <c r="F594" s="131" t="s">
        <v>814</v>
      </c>
      <c r="G594" s="132" t="s">
        <v>152</v>
      </c>
      <c r="H594" s="133">
        <v>135.6</v>
      </c>
      <c r="I594" s="134"/>
      <c r="J594" s="134">
        <f>ROUND(I594*H594,2)</f>
        <v>0</v>
      </c>
      <c r="K594" s="131" t="s">
        <v>143</v>
      </c>
      <c r="L594" s="29"/>
      <c r="M594" s="135" t="s">
        <v>1</v>
      </c>
      <c r="N594" s="136" t="s">
        <v>40</v>
      </c>
      <c r="O594" s="137">
        <v>5.8000000000000003E-2</v>
      </c>
      <c r="P594" s="137">
        <f>O594*H594</f>
        <v>7.8647999999999998</v>
      </c>
      <c r="Q594" s="137">
        <v>3.0000000000000001E-5</v>
      </c>
      <c r="R594" s="137">
        <f>Q594*H594</f>
        <v>4.0679999999999996E-3</v>
      </c>
      <c r="S594" s="137">
        <v>0</v>
      </c>
      <c r="T594" s="138">
        <f>S594*H594</f>
        <v>0</v>
      </c>
      <c r="AR594" s="139" t="s">
        <v>218</v>
      </c>
      <c r="AT594" s="139" t="s">
        <v>139</v>
      </c>
      <c r="AU594" s="139" t="s">
        <v>83</v>
      </c>
      <c r="AY594" s="17" t="s">
        <v>136</v>
      </c>
      <c r="BE594" s="140">
        <f>IF(N594="základní",J594,0)</f>
        <v>0</v>
      </c>
      <c r="BF594" s="140">
        <f>IF(N594="snížená",J594,0)</f>
        <v>0</v>
      </c>
      <c r="BG594" s="140">
        <f>IF(N594="zákl. přenesená",J594,0)</f>
        <v>0</v>
      </c>
      <c r="BH594" s="140">
        <f>IF(N594="sníž. přenesená",J594,0)</f>
        <v>0</v>
      </c>
      <c r="BI594" s="140">
        <f>IF(N594="nulová",J594,0)</f>
        <v>0</v>
      </c>
      <c r="BJ594" s="17" t="s">
        <v>31</v>
      </c>
      <c r="BK594" s="140">
        <f>ROUND(I594*H594,2)</f>
        <v>0</v>
      </c>
      <c r="BL594" s="17" t="s">
        <v>218</v>
      </c>
      <c r="BM594" s="139" t="s">
        <v>815</v>
      </c>
    </row>
    <row r="595" spans="2:65" s="1" customFormat="1" ht="33" customHeight="1">
      <c r="B595" s="128"/>
      <c r="C595" s="129" t="s">
        <v>816</v>
      </c>
      <c r="D595" s="129" t="s">
        <v>139</v>
      </c>
      <c r="E595" s="130" t="s">
        <v>817</v>
      </c>
      <c r="F595" s="131" t="s">
        <v>818</v>
      </c>
      <c r="G595" s="132" t="s">
        <v>152</v>
      </c>
      <c r="H595" s="133">
        <v>135.6</v>
      </c>
      <c r="I595" s="134"/>
      <c r="J595" s="134">
        <f>ROUND(I595*H595,2)</f>
        <v>0</v>
      </c>
      <c r="K595" s="131" t="s">
        <v>143</v>
      </c>
      <c r="L595" s="29"/>
      <c r="M595" s="135" t="s">
        <v>1</v>
      </c>
      <c r="N595" s="136" t="s">
        <v>40</v>
      </c>
      <c r="O595" s="137">
        <v>0.192</v>
      </c>
      <c r="P595" s="137">
        <f>O595*H595</f>
        <v>26.0352</v>
      </c>
      <c r="Q595" s="137">
        <v>4.5500000000000002E-3</v>
      </c>
      <c r="R595" s="137">
        <f>Q595*H595</f>
        <v>0.61697999999999997</v>
      </c>
      <c r="S595" s="137">
        <v>0</v>
      </c>
      <c r="T595" s="138">
        <f>S595*H595</f>
        <v>0</v>
      </c>
      <c r="AR595" s="139" t="s">
        <v>218</v>
      </c>
      <c r="AT595" s="139" t="s">
        <v>139</v>
      </c>
      <c r="AU595" s="139" t="s">
        <v>83</v>
      </c>
      <c r="AY595" s="17" t="s">
        <v>136</v>
      </c>
      <c r="BE595" s="140">
        <f>IF(N595="základní",J595,0)</f>
        <v>0</v>
      </c>
      <c r="BF595" s="140">
        <f>IF(N595="snížená",J595,0)</f>
        <v>0</v>
      </c>
      <c r="BG595" s="140">
        <f>IF(N595="zákl. přenesená",J595,0)</f>
        <v>0</v>
      </c>
      <c r="BH595" s="140">
        <f>IF(N595="sníž. přenesená",J595,0)</f>
        <v>0</v>
      </c>
      <c r="BI595" s="140">
        <f>IF(N595="nulová",J595,0)</f>
        <v>0</v>
      </c>
      <c r="BJ595" s="17" t="s">
        <v>31</v>
      </c>
      <c r="BK595" s="140">
        <f>ROUND(I595*H595,2)</f>
        <v>0</v>
      </c>
      <c r="BL595" s="17" t="s">
        <v>218</v>
      </c>
      <c r="BM595" s="139" t="s">
        <v>819</v>
      </c>
    </row>
    <row r="596" spans="2:65" s="1" customFormat="1" ht="24.15" customHeight="1">
      <c r="B596" s="128"/>
      <c r="C596" s="129" t="s">
        <v>820</v>
      </c>
      <c r="D596" s="129" t="s">
        <v>139</v>
      </c>
      <c r="E596" s="130" t="s">
        <v>821</v>
      </c>
      <c r="F596" s="131" t="s">
        <v>822</v>
      </c>
      <c r="G596" s="132" t="s">
        <v>152</v>
      </c>
      <c r="H596" s="133">
        <v>138.315</v>
      </c>
      <c r="I596" s="134"/>
      <c r="J596" s="134">
        <f>ROUND(I596*H596,2)</f>
        <v>0</v>
      </c>
      <c r="K596" s="131" t="s">
        <v>143</v>
      </c>
      <c r="L596" s="29"/>
      <c r="M596" s="135" t="s">
        <v>1</v>
      </c>
      <c r="N596" s="136" t="s">
        <v>40</v>
      </c>
      <c r="O596" s="137">
        <v>0.255</v>
      </c>
      <c r="P596" s="137">
        <f>O596*H596</f>
        <v>35.270325</v>
      </c>
      <c r="Q596" s="137">
        <v>0</v>
      </c>
      <c r="R596" s="137">
        <f>Q596*H596</f>
        <v>0</v>
      </c>
      <c r="S596" s="137">
        <v>3.0000000000000001E-3</v>
      </c>
      <c r="T596" s="138">
        <f>S596*H596</f>
        <v>0.41494500000000001</v>
      </c>
      <c r="AR596" s="139" t="s">
        <v>218</v>
      </c>
      <c r="AT596" s="139" t="s">
        <v>139</v>
      </c>
      <c r="AU596" s="139" t="s">
        <v>83</v>
      </c>
      <c r="AY596" s="17" t="s">
        <v>136</v>
      </c>
      <c r="BE596" s="140">
        <f>IF(N596="základní",J596,0)</f>
        <v>0</v>
      </c>
      <c r="BF596" s="140">
        <f>IF(N596="snížená",J596,0)</f>
        <v>0</v>
      </c>
      <c r="BG596" s="140">
        <f>IF(N596="zákl. přenesená",J596,0)</f>
        <v>0</v>
      </c>
      <c r="BH596" s="140">
        <f>IF(N596="sníž. přenesená",J596,0)</f>
        <v>0</v>
      </c>
      <c r="BI596" s="140">
        <f>IF(N596="nulová",J596,0)</f>
        <v>0</v>
      </c>
      <c r="BJ596" s="17" t="s">
        <v>31</v>
      </c>
      <c r="BK596" s="140">
        <f>ROUND(I596*H596,2)</f>
        <v>0</v>
      </c>
      <c r="BL596" s="17" t="s">
        <v>218</v>
      </c>
      <c r="BM596" s="139" t="s">
        <v>823</v>
      </c>
    </row>
    <row r="597" spans="2:65" s="13" customFormat="1">
      <c r="B597" s="147"/>
      <c r="D597" s="142" t="s">
        <v>146</v>
      </c>
      <c r="E597" s="148" t="s">
        <v>1</v>
      </c>
      <c r="F597" s="149" t="s">
        <v>824</v>
      </c>
      <c r="H597" s="150">
        <v>138.315</v>
      </c>
      <c r="L597" s="147"/>
      <c r="M597" s="151"/>
      <c r="T597" s="152"/>
      <c r="AT597" s="148" t="s">
        <v>146</v>
      </c>
      <c r="AU597" s="148" t="s">
        <v>83</v>
      </c>
      <c r="AV597" s="13" t="s">
        <v>83</v>
      </c>
      <c r="AW597" s="13" t="s">
        <v>30</v>
      </c>
      <c r="AX597" s="13" t="s">
        <v>75</v>
      </c>
      <c r="AY597" s="148" t="s">
        <v>136</v>
      </c>
    </row>
    <row r="598" spans="2:65" s="14" customFormat="1">
      <c r="B598" s="153"/>
      <c r="D598" s="142" t="s">
        <v>146</v>
      </c>
      <c r="E598" s="154" t="s">
        <v>1</v>
      </c>
      <c r="F598" s="155" t="s">
        <v>149</v>
      </c>
      <c r="H598" s="156">
        <v>138.315</v>
      </c>
      <c r="L598" s="153"/>
      <c r="M598" s="157"/>
      <c r="T598" s="158"/>
      <c r="AT598" s="154" t="s">
        <v>146</v>
      </c>
      <c r="AU598" s="154" t="s">
        <v>83</v>
      </c>
      <c r="AV598" s="14" t="s">
        <v>144</v>
      </c>
      <c r="AW598" s="14" t="s">
        <v>30</v>
      </c>
      <c r="AX598" s="14" t="s">
        <v>31</v>
      </c>
      <c r="AY598" s="154" t="s">
        <v>136</v>
      </c>
    </row>
    <row r="599" spans="2:65" s="1" customFormat="1" ht="24.15" customHeight="1">
      <c r="B599" s="128"/>
      <c r="C599" s="129" t="s">
        <v>825</v>
      </c>
      <c r="D599" s="129" t="s">
        <v>139</v>
      </c>
      <c r="E599" s="130" t="s">
        <v>826</v>
      </c>
      <c r="F599" s="131" t="s">
        <v>827</v>
      </c>
      <c r="G599" s="132" t="s">
        <v>152</v>
      </c>
      <c r="H599" s="133">
        <v>135.6</v>
      </c>
      <c r="I599" s="134"/>
      <c r="J599" s="134">
        <f>ROUND(I599*H599,2)</f>
        <v>0</v>
      </c>
      <c r="K599" s="131" t="s">
        <v>143</v>
      </c>
      <c r="L599" s="29"/>
      <c r="M599" s="135" t="s">
        <v>1</v>
      </c>
      <c r="N599" s="136" t="s">
        <v>40</v>
      </c>
      <c r="O599" s="137">
        <v>0.23300000000000001</v>
      </c>
      <c r="P599" s="137">
        <f>O599*H599</f>
        <v>31.594799999999999</v>
      </c>
      <c r="Q599" s="137">
        <v>2.9999999999999997E-4</v>
      </c>
      <c r="R599" s="137">
        <f>Q599*H599</f>
        <v>4.0679999999999994E-2</v>
      </c>
      <c r="S599" s="137">
        <v>0</v>
      </c>
      <c r="T599" s="138">
        <f>S599*H599</f>
        <v>0</v>
      </c>
      <c r="AR599" s="139" t="s">
        <v>218</v>
      </c>
      <c r="AT599" s="139" t="s">
        <v>139</v>
      </c>
      <c r="AU599" s="139" t="s">
        <v>83</v>
      </c>
      <c r="AY599" s="17" t="s">
        <v>136</v>
      </c>
      <c r="BE599" s="140">
        <f>IF(N599="základní",J599,0)</f>
        <v>0</v>
      </c>
      <c r="BF599" s="140">
        <f>IF(N599="snížená",J599,0)</f>
        <v>0</v>
      </c>
      <c r="BG599" s="140">
        <f>IF(N599="zákl. přenesená",J599,0)</f>
        <v>0</v>
      </c>
      <c r="BH599" s="140">
        <f>IF(N599="sníž. přenesená",J599,0)</f>
        <v>0</v>
      </c>
      <c r="BI599" s="140">
        <f>IF(N599="nulová",J599,0)</f>
        <v>0</v>
      </c>
      <c r="BJ599" s="17" t="s">
        <v>31</v>
      </c>
      <c r="BK599" s="140">
        <f>ROUND(I599*H599,2)</f>
        <v>0</v>
      </c>
      <c r="BL599" s="17" t="s">
        <v>218</v>
      </c>
      <c r="BM599" s="139" t="s">
        <v>828</v>
      </c>
    </row>
    <row r="600" spans="2:65" s="1" customFormat="1" ht="55.5" customHeight="1">
      <c r="B600" s="128"/>
      <c r="C600" s="159" t="s">
        <v>829</v>
      </c>
      <c r="D600" s="159" t="s">
        <v>356</v>
      </c>
      <c r="E600" s="160" t="s">
        <v>830</v>
      </c>
      <c r="F600" s="161" t="s">
        <v>831</v>
      </c>
      <c r="G600" s="162" t="s">
        <v>152</v>
      </c>
      <c r="H600" s="163">
        <v>149.16</v>
      </c>
      <c r="I600" s="164"/>
      <c r="J600" s="164">
        <f>ROUND(I600*H600,2)</f>
        <v>0</v>
      </c>
      <c r="K600" s="161" t="s">
        <v>143</v>
      </c>
      <c r="L600" s="165"/>
      <c r="M600" s="166" t="s">
        <v>1</v>
      </c>
      <c r="N600" s="167" t="s">
        <v>40</v>
      </c>
      <c r="O600" s="137">
        <v>0</v>
      </c>
      <c r="P600" s="137">
        <f>O600*H600</f>
        <v>0</v>
      </c>
      <c r="Q600" s="137">
        <v>3.8999999999999998E-3</v>
      </c>
      <c r="R600" s="137">
        <f>Q600*H600</f>
        <v>0.58172399999999991</v>
      </c>
      <c r="S600" s="137">
        <v>0</v>
      </c>
      <c r="T600" s="138">
        <f>S600*H600</f>
        <v>0</v>
      </c>
      <c r="AR600" s="139" t="s">
        <v>368</v>
      </c>
      <c r="AT600" s="139" t="s">
        <v>356</v>
      </c>
      <c r="AU600" s="139" t="s">
        <v>83</v>
      </c>
      <c r="AY600" s="17" t="s">
        <v>136</v>
      </c>
      <c r="BE600" s="140">
        <f>IF(N600="základní",J600,0)</f>
        <v>0</v>
      </c>
      <c r="BF600" s="140">
        <f>IF(N600="snížená",J600,0)</f>
        <v>0</v>
      </c>
      <c r="BG600" s="140">
        <f>IF(N600="zákl. přenesená",J600,0)</f>
        <v>0</v>
      </c>
      <c r="BH600" s="140">
        <f>IF(N600="sníž. přenesená",J600,0)</f>
        <v>0</v>
      </c>
      <c r="BI600" s="140">
        <f>IF(N600="nulová",J600,0)</f>
        <v>0</v>
      </c>
      <c r="BJ600" s="17" t="s">
        <v>31</v>
      </c>
      <c r="BK600" s="140">
        <f>ROUND(I600*H600,2)</f>
        <v>0</v>
      </c>
      <c r="BL600" s="17" t="s">
        <v>218</v>
      </c>
      <c r="BM600" s="139" t="s">
        <v>832</v>
      </c>
    </row>
    <row r="601" spans="2:65" s="13" customFormat="1">
      <c r="B601" s="147"/>
      <c r="D601" s="142" t="s">
        <v>146</v>
      </c>
      <c r="F601" s="149" t="s">
        <v>833</v>
      </c>
      <c r="H601" s="150">
        <v>149.16</v>
      </c>
      <c r="L601" s="147"/>
      <c r="M601" s="151"/>
      <c r="T601" s="152"/>
      <c r="AT601" s="148" t="s">
        <v>146</v>
      </c>
      <c r="AU601" s="148" t="s">
        <v>83</v>
      </c>
      <c r="AV601" s="13" t="s">
        <v>83</v>
      </c>
      <c r="AW601" s="13" t="s">
        <v>3</v>
      </c>
      <c r="AX601" s="13" t="s">
        <v>31</v>
      </c>
      <c r="AY601" s="148" t="s">
        <v>136</v>
      </c>
    </row>
    <row r="602" spans="2:65" s="1" customFormat="1" ht="24.15" customHeight="1">
      <c r="B602" s="128"/>
      <c r="C602" s="129" t="s">
        <v>834</v>
      </c>
      <c r="D602" s="129" t="s">
        <v>139</v>
      </c>
      <c r="E602" s="130" t="s">
        <v>835</v>
      </c>
      <c r="F602" s="131" t="s">
        <v>836</v>
      </c>
      <c r="G602" s="132" t="s">
        <v>200</v>
      </c>
      <c r="H602" s="133">
        <v>81.36</v>
      </c>
      <c r="I602" s="134"/>
      <c r="J602" s="134">
        <f>ROUND(I602*H602,2)</f>
        <v>0</v>
      </c>
      <c r="K602" s="131" t="s">
        <v>143</v>
      </c>
      <c r="L602" s="29"/>
      <c r="M602" s="135" t="s">
        <v>1</v>
      </c>
      <c r="N602" s="136" t="s">
        <v>40</v>
      </c>
      <c r="O602" s="137">
        <v>0.10199999999999999</v>
      </c>
      <c r="P602" s="137">
        <f>O602*H602</f>
        <v>8.2987199999999994</v>
      </c>
      <c r="Q602" s="137">
        <v>2.0000000000000002E-5</v>
      </c>
      <c r="R602" s="137">
        <f>Q602*H602</f>
        <v>1.6272000000000001E-3</v>
      </c>
      <c r="S602" s="137">
        <v>0</v>
      </c>
      <c r="T602" s="138">
        <f>S602*H602</f>
        <v>0</v>
      </c>
      <c r="AR602" s="139" t="s">
        <v>218</v>
      </c>
      <c r="AT602" s="139" t="s">
        <v>139</v>
      </c>
      <c r="AU602" s="139" t="s">
        <v>83</v>
      </c>
      <c r="AY602" s="17" t="s">
        <v>136</v>
      </c>
      <c r="BE602" s="140">
        <f>IF(N602="základní",J602,0)</f>
        <v>0</v>
      </c>
      <c r="BF602" s="140">
        <f>IF(N602="snížená",J602,0)</f>
        <v>0</v>
      </c>
      <c r="BG602" s="140">
        <f>IF(N602="zákl. přenesená",J602,0)</f>
        <v>0</v>
      </c>
      <c r="BH602" s="140">
        <f>IF(N602="sníž. přenesená",J602,0)</f>
        <v>0</v>
      </c>
      <c r="BI602" s="140">
        <f>IF(N602="nulová",J602,0)</f>
        <v>0</v>
      </c>
      <c r="BJ602" s="17" t="s">
        <v>31</v>
      </c>
      <c r="BK602" s="140">
        <f>ROUND(I602*H602,2)</f>
        <v>0</v>
      </c>
      <c r="BL602" s="17" t="s">
        <v>218</v>
      </c>
      <c r="BM602" s="139" t="s">
        <v>837</v>
      </c>
    </row>
    <row r="603" spans="2:65" s="13" customFormat="1">
      <c r="B603" s="147"/>
      <c r="D603" s="142" t="s">
        <v>146</v>
      </c>
      <c r="F603" s="149" t="s">
        <v>838</v>
      </c>
      <c r="H603" s="150">
        <v>81.36</v>
      </c>
      <c r="L603" s="147"/>
      <c r="M603" s="151"/>
      <c r="T603" s="152"/>
      <c r="AT603" s="148" t="s">
        <v>146</v>
      </c>
      <c r="AU603" s="148" t="s">
        <v>83</v>
      </c>
      <c r="AV603" s="13" t="s">
        <v>83</v>
      </c>
      <c r="AW603" s="13" t="s">
        <v>3</v>
      </c>
      <c r="AX603" s="13" t="s">
        <v>31</v>
      </c>
      <c r="AY603" s="148" t="s">
        <v>136</v>
      </c>
    </row>
    <row r="604" spans="2:65" s="1" customFormat="1" ht="21.75" customHeight="1">
      <c r="B604" s="128"/>
      <c r="C604" s="129" t="s">
        <v>839</v>
      </c>
      <c r="D604" s="129" t="s">
        <v>139</v>
      </c>
      <c r="E604" s="130" t="s">
        <v>840</v>
      </c>
      <c r="F604" s="131" t="s">
        <v>841</v>
      </c>
      <c r="G604" s="132" t="s">
        <v>200</v>
      </c>
      <c r="H604" s="133">
        <v>84</v>
      </c>
      <c r="I604" s="134"/>
      <c r="J604" s="134">
        <f>ROUND(I604*H604,2)</f>
        <v>0</v>
      </c>
      <c r="K604" s="131" t="s">
        <v>143</v>
      </c>
      <c r="L604" s="29"/>
      <c r="M604" s="135" t="s">
        <v>1</v>
      </c>
      <c r="N604" s="136" t="s">
        <v>40</v>
      </c>
      <c r="O604" s="137">
        <v>3.5000000000000003E-2</v>
      </c>
      <c r="P604" s="137">
        <f>O604*H604</f>
        <v>2.9400000000000004</v>
      </c>
      <c r="Q604" s="137">
        <v>0</v>
      </c>
      <c r="R604" s="137">
        <f>Q604*H604</f>
        <v>0</v>
      </c>
      <c r="S604" s="137">
        <v>2.9999999999999997E-4</v>
      </c>
      <c r="T604" s="138">
        <f>S604*H604</f>
        <v>2.5199999999999997E-2</v>
      </c>
      <c r="AR604" s="139" t="s">
        <v>218</v>
      </c>
      <c r="AT604" s="139" t="s">
        <v>139</v>
      </c>
      <c r="AU604" s="139" t="s">
        <v>83</v>
      </c>
      <c r="AY604" s="17" t="s">
        <v>136</v>
      </c>
      <c r="BE604" s="140">
        <f>IF(N604="základní",J604,0)</f>
        <v>0</v>
      </c>
      <c r="BF604" s="140">
        <f>IF(N604="snížená",J604,0)</f>
        <v>0</v>
      </c>
      <c r="BG604" s="140">
        <f>IF(N604="zákl. přenesená",J604,0)</f>
        <v>0</v>
      </c>
      <c r="BH604" s="140">
        <f>IF(N604="sníž. přenesená",J604,0)</f>
        <v>0</v>
      </c>
      <c r="BI604" s="140">
        <f>IF(N604="nulová",J604,0)</f>
        <v>0</v>
      </c>
      <c r="BJ604" s="17" t="s">
        <v>31</v>
      </c>
      <c r="BK604" s="140">
        <f>ROUND(I604*H604,2)</f>
        <v>0</v>
      </c>
      <c r="BL604" s="17" t="s">
        <v>218</v>
      </c>
      <c r="BM604" s="139" t="s">
        <v>842</v>
      </c>
    </row>
    <row r="605" spans="2:65" s="13" customFormat="1">
      <c r="B605" s="147"/>
      <c r="D605" s="142" t="s">
        <v>146</v>
      </c>
      <c r="E605" s="148" t="s">
        <v>1</v>
      </c>
      <c r="F605" s="149" t="s">
        <v>843</v>
      </c>
      <c r="H605" s="150">
        <v>10</v>
      </c>
      <c r="L605" s="147"/>
      <c r="M605" s="151"/>
      <c r="T605" s="152"/>
      <c r="AT605" s="148" t="s">
        <v>146</v>
      </c>
      <c r="AU605" s="148" t="s">
        <v>83</v>
      </c>
      <c r="AV605" s="13" t="s">
        <v>83</v>
      </c>
      <c r="AW605" s="13" t="s">
        <v>30</v>
      </c>
      <c r="AX605" s="13" t="s">
        <v>75</v>
      </c>
      <c r="AY605" s="148" t="s">
        <v>136</v>
      </c>
    </row>
    <row r="606" spans="2:65" s="13" customFormat="1">
      <c r="B606" s="147"/>
      <c r="D606" s="142" t="s">
        <v>146</v>
      </c>
      <c r="E606" s="148" t="s">
        <v>1</v>
      </c>
      <c r="F606" s="149" t="s">
        <v>844</v>
      </c>
      <c r="H606" s="150">
        <v>60</v>
      </c>
      <c r="L606" s="147"/>
      <c r="M606" s="151"/>
      <c r="T606" s="152"/>
      <c r="AT606" s="148" t="s">
        <v>146</v>
      </c>
      <c r="AU606" s="148" t="s">
        <v>83</v>
      </c>
      <c r="AV606" s="13" t="s">
        <v>83</v>
      </c>
      <c r="AW606" s="13" t="s">
        <v>30</v>
      </c>
      <c r="AX606" s="13" t="s">
        <v>75</v>
      </c>
      <c r="AY606" s="148" t="s">
        <v>136</v>
      </c>
    </row>
    <row r="607" spans="2:65" s="13" customFormat="1">
      <c r="B607" s="147"/>
      <c r="D607" s="142" t="s">
        <v>146</v>
      </c>
      <c r="E607" s="148" t="s">
        <v>1</v>
      </c>
      <c r="F607" s="149" t="s">
        <v>845</v>
      </c>
      <c r="H607" s="150">
        <v>14</v>
      </c>
      <c r="L607" s="147"/>
      <c r="M607" s="151"/>
      <c r="T607" s="152"/>
      <c r="AT607" s="148" t="s">
        <v>146</v>
      </c>
      <c r="AU607" s="148" t="s">
        <v>83</v>
      </c>
      <c r="AV607" s="13" t="s">
        <v>83</v>
      </c>
      <c r="AW607" s="13" t="s">
        <v>30</v>
      </c>
      <c r="AX607" s="13" t="s">
        <v>75</v>
      </c>
      <c r="AY607" s="148" t="s">
        <v>136</v>
      </c>
    </row>
    <row r="608" spans="2:65" s="14" customFormat="1">
      <c r="B608" s="153"/>
      <c r="D608" s="142" t="s">
        <v>146</v>
      </c>
      <c r="E608" s="154" t="s">
        <v>1</v>
      </c>
      <c r="F608" s="155" t="s">
        <v>149</v>
      </c>
      <c r="H608" s="156">
        <v>84</v>
      </c>
      <c r="L608" s="153"/>
      <c r="M608" s="157"/>
      <c r="T608" s="158"/>
      <c r="AT608" s="154" t="s">
        <v>146</v>
      </c>
      <c r="AU608" s="154" t="s">
        <v>83</v>
      </c>
      <c r="AV608" s="14" t="s">
        <v>144</v>
      </c>
      <c r="AW608" s="14" t="s">
        <v>30</v>
      </c>
      <c r="AX608" s="14" t="s">
        <v>31</v>
      </c>
      <c r="AY608" s="154" t="s">
        <v>136</v>
      </c>
    </row>
    <row r="609" spans="2:65" s="1" customFormat="1" ht="21.75" customHeight="1">
      <c r="B609" s="128"/>
      <c r="C609" s="129" t="s">
        <v>846</v>
      </c>
      <c r="D609" s="129" t="s">
        <v>139</v>
      </c>
      <c r="E609" s="130" t="s">
        <v>847</v>
      </c>
      <c r="F609" s="131" t="s">
        <v>848</v>
      </c>
      <c r="G609" s="132" t="s">
        <v>200</v>
      </c>
      <c r="H609" s="133">
        <v>50.95</v>
      </c>
      <c r="I609" s="134"/>
      <c r="J609" s="134">
        <f>ROUND(I609*H609,2)</f>
        <v>0</v>
      </c>
      <c r="K609" s="131" t="s">
        <v>143</v>
      </c>
      <c r="L609" s="29"/>
      <c r="M609" s="135" t="s">
        <v>1</v>
      </c>
      <c r="N609" s="136" t="s">
        <v>40</v>
      </c>
      <c r="O609" s="137">
        <v>0.25</v>
      </c>
      <c r="P609" s="137">
        <f>O609*H609</f>
        <v>12.737500000000001</v>
      </c>
      <c r="Q609" s="137">
        <v>1.0000000000000001E-5</v>
      </c>
      <c r="R609" s="137">
        <f>Q609*H609</f>
        <v>5.0950000000000008E-4</v>
      </c>
      <c r="S609" s="137">
        <v>0</v>
      </c>
      <c r="T609" s="138">
        <f>S609*H609</f>
        <v>0</v>
      </c>
      <c r="AR609" s="139" t="s">
        <v>218</v>
      </c>
      <c r="AT609" s="139" t="s">
        <v>139</v>
      </c>
      <c r="AU609" s="139" t="s">
        <v>83</v>
      </c>
      <c r="AY609" s="17" t="s">
        <v>136</v>
      </c>
      <c r="BE609" s="140">
        <f>IF(N609="základní",J609,0)</f>
        <v>0</v>
      </c>
      <c r="BF609" s="140">
        <f>IF(N609="snížená",J609,0)</f>
        <v>0</v>
      </c>
      <c r="BG609" s="140">
        <f>IF(N609="zákl. přenesená",J609,0)</f>
        <v>0</v>
      </c>
      <c r="BH609" s="140">
        <f>IF(N609="sníž. přenesená",J609,0)</f>
        <v>0</v>
      </c>
      <c r="BI609" s="140">
        <f>IF(N609="nulová",J609,0)</f>
        <v>0</v>
      </c>
      <c r="BJ609" s="17" t="s">
        <v>31</v>
      </c>
      <c r="BK609" s="140">
        <f>ROUND(I609*H609,2)</f>
        <v>0</v>
      </c>
      <c r="BL609" s="17" t="s">
        <v>218</v>
      </c>
      <c r="BM609" s="139" t="s">
        <v>849</v>
      </c>
    </row>
    <row r="610" spans="2:65" s="13" customFormat="1">
      <c r="B610" s="147"/>
      <c r="D610" s="142" t="s">
        <v>146</v>
      </c>
      <c r="E610" s="148" t="s">
        <v>1</v>
      </c>
      <c r="F610" s="149" t="s">
        <v>342</v>
      </c>
      <c r="H610" s="150">
        <v>9.5</v>
      </c>
      <c r="L610" s="147"/>
      <c r="M610" s="151"/>
      <c r="T610" s="152"/>
      <c r="AT610" s="148" t="s">
        <v>146</v>
      </c>
      <c r="AU610" s="148" t="s">
        <v>83</v>
      </c>
      <c r="AV610" s="13" t="s">
        <v>83</v>
      </c>
      <c r="AW610" s="13" t="s">
        <v>30</v>
      </c>
      <c r="AX610" s="13" t="s">
        <v>75</v>
      </c>
      <c r="AY610" s="148" t="s">
        <v>136</v>
      </c>
    </row>
    <row r="611" spans="2:65" s="13" customFormat="1">
      <c r="B611" s="147"/>
      <c r="D611" s="142" t="s">
        <v>146</v>
      </c>
      <c r="E611" s="148" t="s">
        <v>1</v>
      </c>
      <c r="F611" s="149" t="s">
        <v>346</v>
      </c>
      <c r="H611" s="150">
        <v>14</v>
      </c>
      <c r="L611" s="147"/>
      <c r="M611" s="151"/>
      <c r="T611" s="152"/>
      <c r="AT611" s="148" t="s">
        <v>146</v>
      </c>
      <c r="AU611" s="148" t="s">
        <v>83</v>
      </c>
      <c r="AV611" s="13" t="s">
        <v>83</v>
      </c>
      <c r="AW611" s="13" t="s">
        <v>30</v>
      </c>
      <c r="AX611" s="13" t="s">
        <v>75</v>
      </c>
      <c r="AY611" s="148" t="s">
        <v>136</v>
      </c>
    </row>
    <row r="612" spans="2:65" s="13" customFormat="1">
      <c r="B612" s="147"/>
      <c r="D612" s="142" t="s">
        <v>146</v>
      </c>
      <c r="E612" s="148" t="s">
        <v>1</v>
      </c>
      <c r="F612" s="149" t="s">
        <v>349</v>
      </c>
      <c r="H612" s="150">
        <v>27.45</v>
      </c>
      <c r="L612" s="147"/>
      <c r="M612" s="151"/>
      <c r="T612" s="152"/>
      <c r="AT612" s="148" t="s">
        <v>146</v>
      </c>
      <c r="AU612" s="148" t="s">
        <v>83</v>
      </c>
      <c r="AV612" s="13" t="s">
        <v>83</v>
      </c>
      <c r="AW612" s="13" t="s">
        <v>30</v>
      </c>
      <c r="AX612" s="13" t="s">
        <v>75</v>
      </c>
      <c r="AY612" s="148" t="s">
        <v>136</v>
      </c>
    </row>
    <row r="613" spans="2:65" s="14" customFormat="1">
      <c r="B613" s="153"/>
      <c r="D613" s="142" t="s">
        <v>146</v>
      </c>
      <c r="E613" s="154" t="s">
        <v>1</v>
      </c>
      <c r="F613" s="155" t="s">
        <v>149</v>
      </c>
      <c r="H613" s="156">
        <v>50.95</v>
      </c>
      <c r="L613" s="153"/>
      <c r="M613" s="157"/>
      <c r="T613" s="158"/>
      <c r="AT613" s="154" t="s">
        <v>146</v>
      </c>
      <c r="AU613" s="154" t="s">
        <v>83</v>
      </c>
      <c r="AV613" s="14" t="s">
        <v>144</v>
      </c>
      <c r="AW613" s="14" t="s">
        <v>30</v>
      </c>
      <c r="AX613" s="14" t="s">
        <v>31</v>
      </c>
      <c r="AY613" s="154" t="s">
        <v>136</v>
      </c>
    </row>
    <row r="614" spans="2:65" s="1" customFormat="1" ht="16.5" customHeight="1">
      <c r="B614" s="128"/>
      <c r="C614" s="159" t="s">
        <v>850</v>
      </c>
      <c r="D614" s="159" t="s">
        <v>356</v>
      </c>
      <c r="E614" s="160" t="s">
        <v>851</v>
      </c>
      <c r="F614" s="161" t="s">
        <v>852</v>
      </c>
      <c r="G614" s="162" t="s">
        <v>200</v>
      </c>
      <c r="H614" s="163">
        <v>51.969000000000001</v>
      </c>
      <c r="I614" s="164"/>
      <c r="J614" s="164">
        <f>ROUND(I614*H614,2)</f>
        <v>0</v>
      </c>
      <c r="K614" s="161" t="s">
        <v>143</v>
      </c>
      <c r="L614" s="165"/>
      <c r="M614" s="166" t="s">
        <v>1</v>
      </c>
      <c r="N614" s="167" t="s">
        <v>40</v>
      </c>
      <c r="O614" s="137">
        <v>0</v>
      </c>
      <c r="P614" s="137">
        <f>O614*H614</f>
        <v>0</v>
      </c>
      <c r="Q614" s="137">
        <v>2.7999999999999998E-4</v>
      </c>
      <c r="R614" s="137">
        <f>Q614*H614</f>
        <v>1.455132E-2</v>
      </c>
      <c r="S614" s="137">
        <v>0</v>
      </c>
      <c r="T614" s="138">
        <f>S614*H614</f>
        <v>0</v>
      </c>
      <c r="AR614" s="139" t="s">
        <v>368</v>
      </c>
      <c r="AT614" s="139" t="s">
        <v>356</v>
      </c>
      <c r="AU614" s="139" t="s">
        <v>83</v>
      </c>
      <c r="AY614" s="17" t="s">
        <v>136</v>
      </c>
      <c r="BE614" s="140">
        <f>IF(N614="základní",J614,0)</f>
        <v>0</v>
      </c>
      <c r="BF614" s="140">
        <f>IF(N614="snížená",J614,0)</f>
        <v>0</v>
      </c>
      <c r="BG614" s="140">
        <f>IF(N614="zákl. přenesená",J614,0)</f>
        <v>0</v>
      </c>
      <c r="BH614" s="140">
        <f>IF(N614="sníž. přenesená",J614,0)</f>
        <v>0</v>
      </c>
      <c r="BI614" s="140">
        <f>IF(N614="nulová",J614,0)</f>
        <v>0</v>
      </c>
      <c r="BJ614" s="17" t="s">
        <v>31</v>
      </c>
      <c r="BK614" s="140">
        <f>ROUND(I614*H614,2)</f>
        <v>0</v>
      </c>
      <c r="BL614" s="17" t="s">
        <v>218</v>
      </c>
      <c r="BM614" s="139" t="s">
        <v>853</v>
      </c>
    </row>
    <row r="615" spans="2:65" s="13" customFormat="1">
      <c r="B615" s="147"/>
      <c r="D615" s="142" t="s">
        <v>146</v>
      </c>
      <c r="F615" s="149" t="s">
        <v>854</v>
      </c>
      <c r="H615" s="150">
        <v>51.969000000000001</v>
      </c>
      <c r="L615" s="147"/>
      <c r="M615" s="151"/>
      <c r="T615" s="152"/>
      <c r="AT615" s="148" t="s">
        <v>146</v>
      </c>
      <c r="AU615" s="148" t="s">
        <v>83</v>
      </c>
      <c r="AV615" s="13" t="s">
        <v>83</v>
      </c>
      <c r="AW615" s="13" t="s">
        <v>3</v>
      </c>
      <c r="AX615" s="13" t="s">
        <v>31</v>
      </c>
      <c r="AY615" s="148" t="s">
        <v>136</v>
      </c>
    </row>
    <row r="616" spans="2:65" s="1" customFormat="1" ht="16.5" customHeight="1">
      <c r="B616" s="128"/>
      <c r="C616" s="129" t="s">
        <v>855</v>
      </c>
      <c r="D616" s="129" t="s">
        <v>139</v>
      </c>
      <c r="E616" s="130" t="s">
        <v>856</v>
      </c>
      <c r="F616" s="131" t="s">
        <v>857</v>
      </c>
      <c r="G616" s="132" t="s">
        <v>200</v>
      </c>
      <c r="H616" s="133">
        <v>6.65</v>
      </c>
      <c r="I616" s="134"/>
      <c r="J616" s="134">
        <f>ROUND(I616*H616,2)</f>
        <v>0</v>
      </c>
      <c r="K616" s="131" t="s">
        <v>143</v>
      </c>
      <c r="L616" s="29"/>
      <c r="M616" s="135" t="s">
        <v>1</v>
      </c>
      <c r="N616" s="136" t="s">
        <v>40</v>
      </c>
      <c r="O616" s="137">
        <v>0.26400000000000001</v>
      </c>
      <c r="P616" s="137">
        <f>O616*H616</f>
        <v>1.7556000000000003</v>
      </c>
      <c r="Q616" s="137">
        <v>0</v>
      </c>
      <c r="R616" s="137">
        <f>Q616*H616</f>
        <v>0</v>
      </c>
      <c r="S616" s="137">
        <v>0</v>
      </c>
      <c r="T616" s="138">
        <f>S616*H616</f>
        <v>0</v>
      </c>
      <c r="AR616" s="139" t="s">
        <v>218</v>
      </c>
      <c r="AT616" s="139" t="s">
        <v>139</v>
      </c>
      <c r="AU616" s="139" t="s">
        <v>83</v>
      </c>
      <c r="AY616" s="17" t="s">
        <v>136</v>
      </c>
      <c r="BE616" s="140">
        <f>IF(N616="základní",J616,0)</f>
        <v>0</v>
      </c>
      <c r="BF616" s="140">
        <f>IF(N616="snížená",J616,0)</f>
        <v>0</v>
      </c>
      <c r="BG616" s="140">
        <f>IF(N616="zákl. přenesená",J616,0)</f>
        <v>0</v>
      </c>
      <c r="BH616" s="140">
        <f>IF(N616="sníž. přenesená",J616,0)</f>
        <v>0</v>
      </c>
      <c r="BI616" s="140">
        <f>IF(N616="nulová",J616,0)</f>
        <v>0</v>
      </c>
      <c r="BJ616" s="17" t="s">
        <v>31</v>
      </c>
      <c r="BK616" s="140">
        <f>ROUND(I616*H616,2)</f>
        <v>0</v>
      </c>
      <c r="BL616" s="17" t="s">
        <v>218</v>
      </c>
      <c r="BM616" s="139" t="s">
        <v>858</v>
      </c>
    </row>
    <row r="617" spans="2:65" s="13" customFormat="1">
      <c r="B617" s="147"/>
      <c r="D617" s="142" t="s">
        <v>146</v>
      </c>
      <c r="E617" s="148" t="s">
        <v>1</v>
      </c>
      <c r="F617" s="149" t="s">
        <v>859</v>
      </c>
      <c r="H617" s="150">
        <v>6.65</v>
      </c>
      <c r="L617" s="147"/>
      <c r="M617" s="151"/>
      <c r="T617" s="152"/>
      <c r="AT617" s="148" t="s">
        <v>146</v>
      </c>
      <c r="AU617" s="148" t="s">
        <v>83</v>
      </c>
      <c r="AV617" s="13" t="s">
        <v>83</v>
      </c>
      <c r="AW617" s="13" t="s">
        <v>30</v>
      </c>
      <c r="AX617" s="13" t="s">
        <v>75</v>
      </c>
      <c r="AY617" s="148" t="s">
        <v>136</v>
      </c>
    </row>
    <row r="618" spans="2:65" s="14" customFormat="1">
      <c r="B618" s="153"/>
      <c r="D618" s="142" t="s">
        <v>146</v>
      </c>
      <c r="E618" s="154" t="s">
        <v>1</v>
      </c>
      <c r="F618" s="155" t="s">
        <v>149</v>
      </c>
      <c r="H618" s="156">
        <v>6.65</v>
      </c>
      <c r="L618" s="153"/>
      <c r="M618" s="157"/>
      <c r="T618" s="158"/>
      <c r="AT618" s="154" t="s">
        <v>146</v>
      </c>
      <c r="AU618" s="154" t="s">
        <v>83</v>
      </c>
      <c r="AV618" s="14" t="s">
        <v>144</v>
      </c>
      <c r="AW618" s="14" t="s">
        <v>30</v>
      </c>
      <c r="AX618" s="14" t="s">
        <v>31</v>
      </c>
      <c r="AY618" s="154" t="s">
        <v>136</v>
      </c>
    </row>
    <row r="619" spans="2:65" s="1" customFormat="1" ht="16.5" customHeight="1">
      <c r="B619" s="128"/>
      <c r="C619" s="159" t="s">
        <v>860</v>
      </c>
      <c r="D619" s="159" t="s">
        <v>356</v>
      </c>
      <c r="E619" s="160" t="s">
        <v>861</v>
      </c>
      <c r="F619" s="161" t="s">
        <v>862</v>
      </c>
      <c r="G619" s="162" t="s">
        <v>200</v>
      </c>
      <c r="H619" s="163">
        <v>6.7830000000000004</v>
      </c>
      <c r="I619" s="164"/>
      <c r="J619" s="164">
        <f>ROUND(I619*H619,2)</f>
        <v>0</v>
      </c>
      <c r="K619" s="161" t="s">
        <v>143</v>
      </c>
      <c r="L619" s="165"/>
      <c r="M619" s="166" t="s">
        <v>1</v>
      </c>
      <c r="N619" s="167" t="s">
        <v>40</v>
      </c>
      <c r="O619" s="137">
        <v>0</v>
      </c>
      <c r="P619" s="137">
        <f>O619*H619</f>
        <v>0</v>
      </c>
      <c r="Q619" s="137">
        <v>1.6000000000000001E-4</v>
      </c>
      <c r="R619" s="137">
        <f>Q619*H619</f>
        <v>1.0852800000000001E-3</v>
      </c>
      <c r="S619" s="137">
        <v>0</v>
      </c>
      <c r="T619" s="138">
        <f>S619*H619</f>
        <v>0</v>
      </c>
      <c r="AR619" s="139" t="s">
        <v>368</v>
      </c>
      <c r="AT619" s="139" t="s">
        <v>356</v>
      </c>
      <c r="AU619" s="139" t="s">
        <v>83</v>
      </c>
      <c r="AY619" s="17" t="s">
        <v>136</v>
      </c>
      <c r="BE619" s="140">
        <f>IF(N619="základní",J619,0)</f>
        <v>0</v>
      </c>
      <c r="BF619" s="140">
        <f>IF(N619="snížená",J619,0)</f>
        <v>0</v>
      </c>
      <c r="BG619" s="140">
        <f>IF(N619="zákl. přenesená",J619,0)</f>
        <v>0</v>
      </c>
      <c r="BH619" s="140">
        <f>IF(N619="sníž. přenesená",J619,0)</f>
        <v>0</v>
      </c>
      <c r="BI619" s="140">
        <f>IF(N619="nulová",J619,0)</f>
        <v>0</v>
      </c>
      <c r="BJ619" s="17" t="s">
        <v>31</v>
      </c>
      <c r="BK619" s="140">
        <f>ROUND(I619*H619,2)</f>
        <v>0</v>
      </c>
      <c r="BL619" s="17" t="s">
        <v>218</v>
      </c>
      <c r="BM619" s="139" t="s">
        <v>863</v>
      </c>
    </row>
    <row r="620" spans="2:65" s="13" customFormat="1">
      <c r="B620" s="147"/>
      <c r="D620" s="142" t="s">
        <v>146</v>
      </c>
      <c r="F620" s="149" t="s">
        <v>864</v>
      </c>
      <c r="H620" s="150">
        <v>6.7830000000000004</v>
      </c>
      <c r="L620" s="147"/>
      <c r="M620" s="151"/>
      <c r="T620" s="152"/>
      <c r="AT620" s="148" t="s">
        <v>146</v>
      </c>
      <c r="AU620" s="148" t="s">
        <v>83</v>
      </c>
      <c r="AV620" s="13" t="s">
        <v>83</v>
      </c>
      <c r="AW620" s="13" t="s">
        <v>3</v>
      </c>
      <c r="AX620" s="13" t="s">
        <v>31</v>
      </c>
      <c r="AY620" s="148" t="s">
        <v>136</v>
      </c>
    </row>
    <row r="621" spans="2:65" s="1" customFormat="1" ht="44.25" customHeight="1">
      <c r="B621" s="128"/>
      <c r="C621" s="129" t="s">
        <v>865</v>
      </c>
      <c r="D621" s="129" t="s">
        <v>139</v>
      </c>
      <c r="E621" s="130" t="s">
        <v>866</v>
      </c>
      <c r="F621" s="131" t="s">
        <v>867</v>
      </c>
      <c r="G621" s="132" t="s">
        <v>174</v>
      </c>
      <c r="H621" s="133">
        <v>1.2609999999999999</v>
      </c>
      <c r="I621" s="134"/>
      <c r="J621" s="134">
        <f>ROUND(I621*H621,2)</f>
        <v>0</v>
      </c>
      <c r="K621" s="131" t="s">
        <v>143</v>
      </c>
      <c r="L621" s="29"/>
      <c r="M621" s="135" t="s">
        <v>1</v>
      </c>
      <c r="N621" s="136" t="s">
        <v>40</v>
      </c>
      <c r="O621" s="137">
        <v>1.091</v>
      </c>
      <c r="P621" s="137">
        <f>O621*H621</f>
        <v>1.3757509999999999</v>
      </c>
      <c r="Q621" s="137">
        <v>0</v>
      </c>
      <c r="R621" s="137">
        <f>Q621*H621</f>
        <v>0</v>
      </c>
      <c r="S621" s="137">
        <v>0</v>
      </c>
      <c r="T621" s="138">
        <f>S621*H621</f>
        <v>0</v>
      </c>
      <c r="AR621" s="139" t="s">
        <v>218</v>
      </c>
      <c r="AT621" s="139" t="s">
        <v>139</v>
      </c>
      <c r="AU621" s="139" t="s">
        <v>83</v>
      </c>
      <c r="AY621" s="17" t="s">
        <v>136</v>
      </c>
      <c r="BE621" s="140">
        <f>IF(N621="základní",J621,0)</f>
        <v>0</v>
      </c>
      <c r="BF621" s="140">
        <f>IF(N621="snížená",J621,0)</f>
        <v>0</v>
      </c>
      <c r="BG621" s="140">
        <f>IF(N621="zákl. přenesená",J621,0)</f>
        <v>0</v>
      </c>
      <c r="BH621" s="140">
        <f>IF(N621="sníž. přenesená",J621,0)</f>
        <v>0</v>
      </c>
      <c r="BI621" s="140">
        <f>IF(N621="nulová",J621,0)</f>
        <v>0</v>
      </c>
      <c r="BJ621" s="17" t="s">
        <v>31</v>
      </c>
      <c r="BK621" s="140">
        <f>ROUND(I621*H621,2)</f>
        <v>0</v>
      </c>
      <c r="BL621" s="17" t="s">
        <v>218</v>
      </c>
      <c r="BM621" s="139" t="s">
        <v>868</v>
      </c>
    </row>
    <row r="622" spans="2:65" s="1" customFormat="1" ht="49.2" customHeight="1">
      <c r="B622" s="128"/>
      <c r="C622" s="129" t="s">
        <v>869</v>
      </c>
      <c r="D622" s="129" t="s">
        <v>139</v>
      </c>
      <c r="E622" s="130" t="s">
        <v>870</v>
      </c>
      <c r="F622" s="131" t="s">
        <v>871</v>
      </c>
      <c r="G622" s="132" t="s">
        <v>174</v>
      </c>
      <c r="H622" s="133">
        <v>1.2609999999999999</v>
      </c>
      <c r="I622" s="134"/>
      <c r="J622" s="134">
        <f>ROUND(I622*H622,2)</f>
        <v>0</v>
      </c>
      <c r="K622" s="131" t="s">
        <v>143</v>
      </c>
      <c r="L622" s="29"/>
      <c r="M622" s="135" t="s">
        <v>1</v>
      </c>
      <c r="N622" s="136" t="s">
        <v>40</v>
      </c>
      <c r="O622" s="137">
        <v>1</v>
      </c>
      <c r="P622" s="137">
        <f>O622*H622</f>
        <v>1.2609999999999999</v>
      </c>
      <c r="Q622" s="137">
        <v>0</v>
      </c>
      <c r="R622" s="137">
        <f>Q622*H622</f>
        <v>0</v>
      </c>
      <c r="S622" s="137">
        <v>0</v>
      </c>
      <c r="T622" s="138">
        <f>S622*H622</f>
        <v>0</v>
      </c>
      <c r="AR622" s="139" t="s">
        <v>218</v>
      </c>
      <c r="AT622" s="139" t="s">
        <v>139</v>
      </c>
      <c r="AU622" s="139" t="s">
        <v>83</v>
      </c>
      <c r="AY622" s="17" t="s">
        <v>136</v>
      </c>
      <c r="BE622" s="140">
        <f>IF(N622="základní",J622,0)</f>
        <v>0</v>
      </c>
      <c r="BF622" s="140">
        <f>IF(N622="snížená",J622,0)</f>
        <v>0</v>
      </c>
      <c r="BG622" s="140">
        <f>IF(N622="zákl. přenesená",J622,0)</f>
        <v>0</v>
      </c>
      <c r="BH622" s="140">
        <f>IF(N622="sníž. přenesená",J622,0)</f>
        <v>0</v>
      </c>
      <c r="BI622" s="140">
        <f>IF(N622="nulová",J622,0)</f>
        <v>0</v>
      </c>
      <c r="BJ622" s="17" t="s">
        <v>31</v>
      </c>
      <c r="BK622" s="140">
        <f>ROUND(I622*H622,2)</f>
        <v>0</v>
      </c>
      <c r="BL622" s="17" t="s">
        <v>218</v>
      </c>
      <c r="BM622" s="139" t="s">
        <v>872</v>
      </c>
    </row>
    <row r="623" spans="2:65" s="11" customFormat="1" ht="22.95" customHeight="1">
      <c r="B623" s="117"/>
      <c r="D623" s="118" t="s">
        <v>74</v>
      </c>
      <c r="E623" s="126" t="s">
        <v>873</v>
      </c>
      <c r="F623" s="126" t="s">
        <v>874</v>
      </c>
      <c r="J623" s="127">
        <f>BK623</f>
        <v>0</v>
      </c>
      <c r="L623" s="117"/>
      <c r="M623" s="121"/>
      <c r="P623" s="122">
        <f>SUM(P624:P673)</f>
        <v>199.92879699999997</v>
      </c>
      <c r="R623" s="122">
        <f>SUM(R624:R673)</f>
        <v>3.7442682</v>
      </c>
      <c r="T623" s="123">
        <f>SUM(T624:T673)</f>
        <v>0</v>
      </c>
      <c r="AR623" s="118" t="s">
        <v>83</v>
      </c>
      <c r="AT623" s="124" t="s">
        <v>74</v>
      </c>
      <c r="AU623" s="124" t="s">
        <v>31</v>
      </c>
      <c r="AY623" s="118" t="s">
        <v>136</v>
      </c>
      <c r="BK623" s="125">
        <f>SUM(BK624:BK673)</f>
        <v>0</v>
      </c>
    </row>
    <row r="624" spans="2:65" s="1" customFormat="1" ht="24.15" customHeight="1">
      <c r="B624" s="128"/>
      <c r="C624" s="129" t="s">
        <v>875</v>
      </c>
      <c r="D624" s="129" t="s">
        <v>139</v>
      </c>
      <c r="E624" s="130" t="s">
        <v>876</v>
      </c>
      <c r="F624" s="131" t="s">
        <v>877</v>
      </c>
      <c r="G624" s="132" t="s">
        <v>152</v>
      </c>
      <c r="H624" s="133">
        <v>164.76499999999999</v>
      </c>
      <c r="I624" s="134"/>
      <c r="J624" s="134">
        <f>ROUND(I624*H624,2)</f>
        <v>0</v>
      </c>
      <c r="K624" s="131" t="s">
        <v>143</v>
      </c>
      <c r="L624" s="29"/>
      <c r="M624" s="135" t="s">
        <v>1</v>
      </c>
      <c r="N624" s="136" t="s">
        <v>40</v>
      </c>
      <c r="O624" s="137">
        <v>4.3999999999999997E-2</v>
      </c>
      <c r="P624" s="137">
        <f>O624*H624</f>
        <v>7.2496599999999987</v>
      </c>
      <c r="Q624" s="137">
        <v>2.9999999999999997E-4</v>
      </c>
      <c r="R624" s="137">
        <f>Q624*H624</f>
        <v>4.9429499999999994E-2</v>
      </c>
      <c r="S624" s="137">
        <v>0</v>
      </c>
      <c r="T624" s="138">
        <f>S624*H624</f>
        <v>0</v>
      </c>
      <c r="AR624" s="139" t="s">
        <v>218</v>
      </c>
      <c r="AT624" s="139" t="s">
        <v>139</v>
      </c>
      <c r="AU624" s="139" t="s">
        <v>83</v>
      </c>
      <c r="AY624" s="17" t="s">
        <v>136</v>
      </c>
      <c r="BE624" s="140">
        <f>IF(N624="základní",J624,0)</f>
        <v>0</v>
      </c>
      <c r="BF624" s="140">
        <f>IF(N624="snížená",J624,0)</f>
        <v>0</v>
      </c>
      <c r="BG624" s="140">
        <f>IF(N624="zákl. přenesená",J624,0)</f>
        <v>0</v>
      </c>
      <c r="BH624" s="140">
        <f>IF(N624="sníž. přenesená",J624,0)</f>
        <v>0</v>
      </c>
      <c r="BI624" s="140">
        <f>IF(N624="nulová",J624,0)</f>
        <v>0</v>
      </c>
      <c r="BJ624" s="17" t="s">
        <v>31</v>
      </c>
      <c r="BK624" s="140">
        <f>ROUND(I624*H624,2)</f>
        <v>0</v>
      </c>
      <c r="BL624" s="17" t="s">
        <v>218</v>
      </c>
      <c r="BM624" s="139" t="s">
        <v>878</v>
      </c>
    </row>
    <row r="625" spans="2:65" s="13" customFormat="1" ht="30.6">
      <c r="B625" s="147"/>
      <c r="D625" s="142" t="s">
        <v>146</v>
      </c>
      <c r="E625" s="148" t="s">
        <v>1</v>
      </c>
      <c r="F625" s="149" t="s">
        <v>246</v>
      </c>
      <c r="H625" s="150">
        <v>92.7</v>
      </c>
      <c r="L625" s="147"/>
      <c r="M625" s="151"/>
      <c r="T625" s="152"/>
      <c r="AT625" s="148" t="s">
        <v>146</v>
      </c>
      <c r="AU625" s="148" t="s">
        <v>83</v>
      </c>
      <c r="AV625" s="13" t="s">
        <v>83</v>
      </c>
      <c r="AW625" s="13" t="s">
        <v>30</v>
      </c>
      <c r="AX625" s="13" t="s">
        <v>75</v>
      </c>
      <c r="AY625" s="148" t="s">
        <v>136</v>
      </c>
    </row>
    <row r="626" spans="2:65" s="13" customFormat="1" ht="20.399999999999999">
      <c r="B626" s="147"/>
      <c r="D626" s="142" t="s">
        <v>146</v>
      </c>
      <c r="E626" s="148" t="s">
        <v>1</v>
      </c>
      <c r="F626" s="149" t="s">
        <v>247</v>
      </c>
      <c r="H626" s="150">
        <v>-8.109</v>
      </c>
      <c r="L626" s="147"/>
      <c r="M626" s="151"/>
      <c r="T626" s="152"/>
      <c r="AT626" s="148" t="s">
        <v>146</v>
      </c>
      <c r="AU626" s="148" t="s">
        <v>83</v>
      </c>
      <c r="AV626" s="13" t="s">
        <v>83</v>
      </c>
      <c r="AW626" s="13" t="s">
        <v>30</v>
      </c>
      <c r="AX626" s="13" t="s">
        <v>75</v>
      </c>
      <c r="AY626" s="148" t="s">
        <v>136</v>
      </c>
    </row>
    <row r="627" spans="2:65" s="13" customFormat="1">
      <c r="B627" s="147"/>
      <c r="D627" s="142" t="s">
        <v>146</v>
      </c>
      <c r="E627" s="148" t="s">
        <v>1</v>
      </c>
      <c r="F627" s="149" t="s">
        <v>248</v>
      </c>
      <c r="H627" s="150">
        <v>8.6999999999999993</v>
      </c>
      <c r="L627" s="147"/>
      <c r="M627" s="151"/>
      <c r="T627" s="152"/>
      <c r="AT627" s="148" t="s">
        <v>146</v>
      </c>
      <c r="AU627" s="148" t="s">
        <v>83</v>
      </c>
      <c r="AV627" s="13" t="s">
        <v>83</v>
      </c>
      <c r="AW627" s="13" t="s">
        <v>30</v>
      </c>
      <c r="AX627" s="13" t="s">
        <v>75</v>
      </c>
      <c r="AY627" s="148" t="s">
        <v>136</v>
      </c>
    </row>
    <row r="628" spans="2:65" s="13" customFormat="1" ht="20.399999999999999">
      <c r="B628" s="147"/>
      <c r="D628" s="142" t="s">
        <v>146</v>
      </c>
      <c r="E628" s="148" t="s">
        <v>1</v>
      </c>
      <c r="F628" s="149" t="s">
        <v>249</v>
      </c>
      <c r="H628" s="150">
        <v>12.173</v>
      </c>
      <c r="L628" s="147"/>
      <c r="M628" s="151"/>
      <c r="T628" s="152"/>
      <c r="AT628" s="148" t="s">
        <v>146</v>
      </c>
      <c r="AU628" s="148" t="s">
        <v>83</v>
      </c>
      <c r="AV628" s="13" t="s">
        <v>83</v>
      </c>
      <c r="AW628" s="13" t="s">
        <v>30</v>
      </c>
      <c r="AX628" s="13" t="s">
        <v>75</v>
      </c>
      <c r="AY628" s="148" t="s">
        <v>136</v>
      </c>
    </row>
    <row r="629" spans="2:65" s="13" customFormat="1" ht="20.399999999999999">
      <c r="B629" s="147"/>
      <c r="D629" s="142" t="s">
        <v>146</v>
      </c>
      <c r="E629" s="148" t="s">
        <v>1</v>
      </c>
      <c r="F629" s="149" t="s">
        <v>250</v>
      </c>
      <c r="H629" s="150">
        <v>9.2629999999999999</v>
      </c>
      <c r="L629" s="147"/>
      <c r="M629" s="151"/>
      <c r="T629" s="152"/>
      <c r="AT629" s="148" t="s">
        <v>146</v>
      </c>
      <c r="AU629" s="148" t="s">
        <v>83</v>
      </c>
      <c r="AV629" s="13" t="s">
        <v>83</v>
      </c>
      <c r="AW629" s="13" t="s">
        <v>30</v>
      </c>
      <c r="AX629" s="13" t="s">
        <v>75</v>
      </c>
      <c r="AY629" s="148" t="s">
        <v>136</v>
      </c>
    </row>
    <row r="630" spans="2:65" s="13" customFormat="1">
      <c r="B630" s="147"/>
      <c r="D630" s="142" t="s">
        <v>146</v>
      </c>
      <c r="E630" s="148" t="s">
        <v>1</v>
      </c>
      <c r="F630" s="149" t="s">
        <v>251</v>
      </c>
      <c r="H630" s="150">
        <v>5.8949999999999996</v>
      </c>
      <c r="L630" s="147"/>
      <c r="M630" s="151"/>
      <c r="T630" s="152"/>
      <c r="AT630" s="148" t="s">
        <v>146</v>
      </c>
      <c r="AU630" s="148" t="s">
        <v>83</v>
      </c>
      <c r="AV630" s="13" t="s">
        <v>83</v>
      </c>
      <c r="AW630" s="13" t="s">
        <v>30</v>
      </c>
      <c r="AX630" s="13" t="s">
        <v>75</v>
      </c>
      <c r="AY630" s="148" t="s">
        <v>136</v>
      </c>
    </row>
    <row r="631" spans="2:65" s="13" customFormat="1" ht="30.6">
      <c r="B631" s="147"/>
      <c r="D631" s="142" t="s">
        <v>146</v>
      </c>
      <c r="E631" s="148" t="s">
        <v>1</v>
      </c>
      <c r="F631" s="149" t="s">
        <v>252</v>
      </c>
      <c r="H631" s="150">
        <v>15.45</v>
      </c>
      <c r="L631" s="147"/>
      <c r="M631" s="151"/>
      <c r="T631" s="152"/>
      <c r="AT631" s="148" t="s">
        <v>146</v>
      </c>
      <c r="AU631" s="148" t="s">
        <v>83</v>
      </c>
      <c r="AV631" s="13" t="s">
        <v>83</v>
      </c>
      <c r="AW631" s="13" t="s">
        <v>30</v>
      </c>
      <c r="AX631" s="13" t="s">
        <v>75</v>
      </c>
      <c r="AY631" s="148" t="s">
        <v>136</v>
      </c>
    </row>
    <row r="632" spans="2:65" s="13" customFormat="1" ht="20.399999999999999">
      <c r="B632" s="147"/>
      <c r="D632" s="142" t="s">
        <v>146</v>
      </c>
      <c r="E632" s="148" t="s">
        <v>1</v>
      </c>
      <c r="F632" s="149" t="s">
        <v>253</v>
      </c>
      <c r="H632" s="150">
        <v>13.613</v>
      </c>
      <c r="L632" s="147"/>
      <c r="M632" s="151"/>
      <c r="T632" s="152"/>
      <c r="AT632" s="148" t="s">
        <v>146</v>
      </c>
      <c r="AU632" s="148" t="s">
        <v>83</v>
      </c>
      <c r="AV632" s="13" t="s">
        <v>83</v>
      </c>
      <c r="AW632" s="13" t="s">
        <v>30</v>
      </c>
      <c r="AX632" s="13" t="s">
        <v>75</v>
      </c>
      <c r="AY632" s="148" t="s">
        <v>136</v>
      </c>
    </row>
    <row r="633" spans="2:65" s="13" customFormat="1" ht="20.399999999999999">
      <c r="B633" s="147"/>
      <c r="D633" s="142" t="s">
        <v>146</v>
      </c>
      <c r="E633" s="148" t="s">
        <v>1</v>
      </c>
      <c r="F633" s="149" t="s">
        <v>254</v>
      </c>
      <c r="H633" s="150">
        <v>15.08</v>
      </c>
      <c r="L633" s="147"/>
      <c r="M633" s="151"/>
      <c r="T633" s="152"/>
      <c r="AT633" s="148" t="s">
        <v>146</v>
      </c>
      <c r="AU633" s="148" t="s">
        <v>83</v>
      </c>
      <c r="AV633" s="13" t="s">
        <v>83</v>
      </c>
      <c r="AW633" s="13" t="s">
        <v>30</v>
      </c>
      <c r="AX633" s="13" t="s">
        <v>75</v>
      </c>
      <c r="AY633" s="148" t="s">
        <v>136</v>
      </c>
    </row>
    <row r="634" spans="2:65" s="14" customFormat="1">
      <c r="B634" s="153"/>
      <c r="D634" s="142" t="s">
        <v>146</v>
      </c>
      <c r="E634" s="154" t="s">
        <v>1</v>
      </c>
      <c r="F634" s="155" t="s">
        <v>149</v>
      </c>
      <c r="H634" s="156">
        <v>164.76499999999999</v>
      </c>
      <c r="L634" s="153"/>
      <c r="M634" s="157"/>
      <c r="T634" s="158"/>
      <c r="AT634" s="154" t="s">
        <v>146</v>
      </c>
      <c r="AU634" s="154" t="s">
        <v>83</v>
      </c>
      <c r="AV634" s="14" t="s">
        <v>144</v>
      </c>
      <c r="AW634" s="14" t="s">
        <v>30</v>
      </c>
      <c r="AX634" s="14" t="s">
        <v>31</v>
      </c>
      <c r="AY634" s="154" t="s">
        <v>136</v>
      </c>
    </row>
    <row r="635" spans="2:65" s="1" customFormat="1" ht="24.15" customHeight="1">
      <c r="B635" s="128"/>
      <c r="C635" s="129" t="s">
        <v>879</v>
      </c>
      <c r="D635" s="129" t="s">
        <v>139</v>
      </c>
      <c r="E635" s="130" t="s">
        <v>880</v>
      </c>
      <c r="F635" s="131" t="s">
        <v>881</v>
      </c>
      <c r="G635" s="132" t="s">
        <v>152</v>
      </c>
      <c r="H635" s="133">
        <v>143.32900000000001</v>
      </c>
      <c r="I635" s="134"/>
      <c r="J635" s="134">
        <f>ROUND(I635*H635,2)</f>
        <v>0</v>
      </c>
      <c r="K635" s="131" t="s">
        <v>143</v>
      </c>
      <c r="L635" s="29"/>
      <c r="M635" s="135" t="s">
        <v>1</v>
      </c>
      <c r="N635" s="136" t="s">
        <v>40</v>
      </c>
      <c r="O635" s="137">
        <v>0.375</v>
      </c>
      <c r="P635" s="137">
        <f>O635*H635</f>
        <v>53.748375000000003</v>
      </c>
      <c r="Q635" s="137">
        <v>1.5E-3</v>
      </c>
      <c r="R635" s="137">
        <f>Q635*H635</f>
        <v>0.2149935</v>
      </c>
      <c r="S635" s="137">
        <v>0</v>
      </c>
      <c r="T635" s="138">
        <f>S635*H635</f>
        <v>0</v>
      </c>
      <c r="AR635" s="139" t="s">
        <v>218</v>
      </c>
      <c r="AT635" s="139" t="s">
        <v>139</v>
      </c>
      <c r="AU635" s="139" t="s">
        <v>83</v>
      </c>
      <c r="AY635" s="17" t="s">
        <v>136</v>
      </c>
      <c r="BE635" s="140">
        <f>IF(N635="základní",J635,0)</f>
        <v>0</v>
      </c>
      <c r="BF635" s="140">
        <f>IF(N635="snížená",J635,0)</f>
        <v>0</v>
      </c>
      <c r="BG635" s="140">
        <f>IF(N635="zákl. přenesená",J635,0)</f>
        <v>0</v>
      </c>
      <c r="BH635" s="140">
        <f>IF(N635="sníž. přenesená",J635,0)</f>
        <v>0</v>
      </c>
      <c r="BI635" s="140">
        <f>IF(N635="nulová",J635,0)</f>
        <v>0</v>
      </c>
      <c r="BJ635" s="17" t="s">
        <v>31</v>
      </c>
      <c r="BK635" s="140">
        <f>ROUND(I635*H635,2)</f>
        <v>0</v>
      </c>
      <c r="BL635" s="17" t="s">
        <v>218</v>
      </c>
      <c r="BM635" s="139" t="s">
        <v>882</v>
      </c>
    </row>
    <row r="636" spans="2:65" s="13" customFormat="1" ht="30.6">
      <c r="B636" s="147"/>
      <c r="D636" s="142" t="s">
        <v>146</v>
      </c>
      <c r="E636" s="148" t="s">
        <v>1</v>
      </c>
      <c r="F636" s="149" t="s">
        <v>246</v>
      </c>
      <c r="H636" s="150">
        <v>92.7</v>
      </c>
      <c r="L636" s="147"/>
      <c r="M636" s="151"/>
      <c r="T636" s="152"/>
      <c r="AT636" s="148" t="s">
        <v>146</v>
      </c>
      <c r="AU636" s="148" t="s">
        <v>83</v>
      </c>
      <c r="AV636" s="13" t="s">
        <v>83</v>
      </c>
      <c r="AW636" s="13" t="s">
        <v>30</v>
      </c>
      <c r="AX636" s="13" t="s">
        <v>75</v>
      </c>
      <c r="AY636" s="148" t="s">
        <v>136</v>
      </c>
    </row>
    <row r="637" spans="2:65" s="13" customFormat="1" ht="20.399999999999999">
      <c r="B637" s="147"/>
      <c r="D637" s="142" t="s">
        <v>146</v>
      </c>
      <c r="E637" s="148" t="s">
        <v>1</v>
      </c>
      <c r="F637" s="149" t="s">
        <v>247</v>
      </c>
      <c r="H637" s="150">
        <v>-8.109</v>
      </c>
      <c r="L637" s="147"/>
      <c r="M637" s="151"/>
      <c r="T637" s="152"/>
      <c r="AT637" s="148" t="s">
        <v>146</v>
      </c>
      <c r="AU637" s="148" t="s">
        <v>83</v>
      </c>
      <c r="AV637" s="13" t="s">
        <v>83</v>
      </c>
      <c r="AW637" s="13" t="s">
        <v>30</v>
      </c>
      <c r="AX637" s="13" t="s">
        <v>75</v>
      </c>
      <c r="AY637" s="148" t="s">
        <v>136</v>
      </c>
    </row>
    <row r="638" spans="2:65" s="13" customFormat="1">
      <c r="B638" s="147"/>
      <c r="D638" s="142" t="s">
        <v>146</v>
      </c>
      <c r="E638" s="148" t="s">
        <v>1</v>
      </c>
      <c r="F638" s="149" t="s">
        <v>248</v>
      </c>
      <c r="H638" s="150">
        <v>8.6999999999999993</v>
      </c>
      <c r="L638" s="147"/>
      <c r="M638" s="151"/>
      <c r="T638" s="152"/>
      <c r="AT638" s="148" t="s">
        <v>146</v>
      </c>
      <c r="AU638" s="148" t="s">
        <v>83</v>
      </c>
      <c r="AV638" s="13" t="s">
        <v>83</v>
      </c>
      <c r="AW638" s="13" t="s">
        <v>30</v>
      </c>
      <c r="AX638" s="13" t="s">
        <v>75</v>
      </c>
      <c r="AY638" s="148" t="s">
        <v>136</v>
      </c>
    </row>
    <row r="639" spans="2:65" s="13" customFormat="1">
      <c r="B639" s="147"/>
      <c r="D639" s="142" t="s">
        <v>146</v>
      </c>
      <c r="E639" s="148" t="s">
        <v>1</v>
      </c>
      <c r="F639" s="149" t="s">
        <v>251</v>
      </c>
      <c r="H639" s="150">
        <v>5.8949999999999996</v>
      </c>
      <c r="L639" s="147"/>
      <c r="M639" s="151"/>
      <c r="T639" s="152"/>
      <c r="AT639" s="148" t="s">
        <v>146</v>
      </c>
      <c r="AU639" s="148" t="s">
        <v>83</v>
      </c>
      <c r="AV639" s="13" t="s">
        <v>83</v>
      </c>
      <c r="AW639" s="13" t="s">
        <v>30</v>
      </c>
      <c r="AX639" s="13" t="s">
        <v>75</v>
      </c>
      <c r="AY639" s="148" t="s">
        <v>136</v>
      </c>
    </row>
    <row r="640" spans="2:65" s="13" customFormat="1" ht="30.6">
      <c r="B640" s="147"/>
      <c r="D640" s="142" t="s">
        <v>146</v>
      </c>
      <c r="E640" s="148" t="s">
        <v>1</v>
      </c>
      <c r="F640" s="149" t="s">
        <v>252</v>
      </c>
      <c r="H640" s="150">
        <v>15.45</v>
      </c>
      <c r="L640" s="147"/>
      <c r="M640" s="151"/>
      <c r="T640" s="152"/>
      <c r="AT640" s="148" t="s">
        <v>146</v>
      </c>
      <c r="AU640" s="148" t="s">
        <v>83</v>
      </c>
      <c r="AV640" s="13" t="s">
        <v>83</v>
      </c>
      <c r="AW640" s="13" t="s">
        <v>30</v>
      </c>
      <c r="AX640" s="13" t="s">
        <v>75</v>
      </c>
      <c r="AY640" s="148" t="s">
        <v>136</v>
      </c>
    </row>
    <row r="641" spans="2:65" s="13" customFormat="1" ht="20.399999999999999">
      <c r="B641" s="147"/>
      <c r="D641" s="142" t="s">
        <v>146</v>
      </c>
      <c r="E641" s="148" t="s">
        <v>1</v>
      </c>
      <c r="F641" s="149" t="s">
        <v>253</v>
      </c>
      <c r="H641" s="150">
        <v>13.613</v>
      </c>
      <c r="L641" s="147"/>
      <c r="M641" s="151"/>
      <c r="T641" s="152"/>
      <c r="AT641" s="148" t="s">
        <v>146</v>
      </c>
      <c r="AU641" s="148" t="s">
        <v>83</v>
      </c>
      <c r="AV641" s="13" t="s">
        <v>83</v>
      </c>
      <c r="AW641" s="13" t="s">
        <v>30</v>
      </c>
      <c r="AX641" s="13" t="s">
        <v>75</v>
      </c>
      <c r="AY641" s="148" t="s">
        <v>136</v>
      </c>
    </row>
    <row r="642" spans="2:65" s="13" customFormat="1" ht="20.399999999999999">
      <c r="B642" s="147"/>
      <c r="D642" s="142" t="s">
        <v>146</v>
      </c>
      <c r="E642" s="148" t="s">
        <v>1</v>
      </c>
      <c r="F642" s="149" t="s">
        <v>254</v>
      </c>
      <c r="H642" s="150">
        <v>15.08</v>
      </c>
      <c r="L642" s="147"/>
      <c r="M642" s="151"/>
      <c r="T642" s="152"/>
      <c r="AT642" s="148" t="s">
        <v>146</v>
      </c>
      <c r="AU642" s="148" t="s">
        <v>83</v>
      </c>
      <c r="AV642" s="13" t="s">
        <v>83</v>
      </c>
      <c r="AW642" s="13" t="s">
        <v>30</v>
      </c>
      <c r="AX642" s="13" t="s">
        <v>75</v>
      </c>
      <c r="AY642" s="148" t="s">
        <v>136</v>
      </c>
    </row>
    <row r="643" spans="2:65" s="14" customFormat="1">
      <c r="B643" s="153"/>
      <c r="D643" s="142" t="s">
        <v>146</v>
      </c>
      <c r="E643" s="154" t="s">
        <v>1</v>
      </c>
      <c r="F643" s="155" t="s">
        <v>149</v>
      </c>
      <c r="H643" s="156">
        <v>143.32900000000001</v>
      </c>
      <c r="L643" s="153"/>
      <c r="M643" s="157"/>
      <c r="T643" s="158"/>
      <c r="AT643" s="154" t="s">
        <v>146</v>
      </c>
      <c r="AU643" s="154" t="s">
        <v>83</v>
      </c>
      <c r="AV643" s="14" t="s">
        <v>144</v>
      </c>
      <c r="AW643" s="14" t="s">
        <v>30</v>
      </c>
      <c r="AX643" s="14" t="s">
        <v>31</v>
      </c>
      <c r="AY643" s="154" t="s">
        <v>136</v>
      </c>
    </row>
    <row r="644" spans="2:65" s="1" customFormat="1" ht="24.15" customHeight="1">
      <c r="B644" s="128"/>
      <c r="C644" s="129" t="s">
        <v>883</v>
      </c>
      <c r="D644" s="129" t="s">
        <v>139</v>
      </c>
      <c r="E644" s="130" t="s">
        <v>884</v>
      </c>
      <c r="F644" s="131" t="s">
        <v>885</v>
      </c>
      <c r="G644" s="132" t="s">
        <v>200</v>
      </c>
      <c r="H644" s="133">
        <v>68.900000000000006</v>
      </c>
      <c r="I644" s="134"/>
      <c r="J644" s="134">
        <f>ROUND(I644*H644,2)</f>
        <v>0</v>
      </c>
      <c r="K644" s="131" t="s">
        <v>143</v>
      </c>
      <c r="L644" s="29"/>
      <c r="M644" s="135" t="s">
        <v>1</v>
      </c>
      <c r="N644" s="136" t="s">
        <v>40</v>
      </c>
      <c r="O644" s="137">
        <v>4.9000000000000002E-2</v>
      </c>
      <c r="P644" s="137">
        <f>O644*H644</f>
        <v>3.3761000000000005</v>
      </c>
      <c r="Q644" s="137">
        <v>2.7999999999999998E-4</v>
      </c>
      <c r="R644" s="137">
        <f>Q644*H644</f>
        <v>1.9292E-2</v>
      </c>
      <c r="S644" s="137">
        <v>0</v>
      </c>
      <c r="T644" s="138">
        <f>S644*H644</f>
        <v>0</v>
      </c>
      <c r="AR644" s="139" t="s">
        <v>218</v>
      </c>
      <c r="AT644" s="139" t="s">
        <v>139</v>
      </c>
      <c r="AU644" s="139" t="s">
        <v>83</v>
      </c>
      <c r="AY644" s="17" t="s">
        <v>136</v>
      </c>
      <c r="BE644" s="140">
        <f>IF(N644="základní",J644,0)</f>
        <v>0</v>
      </c>
      <c r="BF644" s="140">
        <f>IF(N644="snížená",J644,0)</f>
        <v>0</v>
      </c>
      <c r="BG644" s="140">
        <f>IF(N644="zákl. přenesená",J644,0)</f>
        <v>0</v>
      </c>
      <c r="BH644" s="140">
        <f>IF(N644="sníž. přenesená",J644,0)</f>
        <v>0</v>
      </c>
      <c r="BI644" s="140">
        <f>IF(N644="nulová",J644,0)</f>
        <v>0</v>
      </c>
      <c r="BJ644" s="17" t="s">
        <v>31</v>
      </c>
      <c r="BK644" s="140">
        <f>ROUND(I644*H644,2)</f>
        <v>0</v>
      </c>
      <c r="BL644" s="17" t="s">
        <v>218</v>
      </c>
      <c r="BM644" s="139" t="s">
        <v>886</v>
      </c>
    </row>
    <row r="645" spans="2:65" s="13" customFormat="1">
      <c r="B645" s="147"/>
      <c r="D645" s="142" t="s">
        <v>146</v>
      </c>
      <c r="E645" s="148" t="s">
        <v>1</v>
      </c>
      <c r="F645" s="149" t="s">
        <v>887</v>
      </c>
      <c r="H645" s="150">
        <v>30.15</v>
      </c>
      <c r="L645" s="147"/>
      <c r="M645" s="151"/>
      <c r="T645" s="152"/>
      <c r="AT645" s="148" t="s">
        <v>146</v>
      </c>
      <c r="AU645" s="148" t="s">
        <v>83</v>
      </c>
      <c r="AV645" s="13" t="s">
        <v>83</v>
      </c>
      <c r="AW645" s="13" t="s">
        <v>30</v>
      </c>
      <c r="AX645" s="13" t="s">
        <v>75</v>
      </c>
      <c r="AY645" s="148" t="s">
        <v>136</v>
      </c>
    </row>
    <row r="646" spans="2:65" s="13" customFormat="1">
      <c r="B646" s="147"/>
      <c r="D646" s="142" t="s">
        <v>146</v>
      </c>
      <c r="E646" s="148" t="s">
        <v>1</v>
      </c>
      <c r="F646" s="149" t="s">
        <v>888</v>
      </c>
      <c r="H646" s="150">
        <v>6</v>
      </c>
      <c r="L646" s="147"/>
      <c r="M646" s="151"/>
      <c r="T646" s="152"/>
      <c r="AT646" s="148" t="s">
        <v>146</v>
      </c>
      <c r="AU646" s="148" t="s">
        <v>83</v>
      </c>
      <c r="AV646" s="13" t="s">
        <v>83</v>
      </c>
      <c r="AW646" s="13" t="s">
        <v>30</v>
      </c>
      <c r="AX646" s="13" t="s">
        <v>75</v>
      </c>
      <c r="AY646" s="148" t="s">
        <v>136</v>
      </c>
    </row>
    <row r="647" spans="2:65" s="13" customFormat="1">
      <c r="B647" s="147"/>
      <c r="D647" s="142" t="s">
        <v>146</v>
      </c>
      <c r="E647" s="148" t="s">
        <v>1</v>
      </c>
      <c r="F647" s="149" t="s">
        <v>889</v>
      </c>
      <c r="H647" s="150">
        <v>14.6</v>
      </c>
      <c r="L647" s="147"/>
      <c r="M647" s="151"/>
      <c r="T647" s="152"/>
      <c r="AT647" s="148" t="s">
        <v>146</v>
      </c>
      <c r="AU647" s="148" t="s">
        <v>83</v>
      </c>
      <c r="AV647" s="13" t="s">
        <v>83</v>
      </c>
      <c r="AW647" s="13" t="s">
        <v>30</v>
      </c>
      <c r="AX647" s="13" t="s">
        <v>75</v>
      </c>
      <c r="AY647" s="148" t="s">
        <v>136</v>
      </c>
    </row>
    <row r="648" spans="2:65" s="13" customFormat="1">
      <c r="B648" s="147"/>
      <c r="D648" s="142" t="s">
        <v>146</v>
      </c>
      <c r="E648" s="148" t="s">
        <v>1</v>
      </c>
      <c r="F648" s="149" t="s">
        <v>890</v>
      </c>
      <c r="H648" s="150">
        <v>9.0500000000000007</v>
      </c>
      <c r="L648" s="147"/>
      <c r="M648" s="151"/>
      <c r="T648" s="152"/>
      <c r="AT648" s="148" t="s">
        <v>146</v>
      </c>
      <c r="AU648" s="148" t="s">
        <v>83</v>
      </c>
      <c r="AV648" s="13" t="s">
        <v>83</v>
      </c>
      <c r="AW648" s="13" t="s">
        <v>30</v>
      </c>
      <c r="AX648" s="13" t="s">
        <v>75</v>
      </c>
      <c r="AY648" s="148" t="s">
        <v>136</v>
      </c>
    </row>
    <row r="649" spans="2:65" s="13" customFormat="1">
      <c r="B649" s="147"/>
      <c r="D649" s="142" t="s">
        <v>146</v>
      </c>
      <c r="E649" s="148" t="s">
        <v>1</v>
      </c>
      <c r="F649" s="149" t="s">
        <v>891</v>
      </c>
      <c r="H649" s="150">
        <v>9.1</v>
      </c>
      <c r="L649" s="147"/>
      <c r="M649" s="151"/>
      <c r="T649" s="152"/>
      <c r="AT649" s="148" t="s">
        <v>146</v>
      </c>
      <c r="AU649" s="148" t="s">
        <v>83</v>
      </c>
      <c r="AV649" s="13" t="s">
        <v>83</v>
      </c>
      <c r="AW649" s="13" t="s">
        <v>30</v>
      </c>
      <c r="AX649" s="13" t="s">
        <v>75</v>
      </c>
      <c r="AY649" s="148" t="s">
        <v>136</v>
      </c>
    </row>
    <row r="650" spans="2:65" s="14" customFormat="1">
      <c r="B650" s="153"/>
      <c r="D650" s="142" t="s">
        <v>146</v>
      </c>
      <c r="E650" s="154" t="s">
        <v>1</v>
      </c>
      <c r="F650" s="155" t="s">
        <v>149</v>
      </c>
      <c r="H650" s="156">
        <v>68.900000000000006</v>
      </c>
      <c r="L650" s="153"/>
      <c r="M650" s="157"/>
      <c r="T650" s="158"/>
      <c r="AT650" s="154" t="s">
        <v>146</v>
      </c>
      <c r="AU650" s="154" t="s">
        <v>83</v>
      </c>
      <c r="AV650" s="14" t="s">
        <v>144</v>
      </c>
      <c r="AW650" s="14" t="s">
        <v>30</v>
      </c>
      <c r="AX650" s="14" t="s">
        <v>31</v>
      </c>
      <c r="AY650" s="154" t="s">
        <v>136</v>
      </c>
    </row>
    <row r="651" spans="2:65" s="1" customFormat="1" ht="37.950000000000003" customHeight="1">
      <c r="B651" s="128"/>
      <c r="C651" s="129" t="s">
        <v>892</v>
      </c>
      <c r="D651" s="129" t="s">
        <v>139</v>
      </c>
      <c r="E651" s="130" t="s">
        <v>893</v>
      </c>
      <c r="F651" s="131" t="s">
        <v>894</v>
      </c>
      <c r="G651" s="132" t="s">
        <v>152</v>
      </c>
      <c r="H651" s="133">
        <v>164.76499999999999</v>
      </c>
      <c r="I651" s="134"/>
      <c r="J651" s="134">
        <f>ROUND(I651*H651,2)</f>
        <v>0</v>
      </c>
      <c r="K651" s="131" t="s">
        <v>143</v>
      </c>
      <c r="L651" s="29"/>
      <c r="M651" s="135" t="s">
        <v>1</v>
      </c>
      <c r="N651" s="136" t="s">
        <v>40</v>
      </c>
      <c r="O651" s="137">
        <v>0.68600000000000005</v>
      </c>
      <c r="P651" s="137">
        <f>O651*H651</f>
        <v>113.02879</v>
      </c>
      <c r="Q651" s="137">
        <v>5.3E-3</v>
      </c>
      <c r="R651" s="137">
        <f>Q651*H651</f>
        <v>0.87325449999999993</v>
      </c>
      <c r="S651" s="137">
        <v>0</v>
      </c>
      <c r="T651" s="138">
        <f>S651*H651</f>
        <v>0</v>
      </c>
      <c r="AR651" s="139" t="s">
        <v>218</v>
      </c>
      <c r="AT651" s="139" t="s">
        <v>139</v>
      </c>
      <c r="AU651" s="139" t="s">
        <v>83</v>
      </c>
      <c r="AY651" s="17" t="s">
        <v>136</v>
      </c>
      <c r="BE651" s="140">
        <f>IF(N651="základní",J651,0)</f>
        <v>0</v>
      </c>
      <c r="BF651" s="140">
        <f>IF(N651="snížená",J651,0)</f>
        <v>0</v>
      </c>
      <c r="BG651" s="140">
        <f>IF(N651="zákl. přenesená",J651,0)</f>
        <v>0</v>
      </c>
      <c r="BH651" s="140">
        <f>IF(N651="sníž. přenesená",J651,0)</f>
        <v>0</v>
      </c>
      <c r="BI651" s="140">
        <f>IF(N651="nulová",J651,0)</f>
        <v>0</v>
      </c>
      <c r="BJ651" s="17" t="s">
        <v>31</v>
      </c>
      <c r="BK651" s="140">
        <f>ROUND(I651*H651,2)</f>
        <v>0</v>
      </c>
      <c r="BL651" s="17" t="s">
        <v>218</v>
      </c>
      <c r="BM651" s="139" t="s">
        <v>895</v>
      </c>
    </row>
    <row r="652" spans="2:65" s="1" customFormat="1" ht="16.5" customHeight="1">
      <c r="B652" s="128"/>
      <c r="C652" s="159" t="s">
        <v>896</v>
      </c>
      <c r="D652" s="159" t="s">
        <v>356</v>
      </c>
      <c r="E652" s="160" t="s">
        <v>897</v>
      </c>
      <c r="F652" s="161" t="s">
        <v>898</v>
      </c>
      <c r="G652" s="162" t="s">
        <v>152</v>
      </c>
      <c r="H652" s="163">
        <v>181.24199999999999</v>
      </c>
      <c r="I652" s="164"/>
      <c r="J652" s="164">
        <f>ROUND(I652*H652,2)</f>
        <v>0</v>
      </c>
      <c r="K652" s="161" t="s">
        <v>143</v>
      </c>
      <c r="L652" s="165"/>
      <c r="M652" s="166" t="s">
        <v>1</v>
      </c>
      <c r="N652" s="167" t="s">
        <v>40</v>
      </c>
      <c r="O652" s="137">
        <v>0</v>
      </c>
      <c r="P652" s="137">
        <f>O652*H652</f>
        <v>0</v>
      </c>
      <c r="Q652" s="137">
        <v>1.26E-2</v>
      </c>
      <c r="R652" s="137">
        <f>Q652*H652</f>
        <v>2.2836491999999997</v>
      </c>
      <c r="S652" s="137">
        <v>0</v>
      </c>
      <c r="T652" s="138">
        <f>S652*H652</f>
        <v>0</v>
      </c>
      <c r="AR652" s="139" t="s">
        <v>368</v>
      </c>
      <c r="AT652" s="139" t="s">
        <v>356</v>
      </c>
      <c r="AU652" s="139" t="s">
        <v>83</v>
      </c>
      <c r="AY652" s="17" t="s">
        <v>136</v>
      </c>
      <c r="BE652" s="140">
        <f>IF(N652="základní",J652,0)</f>
        <v>0</v>
      </c>
      <c r="BF652" s="140">
        <f>IF(N652="snížená",J652,0)</f>
        <v>0</v>
      </c>
      <c r="BG652" s="140">
        <f>IF(N652="zákl. přenesená",J652,0)</f>
        <v>0</v>
      </c>
      <c r="BH652" s="140">
        <f>IF(N652="sníž. přenesená",J652,0)</f>
        <v>0</v>
      </c>
      <c r="BI652" s="140">
        <f>IF(N652="nulová",J652,0)</f>
        <v>0</v>
      </c>
      <c r="BJ652" s="17" t="s">
        <v>31</v>
      </c>
      <c r="BK652" s="140">
        <f>ROUND(I652*H652,2)</f>
        <v>0</v>
      </c>
      <c r="BL652" s="17" t="s">
        <v>218</v>
      </c>
      <c r="BM652" s="139" t="s">
        <v>899</v>
      </c>
    </row>
    <row r="653" spans="2:65" s="13" customFormat="1">
      <c r="B653" s="147"/>
      <c r="D653" s="142" t="s">
        <v>146</v>
      </c>
      <c r="F653" s="149" t="s">
        <v>900</v>
      </c>
      <c r="H653" s="150">
        <v>181.24199999999999</v>
      </c>
      <c r="L653" s="147"/>
      <c r="M653" s="151"/>
      <c r="T653" s="152"/>
      <c r="AT653" s="148" t="s">
        <v>146</v>
      </c>
      <c r="AU653" s="148" t="s">
        <v>83</v>
      </c>
      <c r="AV653" s="13" t="s">
        <v>83</v>
      </c>
      <c r="AW653" s="13" t="s">
        <v>3</v>
      </c>
      <c r="AX653" s="13" t="s">
        <v>31</v>
      </c>
      <c r="AY653" s="148" t="s">
        <v>136</v>
      </c>
    </row>
    <row r="654" spans="2:65" s="1" customFormat="1" ht="24.15" customHeight="1">
      <c r="B654" s="128"/>
      <c r="C654" s="129" t="s">
        <v>901</v>
      </c>
      <c r="D654" s="129" t="s">
        <v>139</v>
      </c>
      <c r="E654" s="130" t="s">
        <v>902</v>
      </c>
      <c r="F654" s="131" t="s">
        <v>903</v>
      </c>
      <c r="G654" s="132" t="s">
        <v>200</v>
      </c>
      <c r="H654" s="133">
        <v>46.95</v>
      </c>
      <c r="I654" s="134"/>
      <c r="J654" s="134">
        <f>ROUND(I654*H654,2)</f>
        <v>0</v>
      </c>
      <c r="K654" s="131" t="s">
        <v>143</v>
      </c>
      <c r="L654" s="29"/>
      <c r="M654" s="135" t="s">
        <v>1</v>
      </c>
      <c r="N654" s="136" t="s">
        <v>40</v>
      </c>
      <c r="O654" s="137">
        <v>0.16</v>
      </c>
      <c r="P654" s="137">
        <f>O654*H654</f>
        <v>7.5120000000000005</v>
      </c>
      <c r="Q654" s="137">
        <v>6.4099999999999999E-3</v>
      </c>
      <c r="R654" s="137">
        <f>Q654*H654</f>
        <v>0.30094950000000004</v>
      </c>
      <c r="S654" s="137">
        <v>0</v>
      </c>
      <c r="T654" s="138">
        <f>S654*H654</f>
        <v>0</v>
      </c>
      <c r="AR654" s="139" t="s">
        <v>218</v>
      </c>
      <c r="AT654" s="139" t="s">
        <v>139</v>
      </c>
      <c r="AU654" s="139" t="s">
        <v>83</v>
      </c>
      <c r="AY654" s="17" t="s">
        <v>136</v>
      </c>
      <c r="BE654" s="140">
        <f>IF(N654="základní",J654,0)</f>
        <v>0</v>
      </c>
      <c r="BF654" s="140">
        <f>IF(N654="snížená",J654,0)</f>
        <v>0</v>
      </c>
      <c r="BG654" s="140">
        <f>IF(N654="zákl. přenesená",J654,0)</f>
        <v>0</v>
      </c>
      <c r="BH654" s="140">
        <f>IF(N654="sníž. přenesená",J654,0)</f>
        <v>0</v>
      </c>
      <c r="BI654" s="140">
        <f>IF(N654="nulová",J654,0)</f>
        <v>0</v>
      </c>
      <c r="BJ654" s="17" t="s">
        <v>31</v>
      </c>
      <c r="BK654" s="140">
        <f>ROUND(I654*H654,2)</f>
        <v>0</v>
      </c>
      <c r="BL654" s="17" t="s">
        <v>218</v>
      </c>
      <c r="BM654" s="139" t="s">
        <v>904</v>
      </c>
    </row>
    <row r="655" spans="2:65" s="13" customFormat="1">
      <c r="B655" s="147"/>
      <c r="D655" s="142" t="s">
        <v>146</v>
      </c>
      <c r="E655" s="148" t="s">
        <v>1</v>
      </c>
      <c r="F655" s="149" t="s">
        <v>905</v>
      </c>
      <c r="H655" s="150">
        <v>27.35</v>
      </c>
      <c r="L655" s="147"/>
      <c r="M655" s="151"/>
      <c r="T655" s="152"/>
      <c r="AT655" s="148" t="s">
        <v>146</v>
      </c>
      <c r="AU655" s="148" t="s">
        <v>83</v>
      </c>
      <c r="AV655" s="13" t="s">
        <v>83</v>
      </c>
      <c r="AW655" s="13" t="s">
        <v>30</v>
      </c>
      <c r="AX655" s="13" t="s">
        <v>75</v>
      </c>
      <c r="AY655" s="148" t="s">
        <v>136</v>
      </c>
    </row>
    <row r="656" spans="2:65" s="13" customFormat="1">
      <c r="B656" s="147"/>
      <c r="D656" s="142" t="s">
        <v>146</v>
      </c>
      <c r="E656" s="148" t="s">
        <v>1</v>
      </c>
      <c r="F656" s="149" t="s">
        <v>906</v>
      </c>
      <c r="H656" s="150">
        <v>1.55</v>
      </c>
      <c r="L656" s="147"/>
      <c r="M656" s="151"/>
      <c r="T656" s="152"/>
      <c r="AT656" s="148" t="s">
        <v>146</v>
      </c>
      <c r="AU656" s="148" t="s">
        <v>83</v>
      </c>
      <c r="AV656" s="13" t="s">
        <v>83</v>
      </c>
      <c r="AW656" s="13" t="s">
        <v>30</v>
      </c>
      <c r="AX656" s="13" t="s">
        <v>75</v>
      </c>
      <c r="AY656" s="148" t="s">
        <v>136</v>
      </c>
    </row>
    <row r="657" spans="2:65" s="13" customFormat="1">
      <c r="B657" s="147"/>
      <c r="D657" s="142" t="s">
        <v>146</v>
      </c>
      <c r="E657" s="148" t="s">
        <v>1</v>
      </c>
      <c r="F657" s="149" t="s">
        <v>907</v>
      </c>
      <c r="H657" s="150">
        <v>1.55</v>
      </c>
      <c r="L657" s="147"/>
      <c r="M657" s="151"/>
      <c r="T657" s="152"/>
      <c r="AT657" s="148" t="s">
        <v>146</v>
      </c>
      <c r="AU657" s="148" t="s">
        <v>83</v>
      </c>
      <c r="AV657" s="13" t="s">
        <v>83</v>
      </c>
      <c r="AW657" s="13" t="s">
        <v>30</v>
      </c>
      <c r="AX657" s="13" t="s">
        <v>75</v>
      </c>
      <c r="AY657" s="148" t="s">
        <v>136</v>
      </c>
    </row>
    <row r="658" spans="2:65" s="13" customFormat="1">
      <c r="B658" s="147"/>
      <c r="D658" s="142" t="s">
        <v>146</v>
      </c>
      <c r="E658" s="148" t="s">
        <v>1</v>
      </c>
      <c r="F658" s="149" t="s">
        <v>908</v>
      </c>
      <c r="H658" s="150">
        <v>7.1</v>
      </c>
      <c r="L658" s="147"/>
      <c r="M658" s="151"/>
      <c r="T658" s="152"/>
      <c r="AT658" s="148" t="s">
        <v>146</v>
      </c>
      <c r="AU658" s="148" t="s">
        <v>83</v>
      </c>
      <c r="AV658" s="13" t="s">
        <v>83</v>
      </c>
      <c r="AW658" s="13" t="s">
        <v>30</v>
      </c>
      <c r="AX658" s="13" t="s">
        <v>75</v>
      </c>
      <c r="AY658" s="148" t="s">
        <v>136</v>
      </c>
    </row>
    <row r="659" spans="2:65" s="13" customFormat="1">
      <c r="B659" s="147"/>
      <c r="D659" s="142" t="s">
        <v>146</v>
      </c>
      <c r="E659" s="148" t="s">
        <v>1</v>
      </c>
      <c r="F659" s="149" t="s">
        <v>909</v>
      </c>
      <c r="H659" s="150">
        <v>4.2</v>
      </c>
      <c r="L659" s="147"/>
      <c r="M659" s="151"/>
      <c r="T659" s="152"/>
      <c r="AT659" s="148" t="s">
        <v>146</v>
      </c>
      <c r="AU659" s="148" t="s">
        <v>83</v>
      </c>
      <c r="AV659" s="13" t="s">
        <v>83</v>
      </c>
      <c r="AW659" s="13" t="s">
        <v>30</v>
      </c>
      <c r="AX659" s="13" t="s">
        <v>75</v>
      </c>
      <c r="AY659" s="148" t="s">
        <v>136</v>
      </c>
    </row>
    <row r="660" spans="2:65" s="13" customFormat="1">
      <c r="B660" s="147"/>
      <c r="D660" s="142" t="s">
        <v>146</v>
      </c>
      <c r="E660" s="148" t="s">
        <v>1</v>
      </c>
      <c r="F660" s="149" t="s">
        <v>910</v>
      </c>
      <c r="H660" s="150">
        <v>5.2</v>
      </c>
      <c r="L660" s="147"/>
      <c r="M660" s="151"/>
      <c r="T660" s="152"/>
      <c r="AT660" s="148" t="s">
        <v>146</v>
      </c>
      <c r="AU660" s="148" t="s">
        <v>83</v>
      </c>
      <c r="AV660" s="13" t="s">
        <v>83</v>
      </c>
      <c r="AW660" s="13" t="s">
        <v>30</v>
      </c>
      <c r="AX660" s="13" t="s">
        <v>75</v>
      </c>
      <c r="AY660" s="148" t="s">
        <v>136</v>
      </c>
    </row>
    <row r="661" spans="2:65" s="14" customFormat="1">
      <c r="B661" s="153"/>
      <c r="D661" s="142" t="s">
        <v>146</v>
      </c>
      <c r="E661" s="154" t="s">
        <v>1</v>
      </c>
      <c r="F661" s="155" t="s">
        <v>149</v>
      </c>
      <c r="H661" s="156">
        <v>46.95</v>
      </c>
      <c r="L661" s="153"/>
      <c r="M661" s="157"/>
      <c r="T661" s="158"/>
      <c r="AT661" s="154" t="s">
        <v>146</v>
      </c>
      <c r="AU661" s="154" t="s">
        <v>83</v>
      </c>
      <c r="AV661" s="14" t="s">
        <v>144</v>
      </c>
      <c r="AW661" s="14" t="s">
        <v>30</v>
      </c>
      <c r="AX661" s="14" t="s">
        <v>31</v>
      </c>
      <c r="AY661" s="154" t="s">
        <v>136</v>
      </c>
    </row>
    <row r="662" spans="2:65" s="1" customFormat="1" ht="24.15" customHeight="1">
      <c r="B662" s="128"/>
      <c r="C662" s="129" t="s">
        <v>911</v>
      </c>
      <c r="D662" s="129" t="s">
        <v>139</v>
      </c>
      <c r="E662" s="130" t="s">
        <v>912</v>
      </c>
      <c r="F662" s="131" t="s">
        <v>913</v>
      </c>
      <c r="G662" s="132" t="s">
        <v>200</v>
      </c>
      <c r="H662" s="133">
        <v>90</v>
      </c>
      <c r="I662" s="134"/>
      <c r="J662" s="134">
        <f>ROUND(I662*H662,2)</f>
        <v>0</v>
      </c>
      <c r="K662" s="131" t="s">
        <v>143</v>
      </c>
      <c r="L662" s="29"/>
      <c r="M662" s="135" t="s">
        <v>1</v>
      </c>
      <c r="N662" s="136" t="s">
        <v>40</v>
      </c>
      <c r="O662" s="137">
        <v>5.5E-2</v>
      </c>
      <c r="P662" s="137">
        <f>O662*H662</f>
        <v>4.95</v>
      </c>
      <c r="Q662" s="137">
        <v>3.0000000000000001E-5</v>
      </c>
      <c r="R662" s="137">
        <f>Q662*H662</f>
        <v>2.7000000000000001E-3</v>
      </c>
      <c r="S662" s="137">
        <v>0</v>
      </c>
      <c r="T662" s="138">
        <f>S662*H662</f>
        <v>0</v>
      </c>
      <c r="AR662" s="139" t="s">
        <v>218</v>
      </c>
      <c r="AT662" s="139" t="s">
        <v>139</v>
      </c>
      <c r="AU662" s="139" t="s">
        <v>83</v>
      </c>
      <c r="AY662" s="17" t="s">
        <v>136</v>
      </c>
      <c r="BE662" s="140">
        <f>IF(N662="základní",J662,0)</f>
        <v>0</v>
      </c>
      <c r="BF662" s="140">
        <f>IF(N662="snížená",J662,0)</f>
        <v>0</v>
      </c>
      <c r="BG662" s="140">
        <f>IF(N662="zákl. přenesená",J662,0)</f>
        <v>0</v>
      </c>
      <c r="BH662" s="140">
        <f>IF(N662="sníž. přenesená",J662,0)</f>
        <v>0</v>
      </c>
      <c r="BI662" s="140">
        <f>IF(N662="nulová",J662,0)</f>
        <v>0</v>
      </c>
      <c r="BJ662" s="17" t="s">
        <v>31</v>
      </c>
      <c r="BK662" s="140">
        <f>ROUND(I662*H662,2)</f>
        <v>0</v>
      </c>
      <c r="BL662" s="17" t="s">
        <v>218</v>
      </c>
      <c r="BM662" s="139" t="s">
        <v>914</v>
      </c>
    </row>
    <row r="663" spans="2:65" s="13" customFormat="1">
      <c r="B663" s="147"/>
      <c r="D663" s="142" t="s">
        <v>146</v>
      </c>
      <c r="E663" s="148" t="s">
        <v>1</v>
      </c>
      <c r="F663" s="149" t="s">
        <v>887</v>
      </c>
      <c r="H663" s="150">
        <v>30.15</v>
      </c>
      <c r="L663" s="147"/>
      <c r="M663" s="151"/>
      <c r="T663" s="152"/>
      <c r="AT663" s="148" t="s">
        <v>146</v>
      </c>
      <c r="AU663" s="148" t="s">
        <v>83</v>
      </c>
      <c r="AV663" s="13" t="s">
        <v>83</v>
      </c>
      <c r="AW663" s="13" t="s">
        <v>30</v>
      </c>
      <c r="AX663" s="13" t="s">
        <v>75</v>
      </c>
      <c r="AY663" s="148" t="s">
        <v>136</v>
      </c>
    </row>
    <row r="664" spans="2:65" s="13" customFormat="1">
      <c r="B664" s="147"/>
      <c r="D664" s="142" t="s">
        <v>146</v>
      </c>
      <c r="E664" s="148" t="s">
        <v>1</v>
      </c>
      <c r="F664" s="149" t="s">
        <v>888</v>
      </c>
      <c r="H664" s="150">
        <v>6</v>
      </c>
      <c r="L664" s="147"/>
      <c r="M664" s="151"/>
      <c r="T664" s="152"/>
      <c r="AT664" s="148" t="s">
        <v>146</v>
      </c>
      <c r="AU664" s="148" t="s">
        <v>83</v>
      </c>
      <c r="AV664" s="13" t="s">
        <v>83</v>
      </c>
      <c r="AW664" s="13" t="s">
        <v>30</v>
      </c>
      <c r="AX664" s="13" t="s">
        <v>75</v>
      </c>
      <c r="AY664" s="148" t="s">
        <v>136</v>
      </c>
    </row>
    <row r="665" spans="2:65" s="13" customFormat="1">
      <c r="B665" s="147"/>
      <c r="D665" s="142" t="s">
        <v>146</v>
      </c>
      <c r="E665" s="148" t="s">
        <v>1</v>
      </c>
      <c r="F665" s="149" t="s">
        <v>915</v>
      </c>
      <c r="H665" s="150">
        <v>7.55</v>
      </c>
      <c r="L665" s="147"/>
      <c r="M665" s="151"/>
      <c r="T665" s="152"/>
      <c r="AT665" s="148" t="s">
        <v>146</v>
      </c>
      <c r="AU665" s="148" t="s">
        <v>83</v>
      </c>
      <c r="AV665" s="13" t="s">
        <v>83</v>
      </c>
      <c r="AW665" s="13" t="s">
        <v>30</v>
      </c>
      <c r="AX665" s="13" t="s">
        <v>75</v>
      </c>
      <c r="AY665" s="148" t="s">
        <v>136</v>
      </c>
    </row>
    <row r="666" spans="2:65" s="13" customFormat="1">
      <c r="B666" s="147"/>
      <c r="D666" s="142" t="s">
        <v>146</v>
      </c>
      <c r="E666" s="148" t="s">
        <v>1</v>
      </c>
      <c r="F666" s="149" t="s">
        <v>916</v>
      </c>
      <c r="H666" s="150">
        <v>7.55</v>
      </c>
      <c r="L666" s="147"/>
      <c r="M666" s="151"/>
      <c r="T666" s="152"/>
      <c r="AT666" s="148" t="s">
        <v>146</v>
      </c>
      <c r="AU666" s="148" t="s">
        <v>83</v>
      </c>
      <c r="AV666" s="13" t="s">
        <v>83</v>
      </c>
      <c r="AW666" s="13" t="s">
        <v>30</v>
      </c>
      <c r="AX666" s="13" t="s">
        <v>75</v>
      </c>
      <c r="AY666" s="148" t="s">
        <v>136</v>
      </c>
    </row>
    <row r="667" spans="2:65" s="13" customFormat="1">
      <c r="B667" s="147"/>
      <c r="D667" s="142" t="s">
        <v>146</v>
      </c>
      <c r="E667" s="148" t="s">
        <v>1</v>
      </c>
      <c r="F667" s="149" t="s">
        <v>917</v>
      </c>
      <c r="H667" s="150">
        <v>6</v>
      </c>
      <c r="L667" s="147"/>
      <c r="M667" s="151"/>
      <c r="T667" s="152"/>
      <c r="AT667" s="148" t="s">
        <v>146</v>
      </c>
      <c r="AU667" s="148" t="s">
        <v>83</v>
      </c>
      <c r="AV667" s="13" t="s">
        <v>83</v>
      </c>
      <c r="AW667" s="13" t="s">
        <v>30</v>
      </c>
      <c r="AX667" s="13" t="s">
        <v>75</v>
      </c>
      <c r="AY667" s="148" t="s">
        <v>136</v>
      </c>
    </row>
    <row r="668" spans="2:65" s="13" customFormat="1">
      <c r="B668" s="147"/>
      <c r="D668" s="142" t="s">
        <v>146</v>
      </c>
      <c r="E668" s="148" t="s">
        <v>1</v>
      </c>
      <c r="F668" s="149" t="s">
        <v>889</v>
      </c>
      <c r="H668" s="150">
        <v>14.6</v>
      </c>
      <c r="L668" s="147"/>
      <c r="M668" s="151"/>
      <c r="T668" s="152"/>
      <c r="AT668" s="148" t="s">
        <v>146</v>
      </c>
      <c r="AU668" s="148" t="s">
        <v>83</v>
      </c>
      <c r="AV668" s="13" t="s">
        <v>83</v>
      </c>
      <c r="AW668" s="13" t="s">
        <v>30</v>
      </c>
      <c r="AX668" s="13" t="s">
        <v>75</v>
      </c>
      <c r="AY668" s="148" t="s">
        <v>136</v>
      </c>
    </row>
    <row r="669" spans="2:65" s="13" customFormat="1">
      <c r="B669" s="147"/>
      <c r="D669" s="142" t="s">
        <v>146</v>
      </c>
      <c r="E669" s="148" t="s">
        <v>1</v>
      </c>
      <c r="F669" s="149" t="s">
        <v>890</v>
      </c>
      <c r="H669" s="150">
        <v>9.0500000000000007</v>
      </c>
      <c r="L669" s="147"/>
      <c r="M669" s="151"/>
      <c r="T669" s="152"/>
      <c r="AT669" s="148" t="s">
        <v>146</v>
      </c>
      <c r="AU669" s="148" t="s">
        <v>83</v>
      </c>
      <c r="AV669" s="13" t="s">
        <v>83</v>
      </c>
      <c r="AW669" s="13" t="s">
        <v>30</v>
      </c>
      <c r="AX669" s="13" t="s">
        <v>75</v>
      </c>
      <c r="AY669" s="148" t="s">
        <v>136</v>
      </c>
    </row>
    <row r="670" spans="2:65" s="13" customFormat="1">
      <c r="B670" s="147"/>
      <c r="D670" s="142" t="s">
        <v>146</v>
      </c>
      <c r="E670" s="148" t="s">
        <v>1</v>
      </c>
      <c r="F670" s="149" t="s">
        <v>891</v>
      </c>
      <c r="H670" s="150">
        <v>9.1</v>
      </c>
      <c r="L670" s="147"/>
      <c r="M670" s="151"/>
      <c r="T670" s="152"/>
      <c r="AT670" s="148" t="s">
        <v>146</v>
      </c>
      <c r="AU670" s="148" t="s">
        <v>83</v>
      </c>
      <c r="AV670" s="13" t="s">
        <v>83</v>
      </c>
      <c r="AW670" s="13" t="s">
        <v>30</v>
      </c>
      <c r="AX670" s="13" t="s">
        <v>75</v>
      </c>
      <c r="AY670" s="148" t="s">
        <v>136</v>
      </c>
    </row>
    <row r="671" spans="2:65" s="14" customFormat="1">
      <c r="B671" s="153"/>
      <c r="D671" s="142" t="s">
        <v>146</v>
      </c>
      <c r="E671" s="154" t="s">
        <v>1</v>
      </c>
      <c r="F671" s="155" t="s">
        <v>149</v>
      </c>
      <c r="H671" s="156">
        <v>90</v>
      </c>
      <c r="L671" s="153"/>
      <c r="M671" s="157"/>
      <c r="T671" s="158"/>
      <c r="AT671" s="154" t="s">
        <v>146</v>
      </c>
      <c r="AU671" s="154" t="s">
        <v>83</v>
      </c>
      <c r="AV671" s="14" t="s">
        <v>144</v>
      </c>
      <c r="AW671" s="14" t="s">
        <v>30</v>
      </c>
      <c r="AX671" s="14" t="s">
        <v>31</v>
      </c>
      <c r="AY671" s="154" t="s">
        <v>136</v>
      </c>
    </row>
    <row r="672" spans="2:65" s="1" customFormat="1" ht="44.25" customHeight="1">
      <c r="B672" s="128"/>
      <c r="C672" s="129" t="s">
        <v>918</v>
      </c>
      <c r="D672" s="129" t="s">
        <v>139</v>
      </c>
      <c r="E672" s="130" t="s">
        <v>919</v>
      </c>
      <c r="F672" s="131" t="s">
        <v>920</v>
      </c>
      <c r="G672" s="132" t="s">
        <v>174</v>
      </c>
      <c r="H672" s="133">
        <v>3.7440000000000002</v>
      </c>
      <c r="I672" s="134"/>
      <c r="J672" s="134">
        <f>ROUND(I672*H672,2)</f>
        <v>0</v>
      </c>
      <c r="K672" s="131" t="s">
        <v>143</v>
      </c>
      <c r="L672" s="29"/>
      <c r="M672" s="135" t="s">
        <v>1</v>
      </c>
      <c r="N672" s="136" t="s">
        <v>40</v>
      </c>
      <c r="O672" s="137">
        <v>1.548</v>
      </c>
      <c r="P672" s="137">
        <f>O672*H672</f>
        <v>5.7957120000000009</v>
      </c>
      <c r="Q672" s="137">
        <v>0</v>
      </c>
      <c r="R672" s="137">
        <f>Q672*H672</f>
        <v>0</v>
      </c>
      <c r="S672" s="137">
        <v>0</v>
      </c>
      <c r="T672" s="138">
        <f>S672*H672</f>
        <v>0</v>
      </c>
      <c r="AR672" s="139" t="s">
        <v>218</v>
      </c>
      <c r="AT672" s="139" t="s">
        <v>139</v>
      </c>
      <c r="AU672" s="139" t="s">
        <v>83</v>
      </c>
      <c r="AY672" s="17" t="s">
        <v>136</v>
      </c>
      <c r="BE672" s="140">
        <f>IF(N672="základní",J672,0)</f>
        <v>0</v>
      </c>
      <c r="BF672" s="140">
        <f>IF(N672="snížená",J672,0)</f>
        <v>0</v>
      </c>
      <c r="BG672" s="140">
        <f>IF(N672="zákl. přenesená",J672,0)</f>
        <v>0</v>
      </c>
      <c r="BH672" s="140">
        <f>IF(N672="sníž. přenesená",J672,0)</f>
        <v>0</v>
      </c>
      <c r="BI672" s="140">
        <f>IF(N672="nulová",J672,0)</f>
        <v>0</v>
      </c>
      <c r="BJ672" s="17" t="s">
        <v>31</v>
      </c>
      <c r="BK672" s="140">
        <f>ROUND(I672*H672,2)</f>
        <v>0</v>
      </c>
      <c r="BL672" s="17" t="s">
        <v>218</v>
      </c>
      <c r="BM672" s="139" t="s">
        <v>921</v>
      </c>
    </row>
    <row r="673" spans="2:65" s="1" customFormat="1" ht="49.2" customHeight="1">
      <c r="B673" s="128"/>
      <c r="C673" s="129" t="s">
        <v>922</v>
      </c>
      <c r="D673" s="129" t="s">
        <v>139</v>
      </c>
      <c r="E673" s="130" t="s">
        <v>923</v>
      </c>
      <c r="F673" s="131" t="s">
        <v>924</v>
      </c>
      <c r="G673" s="132" t="s">
        <v>174</v>
      </c>
      <c r="H673" s="133">
        <v>3.7440000000000002</v>
      </c>
      <c r="I673" s="134"/>
      <c r="J673" s="134">
        <f>ROUND(I673*H673,2)</f>
        <v>0</v>
      </c>
      <c r="K673" s="131" t="s">
        <v>143</v>
      </c>
      <c r="L673" s="29"/>
      <c r="M673" s="135" t="s">
        <v>1</v>
      </c>
      <c r="N673" s="136" t="s">
        <v>40</v>
      </c>
      <c r="O673" s="137">
        <v>1.1399999999999999</v>
      </c>
      <c r="P673" s="137">
        <f>O673*H673</f>
        <v>4.26816</v>
      </c>
      <c r="Q673" s="137">
        <v>0</v>
      </c>
      <c r="R673" s="137">
        <f>Q673*H673</f>
        <v>0</v>
      </c>
      <c r="S673" s="137">
        <v>0</v>
      </c>
      <c r="T673" s="138">
        <f>S673*H673</f>
        <v>0</v>
      </c>
      <c r="AR673" s="139" t="s">
        <v>218</v>
      </c>
      <c r="AT673" s="139" t="s">
        <v>139</v>
      </c>
      <c r="AU673" s="139" t="s">
        <v>83</v>
      </c>
      <c r="AY673" s="17" t="s">
        <v>136</v>
      </c>
      <c r="BE673" s="140">
        <f>IF(N673="základní",J673,0)</f>
        <v>0</v>
      </c>
      <c r="BF673" s="140">
        <f>IF(N673="snížená",J673,0)</f>
        <v>0</v>
      </c>
      <c r="BG673" s="140">
        <f>IF(N673="zákl. přenesená",J673,0)</f>
        <v>0</v>
      </c>
      <c r="BH673" s="140">
        <f>IF(N673="sníž. přenesená",J673,0)</f>
        <v>0</v>
      </c>
      <c r="BI673" s="140">
        <f>IF(N673="nulová",J673,0)</f>
        <v>0</v>
      </c>
      <c r="BJ673" s="17" t="s">
        <v>31</v>
      </c>
      <c r="BK673" s="140">
        <f>ROUND(I673*H673,2)</f>
        <v>0</v>
      </c>
      <c r="BL673" s="17" t="s">
        <v>218</v>
      </c>
      <c r="BM673" s="139" t="s">
        <v>925</v>
      </c>
    </row>
    <row r="674" spans="2:65" s="11" customFormat="1" ht="22.95" customHeight="1">
      <c r="B674" s="117"/>
      <c r="D674" s="118" t="s">
        <v>74</v>
      </c>
      <c r="E674" s="126" t="s">
        <v>926</v>
      </c>
      <c r="F674" s="126" t="s">
        <v>927</v>
      </c>
      <c r="J674" s="127">
        <f>BK674</f>
        <v>0</v>
      </c>
      <c r="L674" s="117"/>
      <c r="M674" s="121"/>
      <c r="P674" s="122">
        <f>SUM(P675:P697)</f>
        <v>24.718156</v>
      </c>
      <c r="R674" s="122">
        <f>SUM(R675:R697)</f>
        <v>1.8070139999999998E-2</v>
      </c>
      <c r="T674" s="123">
        <f>SUM(T675:T697)</f>
        <v>0</v>
      </c>
      <c r="AR674" s="118" t="s">
        <v>83</v>
      </c>
      <c r="AT674" s="124" t="s">
        <v>74</v>
      </c>
      <c r="AU674" s="124" t="s">
        <v>31</v>
      </c>
      <c r="AY674" s="118" t="s">
        <v>136</v>
      </c>
      <c r="BK674" s="125">
        <f>SUM(BK675:BK697)</f>
        <v>0</v>
      </c>
    </row>
    <row r="675" spans="2:65" s="1" customFormat="1" ht="37.950000000000003" customHeight="1">
      <c r="B675" s="128"/>
      <c r="C675" s="129" t="s">
        <v>928</v>
      </c>
      <c r="D675" s="129" t="s">
        <v>139</v>
      </c>
      <c r="E675" s="130" t="s">
        <v>929</v>
      </c>
      <c r="F675" s="131" t="s">
        <v>930</v>
      </c>
      <c r="G675" s="132" t="s">
        <v>152</v>
      </c>
      <c r="H675" s="133">
        <v>33.945999999999998</v>
      </c>
      <c r="I675" s="134"/>
      <c r="J675" s="134">
        <f>ROUND(I675*H675,2)</f>
        <v>0</v>
      </c>
      <c r="K675" s="131" t="s">
        <v>143</v>
      </c>
      <c r="L675" s="29"/>
      <c r="M675" s="135" t="s">
        <v>1</v>
      </c>
      <c r="N675" s="136" t="s">
        <v>40</v>
      </c>
      <c r="O675" s="137">
        <v>0.13300000000000001</v>
      </c>
      <c r="P675" s="137">
        <f>O675*H675</f>
        <v>4.514818</v>
      </c>
      <c r="Q675" s="137">
        <v>8.0000000000000007E-5</v>
      </c>
      <c r="R675" s="137">
        <f>Q675*H675</f>
        <v>2.7156800000000003E-3</v>
      </c>
      <c r="S675" s="137">
        <v>0</v>
      </c>
      <c r="T675" s="138">
        <f>S675*H675</f>
        <v>0</v>
      </c>
      <c r="AR675" s="139" t="s">
        <v>218</v>
      </c>
      <c r="AT675" s="139" t="s">
        <v>139</v>
      </c>
      <c r="AU675" s="139" t="s">
        <v>83</v>
      </c>
      <c r="AY675" s="17" t="s">
        <v>136</v>
      </c>
      <c r="BE675" s="140">
        <f>IF(N675="základní",J675,0)</f>
        <v>0</v>
      </c>
      <c r="BF675" s="140">
        <f>IF(N675="snížená",J675,0)</f>
        <v>0</v>
      </c>
      <c r="BG675" s="140">
        <f>IF(N675="zákl. přenesená",J675,0)</f>
        <v>0</v>
      </c>
      <c r="BH675" s="140">
        <f>IF(N675="sníž. přenesená",J675,0)</f>
        <v>0</v>
      </c>
      <c r="BI675" s="140">
        <f>IF(N675="nulová",J675,0)</f>
        <v>0</v>
      </c>
      <c r="BJ675" s="17" t="s">
        <v>31</v>
      </c>
      <c r="BK675" s="140">
        <f>ROUND(I675*H675,2)</f>
        <v>0</v>
      </c>
      <c r="BL675" s="17" t="s">
        <v>218</v>
      </c>
      <c r="BM675" s="139" t="s">
        <v>931</v>
      </c>
    </row>
    <row r="676" spans="2:65" s="12" customFormat="1">
      <c r="B676" s="141"/>
      <c r="D676" s="142" t="s">
        <v>146</v>
      </c>
      <c r="E676" s="143" t="s">
        <v>1</v>
      </c>
      <c r="F676" s="144" t="s">
        <v>932</v>
      </c>
      <c r="H676" s="143" t="s">
        <v>1</v>
      </c>
      <c r="L676" s="141"/>
      <c r="M676" s="145"/>
      <c r="T676" s="146"/>
      <c r="AT676" s="143" t="s">
        <v>146</v>
      </c>
      <c r="AU676" s="143" t="s">
        <v>83</v>
      </c>
      <c r="AV676" s="12" t="s">
        <v>31</v>
      </c>
      <c r="AW676" s="12" t="s">
        <v>30</v>
      </c>
      <c r="AX676" s="12" t="s">
        <v>75</v>
      </c>
      <c r="AY676" s="143" t="s">
        <v>136</v>
      </c>
    </row>
    <row r="677" spans="2:65" s="13" customFormat="1">
      <c r="B677" s="147"/>
      <c r="D677" s="142" t="s">
        <v>146</v>
      </c>
      <c r="E677" s="148" t="s">
        <v>1</v>
      </c>
      <c r="F677" s="149" t="s">
        <v>933</v>
      </c>
      <c r="H677" s="150">
        <v>8.25</v>
      </c>
      <c r="L677" s="147"/>
      <c r="M677" s="151"/>
      <c r="T677" s="152"/>
      <c r="AT677" s="148" t="s">
        <v>146</v>
      </c>
      <c r="AU677" s="148" t="s">
        <v>83</v>
      </c>
      <c r="AV677" s="13" t="s">
        <v>83</v>
      </c>
      <c r="AW677" s="13" t="s">
        <v>30</v>
      </c>
      <c r="AX677" s="13" t="s">
        <v>75</v>
      </c>
      <c r="AY677" s="148" t="s">
        <v>136</v>
      </c>
    </row>
    <row r="678" spans="2:65" s="12" customFormat="1">
      <c r="B678" s="141"/>
      <c r="D678" s="142" t="s">
        <v>146</v>
      </c>
      <c r="E678" s="143" t="s">
        <v>1</v>
      </c>
      <c r="F678" s="144" t="s">
        <v>934</v>
      </c>
      <c r="H678" s="143" t="s">
        <v>1</v>
      </c>
      <c r="L678" s="141"/>
      <c r="M678" s="145"/>
      <c r="T678" s="146"/>
      <c r="AT678" s="143" t="s">
        <v>146</v>
      </c>
      <c r="AU678" s="143" t="s">
        <v>83</v>
      </c>
      <c r="AV678" s="12" t="s">
        <v>31</v>
      </c>
      <c r="AW678" s="12" t="s">
        <v>30</v>
      </c>
      <c r="AX678" s="12" t="s">
        <v>75</v>
      </c>
      <c r="AY678" s="143" t="s">
        <v>136</v>
      </c>
    </row>
    <row r="679" spans="2:65" s="13" customFormat="1">
      <c r="B679" s="147"/>
      <c r="D679" s="142" t="s">
        <v>146</v>
      </c>
      <c r="E679" s="148" t="s">
        <v>1</v>
      </c>
      <c r="F679" s="149" t="s">
        <v>935</v>
      </c>
      <c r="H679" s="150">
        <v>3.8719999999999999</v>
      </c>
      <c r="L679" s="147"/>
      <c r="M679" s="151"/>
      <c r="T679" s="152"/>
      <c r="AT679" s="148" t="s">
        <v>146</v>
      </c>
      <c r="AU679" s="148" t="s">
        <v>83</v>
      </c>
      <c r="AV679" s="13" t="s">
        <v>83</v>
      </c>
      <c r="AW679" s="13" t="s">
        <v>30</v>
      </c>
      <c r="AX679" s="13" t="s">
        <v>75</v>
      </c>
      <c r="AY679" s="148" t="s">
        <v>136</v>
      </c>
    </row>
    <row r="680" spans="2:65" s="13" customFormat="1">
      <c r="B680" s="147"/>
      <c r="D680" s="142" t="s">
        <v>146</v>
      </c>
      <c r="E680" s="148" t="s">
        <v>1</v>
      </c>
      <c r="F680" s="149" t="s">
        <v>936</v>
      </c>
      <c r="H680" s="150">
        <v>7.5839999999999996</v>
      </c>
      <c r="L680" s="147"/>
      <c r="M680" s="151"/>
      <c r="T680" s="152"/>
      <c r="AT680" s="148" t="s">
        <v>146</v>
      </c>
      <c r="AU680" s="148" t="s">
        <v>83</v>
      </c>
      <c r="AV680" s="13" t="s">
        <v>83</v>
      </c>
      <c r="AW680" s="13" t="s">
        <v>30</v>
      </c>
      <c r="AX680" s="13" t="s">
        <v>75</v>
      </c>
      <c r="AY680" s="148" t="s">
        <v>136</v>
      </c>
    </row>
    <row r="681" spans="2:65" s="13" customFormat="1">
      <c r="B681" s="147"/>
      <c r="D681" s="142" t="s">
        <v>146</v>
      </c>
      <c r="E681" s="148" t="s">
        <v>1</v>
      </c>
      <c r="F681" s="149" t="s">
        <v>937</v>
      </c>
      <c r="H681" s="150">
        <v>0.90800000000000003</v>
      </c>
      <c r="L681" s="147"/>
      <c r="M681" s="151"/>
      <c r="T681" s="152"/>
      <c r="AT681" s="148" t="s">
        <v>146</v>
      </c>
      <c r="AU681" s="148" t="s">
        <v>83</v>
      </c>
      <c r="AV681" s="13" t="s">
        <v>83</v>
      </c>
      <c r="AW681" s="13" t="s">
        <v>30</v>
      </c>
      <c r="AX681" s="13" t="s">
        <v>75</v>
      </c>
      <c r="AY681" s="148" t="s">
        <v>136</v>
      </c>
    </row>
    <row r="682" spans="2:65" s="13" customFormat="1">
      <c r="B682" s="147"/>
      <c r="D682" s="142" t="s">
        <v>146</v>
      </c>
      <c r="E682" s="148" t="s">
        <v>1</v>
      </c>
      <c r="F682" s="149" t="s">
        <v>938</v>
      </c>
      <c r="H682" s="150">
        <v>1.038</v>
      </c>
      <c r="L682" s="147"/>
      <c r="M682" s="151"/>
      <c r="T682" s="152"/>
      <c r="AT682" s="148" t="s">
        <v>146</v>
      </c>
      <c r="AU682" s="148" t="s">
        <v>83</v>
      </c>
      <c r="AV682" s="13" t="s">
        <v>83</v>
      </c>
      <c r="AW682" s="13" t="s">
        <v>30</v>
      </c>
      <c r="AX682" s="13" t="s">
        <v>75</v>
      </c>
      <c r="AY682" s="148" t="s">
        <v>136</v>
      </c>
    </row>
    <row r="683" spans="2:65" s="13" customFormat="1">
      <c r="B683" s="147"/>
      <c r="D683" s="142" t="s">
        <v>146</v>
      </c>
      <c r="E683" s="148" t="s">
        <v>1</v>
      </c>
      <c r="F683" s="149" t="s">
        <v>939</v>
      </c>
      <c r="H683" s="150">
        <v>2.3199999999999998</v>
      </c>
      <c r="L683" s="147"/>
      <c r="M683" s="151"/>
      <c r="T683" s="152"/>
      <c r="AT683" s="148" t="s">
        <v>146</v>
      </c>
      <c r="AU683" s="148" t="s">
        <v>83</v>
      </c>
      <c r="AV683" s="13" t="s">
        <v>83</v>
      </c>
      <c r="AW683" s="13" t="s">
        <v>30</v>
      </c>
      <c r="AX683" s="13" t="s">
        <v>75</v>
      </c>
      <c r="AY683" s="148" t="s">
        <v>136</v>
      </c>
    </row>
    <row r="684" spans="2:65" s="12" customFormat="1">
      <c r="B684" s="141"/>
      <c r="D684" s="142" t="s">
        <v>146</v>
      </c>
      <c r="E684" s="143" t="s">
        <v>1</v>
      </c>
      <c r="F684" s="144" t="s">
        <v>940</v>
      </c>
      <c r="H684" s="143" t="s">
        <v>1</v>
      </c>
      <c r="L684" s="141"/>
      <c r="M684" s="145"/>
      <c r="T684" s="146"/>
      <c r="AT684" s="143" t="s">
        <v>146</v>
      </c>
      <c r="AU684" s="143" t="s">
        <v>83</v>
      </c>
      <c r="AV684" s="12" t="s">
        <v>31</v>
      </c>
      <c r="AW684" s="12" t="s">
        <v>30</v>
      </c>
      <c r="AX684" s="12" t="s">
        <v>75</v>
      </c>
      <c r="AY684" s="143" t="s">
        <v>136</v>
      </c>
    </row>
    <row r="685" spans="2:65" s="13" customFormat="1">
      <c r="B685" s="147"/>
      <c r="D685" s="142" t="s">
        <v>146</v>
      </c>
      <c r="E685" s="148" t="s">
        <v>1</v>
      </c>
      <c r="F685" s="149" t="s">
        <v>941</v>
      </c>
      <c r="H685" s="150">
        <v>1.4219999999999999</v>
      </c>
      <c r="L685" s="147"/>
      <c r="M685" s="151"/>
      <c r="T685" s="152"/>
      <c r="AT685" s="148" t="s">
        <v>146</v>
      </c>
      <c r="AU685" s="148" t="s">
        <v>83</v>
      </c>
      <c r="AV685" s="13" t="s">
        <v>83</v>
      </c>
      <c r="AW685" s="13" t="s">
        <v>30</v>
      </c>
      <c r="AX685" s="13" t="s">
        <v>75</v>
      </c>
      <c r="AY685" s="148" t="s">
        <v>136</v>
      </c>
    </row>
    <row r="686" spans="2:65" s="13" customFormat="1">
      <c r="B686" s="147"/>
      <c r="D686" s="142" t="s">
        <v>146</v>
      </c>
      <c r="E686" s="148" t="s">
        <v>1</v>
      </c>
      <c r="F686" s="149" t="s">
        <v>936</v>
      </c>
      <c r="H686" s="150">
        <v>7.5839999999999996</v>
      </c>
      <c r="L686" s="147"/>
      <c r="M686" s="151"/>
      <c r="T686" s="152"/>
      <c r="AT686" s="148" t="s">
        <v>146</v>
      </c>
      <c r="AU686" s="148" t="s">
        <v>83</v>
      </c>
      <c r="AV686" s="13" t="s">
        <v>83</v>
      </c>
      <c r="AW686" s="13" t="s">
        <v>30</v>
      </c>
      <c r="AX686" s="13" t="s">
        <v>75</v>
      </c>
      <c r="AY686" s="148" t="s">
        <v>136</v>
      </c>
    </row>
    <row r="687" spans="2:65" s="13" customFormat="1">
      <c r="B687" s="147"/>
      <c r="D687" s="142" t="s">
        <v>146</v>
      </c>
      <c r="E687" s="148" t="s">
        <v>1</v>
      </c>
      <c r="F687" s="149" t="s">
        <v>942</v>
      </c>
      <c r="H687" s="150">
        <v>0.96799999999999997</v>
      </c>
      <c r="L687" s="147"/>
      <c r="M687" s="151"/>
      <c r="T687" s="152"/>
      <c r="AT687" s="148" t="s">
        <v>146</v>
      </c>
      <c r="AU687" s="148" t="s">
        <v>83</v>
      </c>
      <c r="AV687" s="13" t="s">
        <v>83</v>
      </c>
      <c r="AW687" s="13" t="s">
        <v>30</v>
      </c>
      <c r="AX687" s="13" t="s">
        <v>75</v>
      </c>
      <c r="AY687" s="148" t="s">
        <v>136</v>
      </c>
    </row>
    <row r="688" spans="2:65" s="14" customFormat="1">
      <c r="B688" s="153"/>
      <c r="D688" s="142" t="s">
        <v>146</v>
      </c>
      <c r="E688" s="154" t="s">
        <v>1</v>
      </c>
      <c r="F688" s="155" t="s">
        <v>149</v>
      </c>
      <c r="H688" s="156">
        <v>33.945999999999998</v>
      </c>
      <c r="L688" s="153"/>
      <c r="M688" s="157"/>
      <c r="T688" s="158"/>
      <c r="AT688" s="154" t="s">
        <v>146</v>
      </c>
      <c r="AU688" s="154" t="s">
        <v>83</v>
      </c>
      <c r="AV688" s="14" t="s">
        <v>144</v>
      </c>
      <c r="AW688" s="14" t="s">
        <v>30</v>
      </c>
      <c r="AX688" s="14" t="s">
        <v>31</v>
      </c>
      <c r="AY688" s="154" t="s">
        <v>136</v>
      </c>
    </row>
    <row r="689" spans="2:65" s="1" customFormat="1" ht="24.15" customHeight="1">
      <c r="B689" s="128"/>
      <c r="C689" s="129" t="s">
        <v>943</v>
      </c>
      <c r="D689" s="129" t="s">
        <v>139</v>
      </c>
      <c r="E689" s="130" t="s">
        <v>944</v>
      </c>
      <c r="F689" s="131" t="s">
        <v>945</v>
      </c>
      <c r="G689" s="132" t="s">
        <v>152</v>
      </c>
      <c r="H689" s="133">
        <v>9.9740000000000002</v>
      </c>
      <c r="I689" s="134"/>
      <c r="J689" s="134">
        <f>ROUND(I689*H689,2)</f>
        <v>0</v>
      </c>
      <c r="K689" s="131" t="s">
        <v>143</v>
      </c>
      <c r="L689" s="29"/>
      <c r="M689" s="135" t="s">
        <v>1</v>
      </c>
      <c r="N689" s="136" t="s">
        <v>40</v>
      </c>
      <c r="O689" s="137">
        <v>0.249</v>
      </c>
      <c r="P689" s="137">
        <f>O689*H689</f>
        <v>2.4835259999999999</v>
      </c>
      <c r="Q689" s="137">
        <v>1.1E-4</v>
      </c>
      <c r="R689" s="137">
        <f>Q689*H689</f>
        <v>1.0971400000000001E-3</v>
      </c>
      <c r="S689" s="137">
        <v>0</v>
      </c>
      <c r="T689" s="138">
        <f>S689*H689</f>
        <v>0</v>
      </c>
      <c r="AR689" s="139" t="s">
        <v>218</v>
      </c>
      <c r="AT689" s="139" t="s">
        <v>139</v>
      </c>
      <c r="AU689" s="139" t="s">
        <v>83</v>
      </c>
      <c r="AY689" s="17" t="s">
        <v>136</v>
      </c>
      <c r="BE689" s="140">
        <f>IF(N689="základní",J689,0)</f>
        <v>0</v>
      </c>
      <c r="BF689" s="140">
        <f>IF(N689="snížená",J689,0)</f>
        <v>0</v>
      </c>
      <c r="BG689" s="140">
        <f>IF(N689="zákl. přenesená",J689,0)</f>
        <v>0</v>
      </c>
      <c r="BH689" s="140">
        <f>IF(N689="sníž. přenesená",J689,0)</f>
        <v>0</v>
      </c>
      <c r="BI689" s="140">
        <f>IF(N689="nulová",J689,0)</f>
        <v>0</v>
      </c>
      <c r="BJ689" s="17" t="s">
        <v>31</v>
      </c>
      <c r="BK689" s="140">
        <f>ROUND(I689*H689,2)</f>
        <v>0</v>
      </c>
      <c r="BL689" s="17" t="s">
        <v>218</v>
      </c>
      <c r="BM689" s="139" t="s">
        <v>946</v>
      </c>
    </row>
    <row r="690" spans="2:65" s="12" customFormat="1">
      <c r="B690" s="141"/>
      <c r="D690" s="142" t="s">
        <v>146</v>
      </c>
      <c r="E690" s="143" t="s">
        <v>1</v>
      </c>
      <c r="F690" s="144" t="s">
        <v>940</v>
      </c>
      <c r="H690" s="143" t="s">
        <v>1</v>
      </c>
      <c r="L690" s="141"/>
      <c r="M690" s="145"/>
      <c r="T690" s="146"/>
      <c r="AT690" s="143" t="s">
        <v>146</v>
      </c>
      <c r="AU690" s="143" t="s">
        <v>83</v>
      </c>
      <c r="AV690" s="12" t="s">
        <v>31</v>
      </c>
      <c r="AW690" s="12" t="s">
        <v>30</v>
      </c>
      <c r="AX690" s="12" t="s">
        <v>75</v>
      </c>
      <c r="AY690" s="143" t="s">
        <v>136</v>
      </c>
    </row>
    <row r="691" spans="2:65" s="13" customFormat="1">
      <c r="B691" s="147"/>
      <c r="D691" s="142" t="s">
        <v>146</v>
      </c>
      <c r="E691" s="148" t="s">
        <v>1</v>
      </c>
      <c r="F691" s="149" t="s">
        <v>941</v>
      </c>
      <c r="H691" s="150">
        <v>1.4219999999999999</v>
      </c>
      <c r="L691" s="147"/>
      <c r="M691" s="151"/>
      <c r="T691" s="152"/>
      <c r="AT691" s="148" t="s">
        <v>146</v>
      </c>
      <c r="AU691" s="148" t="s">
        <v>83</v>
      </c>
      <c r="AV691" s="13" t="s">
        <v>83</v>
      </c>
      <c r="AW691" s="13" t="s">
        <v>30</v>
      </c>
      <c r="AX691" s="13" t="s">
        <v>75</v>
      </c>
      <c r="AY691" s="148" t="s">
        <v>136</v>
      </c>
    </row>
    <row r="692" spans="2:65" s="13" customFormat="1">
      <c r="B692" s="147"/>
      <c r="D692" s="142" t="s">
        <v>146</v>
      </c>
      <c r="E692" s="148" t="s">
        <v>1</v>
      </c>
      <c r="F692" s="149" t="s">
        <v>936</v>
      </c>
      <c r="H692" s="150">
        <v>7.5839999999999996</v>
      </c>
      <c r="L692" s="147"/>
      <c r="M692" s="151"/>
      <c r="T692" s="152"/>
      <c r="AT692" s="148" t="s">
        <v>146</v>
      </c>
      <c r="AU692" s="148" t="s">
        <v>83</v>
      </c>
      <c r="AV692" s="13" t="s">
        <v>83</v>
      </c>
      <c r="AW692" s="13" t="s">
        <v>30</v>
      </c>
      <c r="AX692" s="13" t="s">
        <v>75</v>
      </c>
      <c r="AY692" s="148" t="s">
        <v>136</v>
      </c>
    </row>
    <row r="693" spans="2:65" s="13" customFormat="1">
      <c r="B693" s="147"/>
      <c r="D693" s="142" t="s">
        <v>146</v>
      </c>
      <c r="E693" s="148" t="s">
        <v>1</v>
      </c>
      <c r="F693" s="149" t="s">
        <v>942</v>
      </c>
      <c r="H693" s="150">
        <v>0.96799999999999997</v>
      </c>
      <c r="L693" s="147"/>
      <c r="M693" s="151"/>
      <c r="T693" s="152"/>
      <c r="AT693" s="148" t="s">
        <v>146</v>
      </c>
      <c r="AU693" s="148" t="s">
        <v>83</v>
      </c>
      <c r="AV693" s="13" t="s">
        <v>83</v>
      </c>
      <c r="AW693" s="13" t="s">
        <v>30</v>
      </c>
      <c r="AX693" s="13" t="s">
        <v>75</v>
      </c>
      <c r="AY693" s="148" t="s">
        <v>136</v>
      </c>
    </row>
    <row r="694" spans="2:65" s="14" customFormat="1">
      <c r="B694" s="153"/>
      <c r="D694" s="142" t="s">
        <v>146</v>
      </c>
      <c r="E694" s="154" t="s">
        <v>1</v>
      </c>
      <c r="F694" s="155" t="s">
        <v>149</v>
      </c>
      <c r="H694" s="156">
        <v>9.9740000000000002</v>
      </c>
      <c r="L694" s="153"/>
      <c r="M694" s="157"/>
      <c r="T694" s="158"/>
      <c r="AT694" s="154" t="s">
        <v>146</v>
      </c>
      <c r="AU694" s="154" t="s">
        <v>83</v>
      </c>
      <c r="AV694" s="14" t="s">
        <v>144</v>
      </c>
      <c r="AW694" s="14" t="s">
        <v>30</v>
      </c>
      <c r="AX694" s="14" t="s">
        <v>31</v>
      </c>
      <c r="AY694" s="154" t="s">
        <v>136</v>
      </c>
    </row>
    <row r="695" spans="2:65" s="1" customFormat="1" ht="24.15" customHeight="1">
      <c r="B695" s="128"/>
      <c r="C695" s="129" t="s">
        <v>947</v>
      </c>
      <c r="D695" s="129" t="s">
        <v>139</v>
      </c>
      <c r="E695" s="130" t="s">
        <v>948</v>
      </c>
      <c r="F695" s="131" t="s">
        <v>949</v>
      </c>
      <c r="G695" s="132" t="s">
        <v>152</v>
      </c>
      <c r="H695" s="133">
        <v>33.945999999999998</v>
      </c>
      <c r="I695" s="134"/>
      <c r="J695" s="134">
        <f>ROUND(I695*H695,2)</f>
        <v>0</v>
      </c>
      <c r="K695" s="131" t="s">
        <v>143</v>
      </c>
      <c r="L695" s="29"/>
      <c r="M695" s="135" t="s">
        <v>1</v>
      </c>
      <c r="N695" s="136" t="s">
        <v>40</v>
      </c>
      <c r="O695" s="137">
        <v>0.184</v>
      </c>
      <c r="P695" s="137">
        <f>O695*H695</f>
        <v>6.2460639999999996</v>
      </c>
      <c r="Q695" s="137">
        <v>1.3999999999999999E-4</v>
      </c>
      <c r="R695" s="137">
        <f>Q695*H695</f>
        <v>4.7524399999999993E-3</v>
      </c>
      <c r="S695" s="137">
        <v>0</v>
      </c>
      <c r="T695" s="138">
        <f>S695*H695</f>
        <v>0</v>
      </c>
      <c r="AR695" s="139" t="s">
        <v>218</v>
      </c>
      <c r="AT695" s="139" t="s">
        <v>139</v>
      </c>
      <c r="AU695" s="139" t="s">
        <v>83</v>
      </c>
      <c r="AY695" s="17" t="s">
        <v>136</v>
      </c>
      <c r="BE695" s="140">
        <f>IF(N695="základní",J695,0)</f>
        <v>0</v>
      </c>
      <c r="BF695" s="140">
        <f>IF(N695="snížená",J695,0)</f>
        <v>0</v>
      </c>
      <c r="BG695" s="140">
        <f>IF(N695="zákl. přenesená",J695,0)</f>
        <v>0</v>
      </c>
      <c r="BH695" s="140">
        <f>IF(N695="sníž. přenesená",J695,0)</f>
        <v>0</v>
      </c>
      <c r="BI695" s="140">
        <f>IF(N695="nulová",J695,0)</f>
        <v>0</v>
      </c>
      <c r="BJ695" s="17" t="s">
        <v>31</v>
      </c>
      <c r="BK695" s="140">
        <f>ROUND(I695*H695,2)</f>
        <v>0</v>
      </c>
      <c r="BL695" s="17" t="s">
        <v>218</v>
      </c>
      <c r="BM695" s="139" t="s">
        <v>950</v>
      </c>
    </row>
    <row r="696" spans="2:65" s="1" customFormat="1" ht="24.15" customHeight="1">
      <c r="B696" s="128"/>
      <c r="C696" s="129" t="s">
        <v>951</v>
      </c>
      <c r="D696" s="129" t="s">
        <v>139</v>
      </c>
      <c r="E696" s="130" t="s">
        <v>952</v>
      </c>
      <c r="F696" s="131" t="s">
        <v>953</v>
      </c>
      <c r="G696" s="132" t="s">
        <v>152</v>
      </c>
      <c r="H696" s="133">
        <v>33.945999999999998</v>
      </c>
      <c r="I696" s="134"/>
      <c r="J696" s="134">
        <f>ROUND(I696*H696,2)</f>
        <v>0</v>
      </c>
      <c r="K696" s="131" t="s">
        <v>143</v>
      </c>
      <c r="L696" s="29"/>
      <c r="M696" s="135" t="s">
        <v>1</v>
      </c>
      <c r="N696" s="136" t="s">
        <v>40</v>
      </c>
      <c r="O696" s="137">
        <v>0.16600000000000001</v>
      </c>
      <c r="P696" s="137">
        <f>O696*H696</f>
        <v>5.6350360000000004</v>
      </c>
      <c r="Q696" s="137">
        <v>1.3999999999999999E-4</v>
      </c>
      <c r="R696" s="137">
        <f>Q696*H696</f>
        <v>4.7524399999999993E-3</v>
      </c>
      <c r="S696" s="137">
        <v>0</v>
      </c>
      <c r="T696" s="138">
        <f>S696*H696</f>
        <v>0</v>
      </c>
      <c r="AR696" s="139" t="s">
        <v>218</v>
      </c>
      <c r="AT696" s="139" t="s">
        <v>139</v>
      </c>
      <c r="AU696" s="139" t="s">
        <v>83</v>
      </c>
      <c r="AY696" s="17" t="s">
        <v>136</v>
      </c>
      <c r="BE696" s="140">
        <f>IF(N696="základní",J696,0)</f>
        <v>0</v>
      </c>
      <c r="BF696" s="140">
        <f>IF(N696="snížená",J696,0)</f>
        <v>0</v>
      </c>
      <c r="BG696" s="140">
        <f>IF(N696="zákl. přenesená",J696,0)</f>
        <v>0</v>
      </c>
      <c r="BH696" s="140">
        <f>IF(N696="sníž. přenesená",J696,0)</f>
        <v>0</v>
      </c>
      <c r="BI696" s="140">
        <f>IF(N696="nulová",J696,0)</f>
        <v>0</v>
      </c>
      <c r="BJ696" s="17" t="s">
        <v>31</v>
      </c>
      <c r="BK696" s="140">
        <f>ROUND(I696*H696,2)</f>
        <v>0</v>
      </c>
      <c r="BL696" s="17" t="s">
        <v>218</v>
      </c>
      <c r="BM696" s="139" t="s">
        <v>954</v>
      </c>
    </row>
    <row r="697" spans="2:65" s="1" customFormat="1" ht="24.15" customHeight="1">
      <c r="B697" s="128"/>
      <c r="C697" s="129" t="s">
        <v>955</v>
      </c>
      <c r="D697" s="129" t="s">
        <v>139</v>
      </c>
      <c r="E697" s="130" t="s">
        <v>956</v>
      </c>
      <c r="F697" s="131" t="s">
        <v>957</v>
      </c>
      <c r="G697" s="132" t="s">
        <v>152</v>
      </c>
      <c r="H697" s="133">
        <v>33.945999999999998</v>
      </c>
      <c r="I697" s="134"/>
      <c r="J697" s="134">
        <f>ROUND(I697*H697,2)</f>
        <v>0</v>
      </c>
      <c r="K697" s="131" t="s">
        <v>143</v>
      </c>
      <c r="L697" s="29"/>
      <c r="M697" s="135" t="s">
        <v>1</v>
      </c>
      <c r="N697" s="136" t="s">
        <v>40</v>
      </c>
      <c r="O697" s="137">
        <v>0.17199999999999999</v>
      </c>
      <c r="P697" s="137">
        <f>O697*H697</f>
        <v>5.8387119999999992</v>
      </c>
      <c r="Q697" s="137">
        <v>1.3999999999999999E-4</v>
      </c>
      <c r="R697" s="137">
        <f>Q697*H697</f>
        <v>4.7524399999999993E-3</v>
      </c>
      <c r="S697" s="137">
        <v>0</v>
      </c>
      <c r="T697" s="138">
        <f>S697*H697</f>
        <v>0</v>
      </c>
      <c r="AR697" s="139" t="s">
        <v>218</v>
      </c>
      <c r="AT697" s="139" t="s">
        <v>139</v>
      </c>
      <c r="AU697" s="139" t="s">
        <v>83</v>
      </c>
      <c r="AY697" s="17" t="s">
        <v>136</v>
      </c>
      <c r="BE697" s="140">
        <f>IF(N697="základní",J697,0)</f>
        <v>0</v>
      </c>
      <c r="BF697" s="140">
        <f>IF(N697="snížená",J697,0)</f>
        <v>0</v>
      </c>
      <c r="BG697" s="140">
        <f>IF(N697="zákl. přenesená",J697,0)</f>
        <v>0</v>
      </c>
      <c r="BH697" s="140">
        <f>IF(N697="sníž. přenesená",J697,0)</f>
        <v>0</v>
      </c>
      <c r="BI697" s="140">
        <f>IF(N697="nulová",J697,0)</f>
        <v>0</v>
      </c>
      <c r="BJ697" s="17" t="s">
        <v>31</v>
      </c>
      <c r="BK697" s="140">
        <f>ROUND(I697*H697,2)</f>
        <v>0</v>
      </c>
      <c r="BL697" s="17" t="s">
        <v>218</v>
      </c>
      <c r="BM697" s="139" t="s">
        <v>958</v>
      </c>
    </row>
    <row r="698" spans="2:65" s="11" customFormat="1" ht="22.95" customHeight="1">
      <c r="B698" s="117"/>
      <c r="D698" s="118" t="s">
        <v>74</v>
      </c>
      <c r="E698" s="126" t="s">
        <v>959</v>
      </c>
      <c r="F698" s="126" t="s">
        <v>960</v>
      </c>
      <c r="J698" s="127">
        <f>BK698</f>
        <v>0</v>
      </c>
      <c r="L698" s="117"/>
      <c r="M698" s="121"/>
      <c r="P698" s="122">
        <f>SUM(P699:P741)</f>
        <v>169.79030299999999</v>
      </c>
      <c r="R698" s="122">
        <f>SUM(R699:R741)</f>
        <v>1.29257219</v>
      </c>
      <c r="T698" s="123">
        <f>SUM(T699:T741)</f>
        <v>0.26919283999999999</v>
      </c>
      <c r="AR698" s="118" t="s">
        <v>83</v>
      </c>
      <c r="AT698" s="124" t="s">
        <v>74</v>
      </c>
      <c r="AU698" s="124" t="s">
        <v>31</v>
      </c>
      <c r="AY698" s="118" t="s">
        <v>136</v>
      </c>
      <c r="BK698" s="125">
        <f>SUM(BK699:BK741)</f>
        <v>0</v>
      </c>
    </row>
    <row r="699" spans="2:65" s="1" customFormat="1" ht="16.5" customHeight="1">
      <c r="B699" s="128"/>
      <c r="C699" s="129" t="s">
        <v>961</v>
      </c>
      <c r="D699" s="129" t="s">
        <v>139</v>
      </c>
      <c r="E699" s="130" t="s">
        <v>962</v>
      </c>
      <c r="F699" s="131" t="s">
        <v>963</v>
      </c>
      <c r="G699" s="132" t="s">
        <v>152</v>
      </c>
      <c r="H699" s="133">
        <v>868.36400000000003</v>
      </c>
      <c r="I699" s="134"/>
      <c r="J699" s="134">
        <f>ROUND(I699*H699,2)</f>
        <v>0</v>
      </c>
      <c r="K699" s="131" t="s">
        <v>143</v>
      </c>
      <c r="L699" s="29"/>
      <c r="M699" s="135" t="s">
        <v>1</v>
      </c>
      <c r="N699" s="136" t="s">
        <v>40</v>
      </c>
      <c r="O699" s="137">
        <v>7.3999999999999996E-2</v>
      </c>
      <c r="P699" s="137">
        <f>O699*H699</f>
        <v>64.258936000000006</v>
      </c>
      <c r="Q699" s="137">
        <v>1E-3</v>
      </c>
      <c r="R699" s="137">
        <f>Q699*H699</f>
        <v>0.86836400000000002</v>
      </c>
      <c r="S699" s="137">
        <v>3.1E-4</v>
      </c>
      <c r="T699" s="138">
        <f>S699*H699</f>
        <v>0.26919283999999999</v>
      </c>
      <c r="AR699" s="139" t="s">
        <v>218</v>
      </c>
      <c r="AT699" s="139" t="s">
        <v>139</v>
      </c>
      <c r="AU699" s="139" t="s">
        <v>83</v>
      </c>
      <c r="AY699" s="17" t="s">
        <v>136</v>
      </c>
      <c r="BE699" s="140">
        <f>IF(N699="základní",J699,0)</f>
        <v>0</v>
      </c>
      <c r="BF699" s="140">
        <f>IF(N699="snížená",J699,0)</f>
        <v>0</v>
      </c>
      <c r="BG699" s="140">
        <f>IF(N699="zákl. přenesená",J699,0)</f>
        <v>0</v>
      </c>
      <c r="BH699" s="140">
        <f>IF(N699="sníž. přenesená",J699,0)</f>
        <v>0</v>
      </c>
      <c r="BI699" s="140">
        <f>IF(N699="nulová",J699,0)</f>
        <v>0</v>
      </c>
      <c r="BJ699" s="17" t="s">
        <v>31</v>
      </c>
      <c r="BK699" s="140">
        <f>ROUND(I699*H699,2)</f>
        <v>0</v>
      </c>
      <c r="BL699" s="17" t="s">
        <v>218</v>
      </c>
      <c r="BM699" s="139" t="s">
        <v>964</v>
      </c>
    </row>
    <row r="700" spans="2:65" s="12" customFormat="1">
      <c r="B700" s="141"/>
      <c r="D700" s="142" t="s">
        <v>146</v>
      </c>
      <c r="E700" s="143" t="s">
        <v>1</v>
      </c>
      <c r="F700" s="144" t="s">
        <v>965</v>
      </c>
      <c r="H700" s="143" t="s">
        <v>1</v>
      </c>
      <c r="L700" s="141"/>
      <c r="M700" s="145"/>
      <c r="T700" s="146"/>
      <c r="AT700" s="143" t="s">
        <v>146</v>
      </c>
      <c r="AU700" s="143" t="s">
        <v>83</v>
      </c>
      <c r="AV700" s="12" t="s">
        <v>31</v>
      </c>
      <c r="AW700" s="12" t="s">
        <v>30</v>
      </c>
      <c r="AX700" s="12" t="s">
        <v>75</v>
      </c>
      <c r="AY700" s="143" t="s">
        <v>136</v>
      </c>
    </row>
    <row r="701" spans="2:65" s="13" customFormat="1" ht="20.399999999999999">
      <c r="B701" s="147"/>
      <c r="D701" s="142" t="s">
        <v>146</v>
      </c>
      <c r="E701" s="148" t="s">
        <v>1</v>
      </c>
      <c r="F701" s="149" t="s">
        <v>966</v>
      </c>
      <c r="H701" s="150">
        <v>285.78399999999999</v>
      </c>
      <c r="L701" s="147"/>
      <c r="M701" s="151"/>
      <c r="T701" s="152"/>
      <c r="AT701" s="148" t="s">
        <v>146</v>
      </c>
      <c r="AU701" s="148" t="s">
        <v>83</v>
      </c>
      <c r="AV701" s="13" t="s">
        <v>83</v>
      </c>
      <c r="AW701" s="13" t="s">
        <v>30</v>
      </c>
      <c r="AX701" s="13" t="s">
        <v>75</v>
      </c>
      <c r="AY701" s="148" t="s">
        <v>136</v>
      </c>
    </row>
    <row r="702" spans="2:65" s="12" customFormat="1">
      <c r="B702" s="141"/>
      <c r="D702" s="142" t="s">
        <v>146</v>
      </c>
      <c r="E702" s="143" t="s">
        <v>1</v>
      </c>
      <c r="F702" s="144" t="s">
        <v>967</v>
      </c>
      <c r="H702" s="143" t="s">
        <v>1</v>
      </c>
      <c r="L702" s="141"/>
      <c r="M702" s="145"/>
      <c r="T702" s="146"/>
      <c r="AT702" s="143" t="s">
        <v>146</v>
      </c>
      <c r="AU702" s="143" t="s">
        <v>83</v>
      </c>
      <c r="AV702" s="12" t="s">
        <v>31</v>
      </c>
      <c r="AW702" s="12" t="s">
        <v>30</v>
      </c>
      <c r="AX702" s="12" t="s">
        <v>75</v>
      </c>
      <c r="AY702" s="143" t="s">
        <v>136</v>
      </c>
    </row>
    <row r="703" spans="2:65" s="13" customFormat="1">
      <c r="B703" s="147"/>
      <c r="D703" s="142" t="s">
        <v>146</v>
      </c>
      <c r="E703" s="148" t="s">
        <v>1</v>
      </c>
      <c r="F703" s="149" t="s">
        <v>968</v>
      </c>
      <c r="H703" s="150">
        <v>61.62</v>
      </c>
      <c r="L703" s="147"/>
      <c r="M703" s="151"/>
      <c r="T703" s="152"/>
      <c r="AT703" s="148" t="s">
        <v>146</v>
      </c>
      <c r="AU703" s="148" t="s">
        <v>83</v>
      </c>
      <c r="AV703" s="13" t="s">
        <v>83</v>
      </c>
      <c r="AW703" s="13" t="s">
        <v>30</v>
      </c>
      <c r="AX703" s="13" t="s">
        <v>75</v>
      </c>
      <c r="AY703" s="148" t="s">
        <v>136</v>
      </c>
    </row>
    <row r="704" spans="2:65" s="13" customFormat="1">
      <c r="B704" s="147"/>
      <c r="D704" s="142" t="s">
        <v>146</v>
      </c>
      <c r="E704" s="148" t="s">
        <v>1</v>
      </c>
      <c r="F704" s="149" t="s">
        <v>969</v>
      </c>
      <c r="H704" s="150">
        <v>12.09</v>
      </c>
      <c r="L704" s="147"/>
      <c r="M704" s="151"/>
      <c r="T704" s="152"/>
      <c r="AT704" s="148" t="s">
        <v>146</v>
      </c>
      <c r="AU704" s="148" t="s">
        <v>83</v>
      </c>
      <c r="AV704" s="13" t="s">
        <v>83</v>
      </c>
      <c r="AW704" s="13" t="s">
        <v>30</v>
      </c>
      <c r="AX704" s="13" t="s">
        <v>75</v>
      </c>
      <c r="AY704" s="148" t="s">
        <v>136</v>
      </c>
    </row>
    <row r="705" spans="2:65" s="13" customFormat="1">
      <c r="B705" s="147"/>
      <c r="D705" s="142" t="s">
        <v>146</v>
      </c>
      <c r="E705" s="148" t="s">
        <v>1</v>
      </c>
      <c r="F705" s="149" t="s">
        <v>970</v>
      </c>
      <c r="H705" s="150">
        <v>34.72</v>
      </c>
      <c r="L705" s="147"/>
      <c r="M705" s="151"/>
      <c r="T705" s="152"/>
      <c r="AT705" s="148" t="s">
        <v>146</v>
      </c>
      <c r="AU705" s="148" t="s">
        <v>83</v>
      </c>
      <c r="AV705" s="13" t="s">
        <v>83</v>
      </c>
      <c r="AW705" s="13" t="s">
        <v>30</v>
      </c>
      <c r="AX705" s="13" t="s">
        <v>75</v>
      </c>
      <c r="AY705" s="148" t="s">
        <v>136</v>
      </c>
    </row>
    <row r="706" spans="2:65" s="13" customFormat="1">
      <c r="B706" s="147"/>
      <c r="D706" s="142" t="s">
        <v>146</v>
      </c>
      <c r="E706" s="148" t="s">
        <v>1</v>
      </c>
      <c r="F706" s="149" t="s">
        <v>971</v>
      </c>
      <c r="H706" s="150">
        <v>35.96</v>
      </c>
      <c r="L706" s="147"/>
      <c r="M706" s="151"/>
      <c r="T706" s="152"/>
      <c r="AT706" s="148" t="s">
        <v>146</v>
      </c>
      <c r="AU706" s="148" t="s">
        <v>83</v>
      </c>
      <c r="AV706" s="13" t="s">
        <v>83</v>
      </c>
      <c r="AW706" s="13" t="s">
        <v>30</v>
      </c>
      <c r="AX706" s="13" t="s">
        <v>75</v>
      </c>
      <c r="AY706" s="148" t="s">
        <v>136</v>
      </c>
    </row>
    <row r="707" spans="2:65" s="13" customFormat="1">
      <c r="B707" s="147"/>
      <c r="D707" s="142" t="s">
        <v>146</v>
      </c>
      <c r="E707" s="148" t="s">
        <v>1</v>
      </c>
      <c r="F707" s="149" t="s">
        <v>972</v>
      </c>
      <c r="H707" s="150">
        <v>27.17</v>
      </c>
      <c r="L707" s="147"/>
      <c r="M707" s="151"/>
      <c r="T707" s="152"/>
      <c r="AT707" s="148" t="s">
        <v>146</v>
      </c>
      <c r="AU707" s="148" t="s">
        <v>83</v>
      </c>
      <c r="AV707" s="13" t="s">
        <v>83</v>
      </c>
      <c r="AW707" s="13" t="s">
        <v>30</v>
      </c>
      <c r="AX707" s="13" t="s">
        <v>75</v>
      </c>
      <c r="AY707" s="148" t="s">
        <v>136</v>
      </c>
    </row>
    <row r="708" spans="2:65" s="13" customFormat="1">
      <c r="B708" s="147"/>
      <c r="D708" s="142" t="s">
        <v>146</v>
      </c>
      <c r="E708" s="148" t="s">
        <v>1</v>
      </c>
      <c r="F708" s="149" t="s">
        <v>973</v>
      </c>
      <c r="H708" s="150">
        <v>28.12</v>
      </c>
      <c r="L708" s="147"/>
      <c r="M708" s="151"/>
      <c r="T708" s="152"/>
      <c r="AT708" s="148" t="s">
        <v>146</v>
      </c>
      <c r="AU708" s="148" t="s">
        <v>83</v>
      </c>
      <c r="AV708" s="13" t="s">
        <v>83</v>
      </c>
      <c r="AW708" s="13" t="s">
        <v>30</v>
      </c>
      <c r="AX708" s="13" t="s">
        <v>75</v>
      </c>
      <c r="AY708" s="148" t="s">
        <v>136</v>
      </c>
    </row>
    <row r="709" spans="2:65" s="13" customFormat="1">
      <c r="B709" s="147"/>
      <c r="D709" s="142" t="s">
        <v>146</v>
      </c>
      <c r="E709" s="148" t="s">
        <v>1</v>
      </c>
      <c r="F709" s="149" t="s">
        <v>974</v>
      </c>
      <c r="H709" s="150">
        <v>31</v>
      </c>
      <c r="L709" s="147"/>
      <c r="M709" s="151"/>
      <c r="T709" s="152"/>
      <c r="AT709" s="148" t="s">
        <v>146</v>
      </c>
      <c r="AU709" s="148" t="s">
        <v>83</v>
      </c>
      <c r="AV709" s="13" t="s">
        <v>83</v>
      </c>
      <c r="AW709" s="13" t="s">
        <v>30</v>
      </c>
      <c r="AX709" s="13" t="s">
        <v>75</v>
      </c>
      <c r="AY709" s="148" t="s">
        <v>136</v>
      </c>
    </row>
    <row r="710" spans="2:65" s="13" customFormat="1">
      <c r="B710" s="147"/>
      <c r="D710" s="142" t="s">
        <v>146</v>
      </c>
      <c r="E710" s="148" t="s">
        <v>1</v>
      </c>
      <c r="F710" s="149" t="s">
        <v>975</v>
      </c>
      <c r="H710" s="150">
        <v>28.12</v>
      </c>
      <c r="L710" s="147"/>
      <c r="M710" s="151"/>
      <c r="T710" s="152"/>
      <c r="AT710" s="148" t="s">
        <v>146</v>
      </c>
      <c r="AU710" s="148" t="s">
        <v>83</v>
      </c>
      <c r="AV710" s="13" t="s">
        <v>83</v>
      </c>
      <c r="AW710" s="13" t="s">
        <v>30</v>
      </c>
      <c r="AX710" s="13" t="s">
        <v>75</v>
      </c>
      <c r="AY710" s="148" t="s">
        <v>136</v>
      </c>
    </row>
    <row r="711" spans="2:65" s="13" customFormat="1">
      <c r="B711" s="147"/>
      <c r="D711" s="142" t="s">
        <v>146</v>
      </c>
      <c r="E711" s="148" t="s">
        <v>1</v>
      </c>
      <c r="F711" s="149" t="s">
        <v>976</v>
      </c>
      <c r="H711" s="150">
        <v>39.06</v>
      </c>
      <c r="L711" s="147"/>
      <c r="M711" s="151"/>
      <c r="T711" s="152"/>
      <c r="AT711" s="148" t="s">
        <v>146</v>
      </c>
      <c r="AU711" s="148" t="s">
        <v>83</v>
      </c>
      <c r="AV711" s="13" t="s">
        <v>83</v>
      </c>
      <c r="AW711" s="13" t="s">
        <v>30</v>
      </c>
      <c r="AX711" s="13" t="s">
        <v>75</v>
      </c>
      <c r="AY711" s="148" t="s">
        <v>136</v>
      </c>
    </row>
    <row r="712" spans="2:65" s="13" customFormat="1">
      <c r="B712" s="147"/>
      <c r="D712" s="142" t="s">
        <v>146</v>
      </c>
      <c r="E712" s="148" t="s">
        <v>1</v>
      </c>
      <c r="F712" s="149" t="s">
        <v>977</v>
      </c>
      <c r="H712" s="150">
        <v>186</v>
      </c>
      <c r="L712" s="147"/>
      <c r="M712" s="151"/>
      <c r="T712" s="152"/>
      <c r="AT712" s="148" t="s">
        <v>146</v>
      </c>
      <c r="AU712" s="148" t="s">
        <v>83</v>
      </c>
      <c r="AV712" s="13" t="s">
        <v>83</v>
      </c>
      <c r="AW712" s="13" t="s">
        <v>30</v>
      </c>
      <c r="AX712" s="13" t="s">
        <v>75</v>
      </c>
      <c r="AY712" s="148" t="s">
        <v>136</v>
      </c>
    </row>
    <row r="713" spans="2:65" s="13" customFormat="1">
      <c r="B713" s="147"/>
      <c r="D713" s="142" t="s">
        <v>146</v>
      </c>
      <c r="E713" s="148" t="s">
        <v>1</v>
      </c>
      <c r="F713" s="149" t="s">
        <v>978</v>
      </c>
      <c r="H713" s="150">
        <v>43.4</v>
      </c>
      <c r="L713" s="147"/>
      <c r="M713" s="151"/>
      <c r="T713" s="152"/>
      <c r="AT713" s="148" t="s">
        <v>146</v>
      </c>
      <c r="AU713" s="148" t="s">
        <v>83</v>
      </c>
      <c r="AV713" s="13" t="s">
        <v>83</v>
      </c>
      <c r="AW713" s="13" t="s">
        <v>30</v>
      </c>
      <c r="AX713" s="13" t="s">
        <v>75</v>
      </c>
      <c r="AY713" s="148" t="s">
        <v>136</v>
      </c>
    </row>
    <row r="714" spans="2:65" s="13" customFormat="1">
      <c r="B714" s="147"/>
      <c r="D714" s="142" t="s">
        <v>146</v>
      </c>
      <c r="E714" s="148" t="s">
        <v>1</v>
      </c>
      <c r="F714" s="149" t="s">
        <v>979</v>
      </c>
      <c r="H714" s="150">
        <v>24.32</v>
      </c>
      <c r="L714" s="147"/>
      <c r="M714" s="151"/>
      <c r="T714" s="152"/>
      <c r="AT714" s="148" t="s">
        <v>146</v>
      </c>
      <c r="AU714" s="148" t="s">
        <v>83</v>
      </c>
      <c r="AV714" s="13" t="s">
        <v>83</v>
      </c>
      <c r="AW714" s="13" t="s">
        <v>30</v>
      </c>
      <c r="AX714" s="13" t="s">
        <v>75</v>
      </c>
      <c r="AY714" s="148" t="s">
        <v>136</v>
      </c>
    </row>
    <row r="715" spans="2:65" s="13" customFormat="1">
      <c r="B715" s="147"/>
      <c r="D715" s="142" t="s">
        <v>146</v>
      </c>
      <c r="E715" s="148" t="s">
        <v>1</v>
      </c>
      <c r="F715" s="149" t="s">
        <v>980</v>
      </c>
      <c r="H715" s="150">
        <v>31</v>
      </c>
      <c r="L715" s="147"/>
      <c r="M715" s="151"/>
      <c r="T715" s="152"/>
      <c r="AT715" s="148" t="s">
        <v>146</v>
      </c>
      <c r="AU715" s="148" t="s">
        <v>83</v>
      </c>
      <c r="AV715" s="13" t="s">
        <v>83</v>
      </c>
      <c r="AW715" s="13" t="s">
        <v>30</v>
      </c>
      <c r="AX715" s="13" t="s">
        <v>75</v>
      </c>
      <c r="AY715" s="148" t="s">
        <v>136</v>
      </c>
    </row>
    <row r="716" spans="2:65" s="14" customFormat="1">
      <c r="B716" s="153"/>
      <c r="D716" s="142" t="s">
        <v>146</v>
      </c>
      <c r="E716" s="154" t="s">
        <v>1</v>
      </c>
      <c r="F716" s="155" t="s">
        <v>149</v>
      </c>
      <c r="H716" s="156">
        <v>868.36400000000003</v>
      </c>
      <c r="L716" s="153"/>
      <c r="M716" s="157"/>
      <c r="T716" s="158"/>
      <c r="AT716" s="154" t="s">
        <v>146</v>
      </c>
      <c r="AU716" s="154" t="s">
        <v>83</v>
      </c>
      <c r="AV716" s="14" t="s">
        <v>144</v>
      </c>
      <c r="AW716" s="14" t="s">
        <v>30</v>
      </c>
      <c r="AX716" s="14" t="s">
        <v>31</v>
      </c>
      <c r="AY716" s="154" t="s">
        <v>136</v>
      </c>
    </row>
    <row r="717" spans="2:65" s="1" customFormat="1" ht="24.15" customHeight="1">
      <c r="B717" s="128"/>
      <c r="C717" s="129" t="s">
        <v>981</v>
      </c>
      <c r="D717" s="129" t="s">
        <v>139</v>
      </c>
      <c r="E717" s="130" t="s">
        <v>982</v>
      </c>
      <c r="F717" s="131" t="s">
        <v>983</v>
      </c>
      <c r="G717" s="132" t="s">
        <v>152</v>
      </c>
      <c r="H717" s="133">
        <v>582.58000000000004</v>
      </c>
      <c r="I717" s="134"/>
      <c r="J717" s="134">
        <f>ROUND(I717*H717,2)</f>
        <v>0</v>
      </c>
      <c r="K717" s="131" t="s">
        <v>143</v>
      </c>
      <c r="L717" s="29"/>
      <c r="M717" s="135" t="s">
        <v>1</v>
      </c>
      <c r="N717" s="136" t="s">
        <v>40</v>
      </c>
      <c r="O717" s="137">
        <v>3.6999999999999998E-2</v>
      </c>
      <c r="P717" s="137">
        <f>O717*H717</f>
        <v>21.55546</v>
      </c>
      <c r="Q717" s="137">
        <v>0</v>
      </c>
      <c r="R717" s="137">
        <f>Q717*H717</f>
        <v>0</v>
      </c>
      <c r="S717" s="137">
        <v>0</v>
      </c>
      <c r="T717" s="138">
        <f>S717*H717</f>
        <v>0</v>
      </c>
      <c r="AR717" s="139" t="s">
        <v>218</v>
      </c>
      <c r="AT717" s="139" t="s">
        <v>139</v>
      </c>
      <c r="AU717" s="139" t="s">
        <v>83</v>
      </c>
      <c r="AY717" s="17" t="s">
        <v>136</v>
      </c>
      <c r="BE717" s="140">
        <f>IF(N717="základní",J717,0)</f>
        <v>0</v>
      </c>
      <c r="BF717" s="140">
        <f>IF(N717="snížená",J717,0)</f>
        <v>0</v>
      </c>
      <c r="BG717" s="140">
        <f>IF(N717="zákl. přenesená",J717,0)</f>
        <v>0</v>
      </c>
      <c r="BH717" s="140">
        <f>IF(N717="sníž. přenesená",J717,0)</f>
        <v>0</v>
      </c>
      <c r="BI717" s="140">
        <f>IF(N717="nulová",J717,0)</f>
        <v>0</v>
      </c>
      <c r="BJ717" s="17" t="s">
        <v>31</v>
      </c>
      <c r="BK717" s="140">
        <f>ROUND(I717*H717,2)</f>
        <v>0</v>
      </c>
      <c r="BL717" s="17" t="s">
        <v>218</v>
      </c>
      <c r="BM717" s="139" t="s">
        <v>984</v>
      </c>
    </row>
    <row r="718" spans="2:65" s="1" customFormat="1" ht="33" customHeight="1">
      <c r="B718" s="128"/>
      <c r="C718" s="129" t="s">
        <v>985</v>
      </c>
      <c r="D718" s="129" t="s">
        <v>139</v>
      </c>
      <c r="E718" s="130" t="s">
        <v>986</v>
      </c>
      <c r="F718" s="131" t="s">
        <v>987</v>
      </c>
      <c r="G718" s="132" t="s">
        <v>152</v>
      </c>
      <c r="H718" s="133">
        <v>865.73099999999999</v>
      </c>
      <c r="I718" s="134"/>
      <c r="J718" s="134">
        <f>ROUND(I718*H718,2)</f>
        <v>0</v>
      </c>
      <c r="K718" s="131" t="s">
        <v>143</v>
      </c>
      <c r="L718" s="29"/>
      <c r="M718" s="135" t="s">
        <v>1</v>
      </c>
      <c r="N718" s="136" t="s">
        <v>40</v>
      </c>
      <c r="O718" s="137">
        <v>3.3000000000000002E-2</v>
      </c>
      <c r="P718" s="137">
        <f>O718*H718</f>
        <v>28.569123000000001</v>
      </c>
      <c r="Q718" s="137">
        <v>2.0000000000000001E-4</v>
      </c>
      <c r="R718" s="137">
        <f>Q718*H718</f>
        <v>0.1731462</v>
      </c>
      <c r="S718" s="137">
        <v>0</v>
      </c>
      <c r="T718" s="138">
        <f>S718*H718</f>
        <v>0</v>
      </c>
      <c r="AR718" s="139" t="s">
        <v>218</v>
      </c>
      <c r="AT718" s="139" t="s">
        <v>139</v>
      </c>
      <c r="AU718" s="139" t="s">
        <v>83</v>
      </c>
      <c r="AY718" s="17" t="s">
        <v>136</v>
      </c>
      <c r="BE718" s="140">
        <f>IF(N718="základní",J718,0)</f>
        <v>0</v>
      </c>
      <c r="BF718" s="140">
        <f>IF(N718="snížená",J718,0)</f>
        <v>0</v>
      </c>
      <c r="BG718" s="140">
        <f>IF(N718="zákl. přenesená",J718,0)</f>
        <v>0</v>
      </c>
      <c r="BH718" s="140">
        <f>IF(N718="sníž. přenesená",J718,0)</f>
        <v>0</v>
      </c>
      <c r="BI718" s="140">
        <f>IF(N718="nulová",J718,0)</f>
        <v>0</v>
      </c>
      <c r="BJ718" s="17" t="s">
        <v>31</v>
      </c>
      <c r="BK718" s="140">
        <f>ROUND(I718*H718,2)</f>
        <v>0</v>
      </c>
      <c r="BL718" s="17" t="s">
        <v>218</v>
      </c>
      <c r="BM718" s="139" t="s">
        <v>988</v>
      </c>
    </row>
    <row r="719" spans="2:65" s="12" customFormat="1">
      <c r="B719" s="141"/>
      <c r="D719" s="142" t="s">
        <v>146</v>
      </c>
      <c r="E719" s="143" t="s">
        <v>1</v>
      </c>
      <c r="F719" s="144" t="s">
        <v>965</v>
      </c>
      <c r="H719" s="143" t="s">
        <v>1</v>
      </c>
      <c r="L719" s="141"/>
      <c r="M719" s="145"/>
      <c r="T719" s="146"/>
      <c r="AT719" s="143" t="s">
        <v>146</v>
      </c>
      <c r="AU719" s="143" t="s">
        <v>83</v>
      </c>
      <c r="AV719" s="12" t="s">
        <v>31</v>
      </c>
      <c r="AW719" s="12" t="s">
        <v>30</v>
      </c>
      <c r="AX719" s="12" t="s">
        <v>75</v>
      </c>
      <c r="AY719" s="143" t="s">
        <v>136</v>
      </c>
    </row>
    <row r="720" spans="2:65" s="13" customFormat="1" ht="20.399999999999999">
      <c r="B720" s="147"/>
      <c r="D720" s="142" t="s">
        <v>146</v>
      </c>
      <c r="E720" s="148" t="s">
        <v>1</v>
      </c>
      <c r="F720" s="149" t="s">
        <v>232</v>
      </c>
      <c r="H720" s="150">
        <v>289.3</v>
      </c>
      <c r="L720" s="147"/>
      <c r="M720" s="151"/>
      <c r="T720" s="152"/>
      <c r="AT720" s="148" t="s">
        <v>146</v>
      </c>
      <c r="AU720" s="148" t="s">
        <v>83</v>
      </c>
      <c r="AV720" s="13" t="s">
        <v>83</v>
      </c>
      <c r="AW720" s="13" t="s">
        <v>30</v>
      </c>
      <c r="AX720" s="13" t="s">
        <v>75</v>
      </c>
      <c r="AY720" s="148" t="s">
        <v>136</v>
      </c>
    </row>
    <row r="721" spans="2:51" s="12" customFormat="1">
      <c r="B721" s="141"/>
      <c r="D721" s="142" t="s">
        <v>146</v>
      </c>
      <c r="E721" s="143" t="s">
        <v>1</v>
      </c>
      <c r="F721" s="144" t="s">
        <v>967</v>
      </c>
      <c r="H721" s="143" t="s">
        <v>1</v>
      </c>
      <c r="L721" s="141"/>
      <c r="M721" s="145"/>
      <c r="T721" s="146"/>
      <c r="AT721" s="143" t="s">
        <v>146</v>
      </c>
      <c r="AU721" s="143" t="s">
        <v>83</v>
      </c>
      <c r="AV721" s="12" t="s">
        <v>31</v>
      </c>
      <c r="AW721" s="12" t="s">
        <v>30</v>
      </c>
      <c r="AX721" s="12" t="s">
        <v>75</v>
      </c>
      <c r="AY721" s="143" t="s">
        <v>136</v>
      </c>
    </row>
    <row r="722" spans="2:51" s="13" customFormat="1" ht="30.6">
      <c r="B722" s="147"/>
      <c r="D722" s="142" t="s">
        <v>146</v>
      </c>
      <c r="E722" s="148" t="s">
        <v>1</v>
      </c>
      <c r="F722" s="149" t="s">
        <v>280</v>
      </c>
      <c r="H722" s="150">
        <v>66.95</v>
      </c>
      <c r="L722" s="147"/>
      <c r="M722" s="151"/>
      <c r="T722" s="152"/>
      <c r="AT722" s="148" t="s">
        <v>146</v>
      </c>
      <c r="AU722" s="148" t="s">
        <v>83</v>
      </c>
      <c r="AV722" s="13" t="s">
        <v>83</v>
      </c>
      <c r="AW722" s="13" t="s">
        <v>30</v>
      </c>
      <c r="AX722" s="13" t="s">
        <v>75</v>
      </c>
      <c r="AY722" s="148" t="s">
        <v>136</v>
      </c>
    </row>
    <row r="723" spans="2:51" s="13" customFormat="1">
      <c r="B723" s="147"/>
      <c r="D723" s="142" t="s">
        <v>146</v>
      </c>
      <c r="E723" s="148" t="s">
        <v>1</v>
      </c>
      <c r="F723" s="149" t="s">
        <v>989</v>
      </c>
      <c r="H723" s="150">
        <v>30.69</v>
      </c>
      <c r="L723" s="147"/>
      <c r="M723" s="151"/>
      <c r="T723" s="152"/>
      <c r="AT723" s="148" t="s">
        <v>146</v>
      </c>
      <c r="AU723" s="148" t="s">
        <v>83</v>
      </c>
      <c r="AV723" s="13" t="s">
        <v>83</v>
      </c>
      <c r="AW723" s="13" t="s">
        <v>30</v>
      </c>
      <c r="AX723" s="13" t="s">
        <v>75</v>
      </c>
      <c r="AY723" s="148" t="s">
        <v>136</v>
      </c>
    </row>
    <row r="724" spans="2:51" s="13" customFormat="1">
      <c r="B724" s="147"/>
      <c r="D724" s="142" t="s">
        <v>146</v>
      </c>
      <c r="E724" s="148" t="s">
        <v>1</v>
      </c>
      <c r="F724" s="149" t="s">
        <v>990</v>
      </c>
      <c r="H724" s="150">
        <v>32.86</v>
      </c>
      <c r="L724" s="147"/>
      <c r="M724" s="151"/>
      <c r="T724" s="152"/>
      <c r="AT724" s="148" t="s">
        <v>146</v>
      </c>
      <c r="AU724" s="148" t="s">
        <v>83</v>
      </c>
      <c r="AV724" s="13" t="s">
        <v>83</v>
      </c>
      <c r="AW724" s="13" t="s">
        <v>30</v>
      </c>
      <c r="AX724" s="13" t="s">
        <v>75</v>
      </c>
      <c r="AY724" s="148" t="s">
        <v>136</v>
      </c>
    </row>
    <row r="725" spans="2:51" s="13" customFormat="1">
      <c r="B725" s="147"/>
      <c r="D725" s="142" t="s">
        <v>146</v>
      </c>
      <c r="E725" s="148" t="s">
        <v>1</v>
      </c>
      <c r="F725" s="149" t="s">
        <v>991</v>
      </c>
      <c r="H725" s="150">
        <v>10.24</v>
      </c>
      <c r="L725" s="147"/>
      <c r="M725" s="151"/>
      <c r="T725" s="152"/>
      <c r="AT725" s="148" t="s">
        <v>146</v>
      </c>
      <c r="AU725" s="148" t="s">
        <v>83</v>
      </c>
      <c r="AV725" s="13" t="s">
        <v>83</v>
      </c>
      <c r="AW725" s="13" t="s">
        <v>30</v>
      </c>
      <c r="AX725" s="13" t="s">
        <v>75</v>
      </c>
      <c r="AY725" s="148" t="s">
        <v>136</v>
      </c>
    </row>
    <row r="726" spans="2:51" s="13" customFormat="1">
      <c r="B726" s="147"/>
      <c r="D726" s="142" t="s">
        <v>146</v>
      </c>
      <c r="E726" s="148" t="s">
        <v>1</v>
      </c>
      <c r="F726" s="149" t="s">
        <v>992</v>
      </c>
      <c r="H726" s="150">
        <v>66.402000000000001</v>
      </c>
      <c r="L726" s="147"/>
      <c r="M726" s="151"/>
      <c r="T726" s="152"/>
      <c r="AT726" s="148" t="s">
        <v>146</v>
      </c>
      <c r="AU726" s="148" t="s">
        <v>83</v>
      </c>
      <c r="AV726" s="13" t="s">
        <v>83</v>
      </c>
      <c r="AW726" s="13" t="s">
        <v>30</v>
      </c>
      <c r="AX726" s="13" t="s">
        <v>75</v>
      </c>
      <c r="AY726" s="148" t="s">
        <v>136</v>
      </c>
    </row>
    <row r="727" spans="2:51" s="13" customFormat="1">
      <c r="B727" s="147"/>
      <c r="D727" s="142" t="s">
        <v>146</v>
      </c>
      <c r="E727" s="148" t="s">
        <v>1</v>
      </c>
      <c r="F727" s="149" t="s">
        <v>993</v>
      </c>
      <c r="H727" s="150">
        <v>37.200000000000003</v>
      </c>
      <c r="L727" s="147"/>
      <c r="M727" s="151"/>
      <c r="T727" s="152"/>
      <c r="AT727" s="148" t="s">
        <v>146</v>
      </c>
      <c r="AU727" s="148" t="s">
        <v>83</v>
      </c>
      <c r="AV727" s="13" t="s">
        <v>83</v>
      </c>
      <c r="AW727" s="13" t="s">
        <v>30</v>
      </c>
      <c r="AX727" s="13" t="s">
        <v>75</v>
      </c>
      <c r="AY727" s="148" t="s">
        <v>136</v>
      </c>
    </row>
    <row r="728" spans="2:51" s="13" customFormat="1">
      <c r="B728" s="147"/>
      <c r="D728" s="142" t="s">
        <v>146</v>
      </c>
      <c r="E728" s="148" t="s">
        <v>1</v>
      </c>
      <c r="F728" s="149" t="s">
        <v>994</v>
      </c>
      <c r="H728" s="150">
        <v>15.423999999999999</v>
      </c>
      <c r="L728" s="147"/>
      <c r="M728" s="151"/>
      <c r="T728" s="152"/>
      <c r="AT728" s="148" t="s">
        <v>146</v>
      </c>
      <c r="AU728" s="148" t="s">
        <v>83</v>
      </c>
      <c r="AV728" s="13" t="s">
        <v>83</v>
      </c>
      <c r="AW728" s="13" t="s">
        <v>30</v>
      </c>
      <c r="AX728" s="13" t="s">
        <v>75</v>
      </c>
      <c r="AY728" s="148" t="s">
        <v>136</v>
      </c>
    </row>
    <row r="729" spans="2:51" s="13" customFormat="1">
      <c r="B729" s="147"/>
      <c r="D729" s="142" t="s">
        <v>146</v>
      </c>
      <c r="E729" s="148" t="s">
        <v>1</v>
      </c>
      <c r="F729" s="149" t="s">
        <v>995</v>
      </c>
      <c r="H729" s="150">
        <v>10.88</v>
      </c>
      <c r="L729" s="147"/>
      <c r="M729" s="151"/>
      <c r="T729" s="152"/>
      <c r="AT729" s="148" t="s">
        <v>146</v>
      </c>
      <c r="AU729" s="148" t="s">
        <v>83</v>
      </c>
      <c r="AV729" s="13" t="s">
        <v>83</v>
      </c>
      <c r="AW729" s="13" t="s">
        <v>30</v>
      </c>
      <c r="AX729" s="13" t="s">
        <v>75</v>
      </c>
      <c r="AY729" s="148" t="s">
        <v>136</v>
      </c>
    </row>
    <row r="730" spans="2:51" s="13" customFormat="1">
      <c r="B730" s="147"/>
      <c r="D730" s="142" t="s">
        <v>146</v>
      </c>
      <c r="E730" s="148" t="s">
        <v>1</v>
      </c>
      <c r="F730" s="149" t="s">
        <v>996</v>
      </c>
      <c r="H730" s="150">
        <v>7.5679999999999996</v>
      </c>
      <c r="L730" s="147"/>
      <c r="M730" s="151"/>
      <c r="T730" s="152"/>
      <c r="AT730" s="148" t="s">
        <v>146</v>
      </c>
      <c r="AU730" s="148" t="s">
        <v>83</v>
      </c>
      <c r="AV730" s="13" t="s">
        <v>83</v>
      </c>
      <c r="AW730" s="13" t="s">
        <v>30</v>
      </c>
      <c r="AX730" s="13" t="s">
        <v>75</v>
      </c>
      <c r="AY730" s="148" t="s">
        <v>136</v>
      </c>
    </row>
    <row r="731" spans="2:51" s="13" customFormat="1">
      <c r="B731" s="147"/>
      <c r="D731" s="142" t="s">
        <v>146</v>
      </c>
      <c r="E731" s="148" t="s">
        <v>1</v>
      </c>
      <c r="F731" s="149" t="s">
        <v>997</v>
      </c>
      <c r="H731" s="150">
        <v>29.45</v>
      </c>
      <c r="L731" s="147"/>
      <c r="M731" s="151"/>
      <c r="T731" s="152"/>
      <c r="AT731" s="148" t="s">
        <v>146</v>
      </c>
      <c r="AU731" s="148" t="s">
        <v>83</v>
      </c>
      <c r="AV731" s="13" t="s">
        <v>83</v>
      </c>
      <c r="AW731" s="13" t="s">
        <v>30</v>
      </c>
      <c r="AX731" s="13" t="s">
        <v>75</v>
      </c>
      <c r="AY731" s="148" t="s">
        <v>136</v>
      </c>
    </row>
    <row r="732" spans="2:51" s="13" customFormat="1">
      <c r="B732" s="147"/>
      <c r="D732" s="142" t="s">
        <v>146</v>
      </c>
      <c r="E732" s="148" t="s">
        <v>1</v>
      </c>
      <c r="F732" s="149" t="s">
        <v>998</v>
      </c>
      <c r="H732" s="150">
        <v>15.68</v>
      </c>
      <c r="L732" s="147"/>
      <c r="M732" s="151"/>
      <c r="T732" s="152"/>
      <c r="AT732" s="148" t="s">
        <v>146</v>
      </c>
      <c r="AU732" s="148" t="s">
        <v>83</v>
      </c>
      <c r="AV732" s="13" t="s">
        <v>83</v>
      </c>
      <c r="AW732" s="13" t="s">
        <v>30</v>
      </c>
      <c r="AX732" s="13" t="s">
        <v>75</v>
      </c>
      <c r="AY732" s="148" t="s">
        <v>136</v>
      </c>
    </row>
    <row r="733" spans="2:51" s="13" customFormat="1">
      <c r="B733" s="147"/>
      <c r="D733" s="142" t="s">
        <v>146</v>
      </c>
      <c r="E733" s="148" t="s">
        <v>1</v>
      </c>
      <c r="F733" s="149" t="s">
        <v>999</v>
      </c>
      <c r="H733" s="150">
        <v>15.68</v>
      </c>
      <c r="L733" s="147"/>
      <c r="M733" s="151"/>
      <c r="T733" s="152"/>
      <c r="AT733" s="148" t="s">
        <v>146</v>
      </c>
      <c r="AU733" s="148" t="s">
        <v>83</v>
      </c>
      <c r="AV733" s="13" t="s">
        <v>83</v>
      </c>
      <c r="AW733" s="13" t="s">
        <v>30</v>
      </c>
      <c r="AX733" s="13" t="s">
        <v>75</v>
      </c>
      <c r="AY733" s="148" t="s">
        <v>136</v>
      </c>
    </row>
    <row r="734" spans="2:51" s="13" customFormat="1">
      <c r="B734" s="147"/>
      <c r="D734" s="142" t="s">
        <v>146</v>
      </c>
      <c r="E734" s="148" t="s">
        <v>1</v>
      </c>
      <c r="F734" s="149" t="s">
        <v>1000</v>
      </c>
      <c r="H734" s="150">
        <v>17.152000000000001</v>
      </c>
      <c r="L734" s="147"/>
      <c r="M734" s="151"/>
      <c r="T734" s="152"/>
      <c r="AT734" s="148" t="s">
        <v>146</v>
      </c>
      <c r="AU734" s="148" t="s">
        <v>83</v>
      </c>
      <c r="AV734" s="13" t="s">
        <v>83</v>
      </c>
      <c r="AW734" s="13" t="s">
        <v>30</v>
      </c>
      <c r="AX734" s="13" t="s">
        <v>75</v>
      </c>
      <c r="AY734" s="148" t="s">
        <v>136</v>
      </c>
    </row>
    <row r="735" spans="2:51" s="13" customFormat="1">
      <c r="B735" s="147"/>
      <c r="D735" s="142" t="s">
        <v>146</v>
      </c>
      <c r="E735" s="148" t="s">
        <v>1</v>
      </c>
      <c r="F735" s="149" t="s">
        <v>1001</v>
      </c>
      <c r="H735" s="150">
        <v>43.4</v>
      </c>
      <c r="L735" s="147"/>
      <c r="M735" s="151"/>
      <c r="T735" s="152"/>
      <c r="AT735" s="148" t="s">
        <v>146</v>
      </c>
      <c r="AU735" s="148" t="s">
        <v>83</v>
      </c>
      <c r="AV735" s="13" t="s">
        <v>83</v>
      </c>
      <c r="AW735" s="13" t="s">
        <v>30</v>
      </c>
      <c r="AX735" s="13" t="s">
        <v>75</v>
      </c>
      <c r="AY735" s="148" t="s">
        <v>136</v>
      </c>
    </row>
    <row r="736" spans="2:51" s="13" customFormat="1">
      <c r="B736" s="147"/>
      <c r="D736" s="142" t="s">
        <v>146</v>
      </c>
      <c r="E736" s="148" t="s">
        <v>1</v>
      </c>
      <c r="F736" s="149" t="s">
        <v>1002</v>
      </c>
      <c r="H736" s="150">
        <v>40.299999999999997</v>
      </c>
      <c r="L736" s="147"/>
      <c r="M736" s="151"/>
      <c r="T736" s="152"/>
      <c r="AT736" s="148" t="s">
        <v>146</v>
      </c>
      <c r="AU736" s="148" t="s">
        <v>83</v>
      </c>
      <c r="AV736" s="13" t="s">
        <v>83</v>
      </c>
      <c r="AW736" s="13" t="s">
        <v>30</v>
      </c>
      <c r="AX736" s="13" t="s">
        <v>75</v>
      </c>
      <c r="AY736" s="148" t="s">
        <v>136</v>
      </c>
    </row>
    <row r="737" spans="2:65" s="13" customFormat="1">
      <c r="B737" s="147"/>
      <c r="D737" s="142" t="s">
        <v>146</v>
      </c>
      <c r="E737" s="148" t="s">
        <v>1</v>
      </c>
      <c r="F737" s="149" t="s">
        <v>1003</v>
      </c>
      <c r="H737" s="150">
        <v>31</v>
      </c>
      <c r="L737" s="147"/>
      <c r="M737" s="151"/>
      <c r="T737" s="152"/>
      <c r="AT737" s="148" t="s">
        <v>146</v>
      </c>
      <c r="AU737" s="148" t="s">
        <v>83</v>
      </c>
      <c r="AV737" s="13" t="s">
        <v>83</v>
      </c>
      <c r="AW737" s="13" t="s">
        <v>30</v>
      </c>
      <c r="AX737" s="13" t="s">
        <v>75</v>
      </c>
      <c r="AY737" s="148" t="s">
        <v>136</v>
      </c>
    </row>
    <row r="738" spans="2:65" s="13" customFormat="1">
      <c r="B738" s="147"/>
      <c r="D738" s="142" t="s">
        <v>146</v>
      </c>
      <c r="E738" s="148" t="s">
        <v>1</v>
      </c>
      <c r="F738" s="149" t="s">
        <v>1004</v>
      </c>
      <c r="H738" s="150">
        <v>85.094999999999999</v>
      </c>
      <c r="L738" s="147"/>
      <c r="M738" s="151"/>
      <c r="T738" s="152"/>
      <c r="AT738" s="148" t="s">
        <v>146</v>
      </c>
      <c r="AU738" s="148" t="s">
        <v>83</v>
      </c>
      <c r="AV738" s="13" t="s">
        <v>83</v>
      </c>
      <c r="AW738" s="13" t="s">
        <v>30</v>
      </c>
      <c r="AX738" s="13" t="s">
        <v>75</v>
      </c>
      <c r="AY738" s="148" t="s">
        <v>136</v>
      </c>
    </row>
    <row r="739" spans="2:65" s="13" customFormat="1">
      <c r="B739" s="147"/>
      <c r="D739" s="142" t="s">
        <v>146</v>
      </c>
      <c r="E739" s="148" t="s">
        <v>1</v>
      </c>
      <c r="F739" s="149" t="s">
        <v>1005</v>
      </c>
      <c r="H739" s="150">
        <v>20.46</v>
      </c>
      <c r="L739" s="147"/>
      <c r="M739" s="151"/>
      <c r="T739" s="152"/>
      <c r="AT739" s="148" t="s">
        <v>146</v>
      </c>
      <c r="AU739" s="148" t="s">
        <v>83</v>
      </c>
      <c r="AV739" s="13" t="s">
        <v>83</v>
      </c>
      <c r="AW739" s="13" t="s">
        <v>30</v>
      </c>
      <c r="AX739" s="13" t="s">
        <v>75</v>
      </c>
      <c r="AY739" s="148" t="s">
        <v>136</v>
      </c>
    </row>
    <row r="740" spans="2:65" s="14" customFormat="1">
      <c r="B740" s="153"/>
      <c r="D740" s="142" t="s">
        <v>146</v>
      </c>
      <c r="E740" s="154" t="s">
        <v>1</v>
      </c>
      <c r="F740" s="155" t="s">
        <v>149</v>
      </c>
      <c r="H740" s="156">
        <v>865.73099999999999</v>
      </c>
      <c r="L740" s="153"/>
      <c r="M740" s="157"/>
      <c r="T740" s="158"/>
      <c r="AT740" s="154" t="s">
        <v>146</v>
      </c>
      <c r="AU740" s="154" t="s">
        <v>83</v>
      </c>
      <c r="AV740" s="14" t="s">
        <v>144</v>
      </c>
      <c r="AW740" s="14" t="s">
        <v>30</v>
      </c>
      <c r="AX740" s="14" t="s">
        <v>31</v>
      </c>
      <c r="AY740" s="154" t="s">
        <v>136</v>
      </c>
    </row>
    <row r="741" spans="2:65" s="1" customFormat="1" ht="37.950000000000003" customHeight="1">
      <c r="B741" s="128"/>
      <c r="C741" s="129" t="s">
        <v>1006</v>
      </c>
      <c r="D741" s="129" t="s">
        <v>139</v>
      </c>
      <c r="E741" s="130" t="s">
        <v>1007</v>
      </c>
      <c r="F741" s="131" t="s">
        <v>1008</v>
      </c>
      <c r="G741" s="132" t="s">
        <v>152</v>
      </c>
      <c r="H741" s="133">
        <v>865.73099999999999</v>
      </c>
      <c r="I741" s="134"/>
      <c r="J741" s="134">
        <f>ROUND(I741*H741,2)</f>
        <v>0</v>
      </c>
      <c r="K741" s="131" t="s">
        <v>143</v>
      </c>
      <c r="L741" s="29"/>
      <c r="M741" s="168" t="s">
        <v>1</v>
      </c>
      <c r="N741" s="169" t="s">
        <v>40</v>
      </c>
      <c r="O741" s="170">
        <v>6.4000000000000001E-2</v>
      </c>
      <c r="P741" s="170">
        <f>O741*H741</f>
        <v>55.406784000000002</v>
      </c>
      <c r="Q741" s="170">
        <v>2.9E-4</v>
      </c>
      <c r="R741" s="170">
        <f>Q741*H741</f>
        <v>0.25106199000000001</v>
      </c>
      <c r="S741" s="170">
        <v>0</v>
      </c>
      <c r="T741" s="171">
        <f>S741*H741</f>
        <v>0</v>
      </c>
      <c r="AR741" s="139" t="s">
        <v>218</v>
      </c>
      <c r="AT741" s="139" t="s">
        <v>139</v>
      </c>
      <c r="AU741" s="139" t="s">
        <v>83</v>
      </c>
      <c r="AY741" s="17" t="s">
        <v>136</v>
      </c>
      <c r="BE741" s="140">
        <f>IF(N741="základní",J741,0)</f>
        <v>0</v>
      </c>
      <c r="BF741" s="140">
        <f>IF(N741="snížená",J741,0)</f>
        <v>0</v>
      </c>
      <c r="BG741" s="140">
        <f>IF(N741="zákl. přenesená",J741,0)</f>
        <v>0</v>
      </c>
      <c r="BH741" s="140">
        <f>IF(N741="sníž. přenesená",J741,0)</f>
        <v>0</v>
      </c>
      <c r="BI741" s="140">
        <f>IF(N741="nulová",J741,0)</f>
        <v>0</v>
      </c>
      <c r="BJ741" s="17" t="s">
        <v>31</v>
      </c>
      <c r="BK741" s="140">
        <f>ROUND(I741*H741,2)</f>
        <v>0</v>
      </c>
      <c r="BL741" s="17" t="s">
        <v>218</v>
      </c>
      <c r="BM741" s="139" t="s">
        <v>1009</v>
      </c>
    </row>
    <row r="742" spans="2:65" s="1" customFormat="1" ht="6.9" customHeight="1">
      <c r="B742" s="41"/>
      <c r="C742" s="42"/>
      <c r="D742" s="42"/>
      <c r="E742" s="42"/>
      <c r="F742" s="42"/>
      <c r="G742" s="42"/>
      <c r="H742" s="42"/>
      <c r="I742" s="42"/>
      <c r="J742" s="42"/>
      <c r="K742" s="42"/>
      <c r="L742" s="29"/>
    </row>
  </sheetData>
  <autoFilter ref="C133:K741" xr:uid="{00000000-0009-0000-0000-000001000000}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328"/>
  <sheetViews>
    <sheetView showGridLines="0" topLeftCell="A248" workbookViewId="0">
      <selection activeCell="W253" sqref="W253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85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1010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ROUND(J130,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ROUND((SUM(BE130:BE327)),  0)</f>
        <v>0</v>
      </c>
      <c r="I33" s="89"/>
      <c r="J33" s="88">
        <f>ROUND(((SUM(BE130:BE327))*I33),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ROUND((SUM(BF130:BF327)),  0)</f>
        <v>0</v>
      </c>
      <c r="I34" s="89"/>
      <c r="J34" s="88">
        <f>ROUND(((SUM(BF130:BF327))*I34),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ROUND((SUM(BG130:BG327)),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ROUND((SUM(BH130:BH327)),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ROUND((SUM(BI130:BI327)),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02 - Zateplení - fasáda, střecha</v>
      </c>
      <c r="F87" s="434"/>
      <c r="G87" s="434"/>
      <c r="H87" s="43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J130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J131</f>
        <v>0</v>
      </c>
      <c r="L97" s="101"/>
    </row>
    <row r="98" spans="2:12" s="9" customFormat="1" ht="19.95" customHeight="1">
      <c r="B98" s="105"/>
      <c r="D98" s="106" t="s">
        <v>105</v>
      </c>
      <c r="E98" s="107"/>
      <c r="F98" s="107"/>
      <c r="G98" s="107"/>
      <c r="H98" s="107"/>
      <c r="I98" s="107"/>
      <c r="J98" s="108">
        <f>J132</f>
        <v>0</v>
      </c>
      <c r="L98" s="105"/>
    </row>
    <row r="99" spans="2:12" s="9" customFormat="1" ht="19.95" customHeight="1">
      <c r="B99" s="105"/>
      <c r="D99" s="106" t="s">
        <v>1011</v>
      </c>
      <c r="E99" s="107"/>
      <c r="F99" s="107"/>
      <c r="G99" s="107"/>
      <c r="H99" s="107"/>
      <c r="I99" s="107"/>
      <c r="J99" s="108">
        <f>J140</f>
        <v>0</v>
      </c>
      <c r="L99" s="105"/>
    </row>
    <row r="100" spans="2:12" s="9" customFormat="1" ht="19.95" customHeight="1">
      <c r="B100" s="105"/>
      <c r="D100" s="106" t="s">
        <v>106</v>
      </c>
      <c r="E100" s="107"/>
      <c r="F100" s="107"/>
      <c r="G100" s="107"/>
      <c r="H100" s="107"/>
      <c r="I100" s="107"/>
      <c r="J100" s="108">
        <f>J144</f>
        <v>0</v>
      </c>
      <c r="L100" s="105"/>
    </row>
    <row r="101" spans="2:12" s="9" customFormat="1" ht="19.95" customHeight="1">
      <c r="B101" s="105"/>
      <c r="D101" s="106" t="s">
        <v>107</v>
      </c>
      <c r="E101" s="107"/>
      <c r="F101" s="107"/>
      <c r="G101" s="107"/>
      <c r="H101" s="107"/>
      <c r="I101" s="107"/>
      <c r="J101" s="108">
        <f>J227</f>
        <v>0</v>
      </c>
      <c r="L101" s="105"/>
    </row>
    <row r="102" spans="2:12" s="9" customFormat="1" ht="19.95" customHeight="1">
      <c r="B102" s="105"/>
      <c r="D102" s="106" t="s">
        <v>108</v>
      </c>
      <c r="E102" s="107"/>
      <c r="F102" s="107"/>
      <c r="G102" s="107"/>
      <c r="H102" s="107"/>
      <c r="I102" s="107"/>
      <c r="J102" s="108">
        <f>J238</f>
        <v>0</v>
      </c>
      <c r="L102" s="105"/>
    </row>
    <row r="103" spans="2:12" s="9" customFormat="1" ht="19.95" customHeight="1">
      <c r="B103" s="105"/>
      <c r="D103" s="106" t="s">
        <v>109</v>
      </c>
      <c r="E103" s="107"/>
      <c r="F103" s="107"/>
      <c r="G103" s="107"/>
      <c r="H103" s="107"/>
      <c r="I103" s="107"/>
      <c r="J103" s="108">
        <f>J244</f>
        <v>0</v>
      </c>
      <c r="L103" s="105"/>
    </row>
    <row r="104" spans="2:12" s="8" customFormat="1" ht="24.9" customHeight="1">
      <c r="B104" s="101"/>
      <c r="D104" s="102" t="s">
        <v>110</v>
      </c>
      <c r="E104" s="103"/>
      <c r="F104" s="103"/>
      <c r="G104" s="103"/>
      <c r="H104" s="103"/>
      <c r="I104" s="103"/>
      <c r="J104" s="104">
        <f>J246</f>
        <v>0</v>
      </c>
      <c r="L104" s="101"/>
    </row>
    <row r="105" spans="2:12" s="9" customFormat="1" ht="19.95" customHeight="1">
      <c r="B105" s="105"/>
      <c r="D105" s="106" t="s">
        <v>112</v>
      </c>
      <c r="E105" s="107"/>
      <c r="F105" s="107"/>
      <c r="G105" s="107"/>
      <c r="H105" s="107"/>
      <c r="I105" s="107"/>
      <c r="J105" s="108">
        <f>J247</f>
        <v>0</v>
      </c>
      <c r="L105" s="105"/>
    </row>
    <row r="106" spans="2:12" s="9" customFormat="1" ht="19.95" customHeight="1">
      <c r="B106" s="105"/>
      <c r="D106" s="106" t="s">
        <v>113</v>
      </c>
      <c r="E106" s="107"/>
      <c r="F106" s="107"/>
      <c r="G106" s="107"/>
      <c r="H106" s="107"/>
      <c r="I106" s="107"/>
      <c r="J106" s="108">
        <f>J267</f>
        <v>0</v>
      </c>
      <c r="L106" s="105"/>
    </row>
    <row r="107" spans="2:12" s="9" customFormat="1" ht="19.95" customHeight="1">
      <c r="B107" s="105"/>
      <c r="D107" s="106" t="s">
        <v>1012</v>
      </c>
      <c r="E107" s="107"/>
      <c r="F107" s="107"/>
      <c r="G107" s="107"/>
      <c r="H107" s="107"/>
      <c r="I107" s="107"/>
      <c r="J107" s="108">
        <f>J294</f>
        <v>0</v>
      </c>
      <c r="L107" s="105"/>
    </row>
    <row r="108" spans="2:12" s="9" customFormat="1" ht="19.95" customHeight="1">
      <c r="B108" s="105"/>
      <c r="D108" s="106" t="s">
        <v>1013</v>
      </c>
      <c r="E108" s="107"/>
      <c r="F108" s="107"/>
      <c r="G108" s="107"/>
      <c r="H108" s="107"/>
      <c r="I108" s="107"/>
      <c r="J108" s="108">
        <f>J302</f>
        <v>0</v>
      </c>
      <c r="L108" s="105"/>
    </row>
    <row r="109" spans="2:12" s="9" customFormat="1" ht="19.95" customHeight="1">
      <c r="B109" s="105"/>
      <c r="D109" s="106" t="s">
        <v>1014</v>
      </c>
      <c r="E109" s="107"/>
      <c r="F109" s="107"/>
      <c r="G109" s="107"/>
      <c r="H109" s="107"/>
      <c r="I109" s="107"/>
      <c r="J109" s="108">
        <f>J306</f>
        <v>0</v>
      </c>
      <c r="L109" s="105"/>
    </row>
    <row r="110" spans="2:12" s="9" customFormat="1" ht="19.95" customHeight="1">
      <c r="B110" s="105"/>
      <c r="D110" s="106" t="s">
        <v>116</v>
      </c>
      <c r="E110" s="107"/>
      <c r="F110" s="107"/>
      <c r="G110" s="107"/>
      <c r="H110" s="107"/>
      <c r="I110" s="107"/>
      <c r="J110" s="108">
        <f>J321</f>
        <v>0</v>
      </c>
      <c r="L110" s="105"/>
    </row>
    <row r="111" spans="2:12" s="1" customFormat="1" ht="21.75" customHeight="1">
      <c r="B111" s="29"/>
      <c r="L111" s="29"/>
    </row>
    <row r="112" spans="2:12" s="1" customFormat="1" ht="6.9" customHeight="1"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29"/>
    </row>
    <row r="113" spans="2:28">
      <c r="AB113" s="438"/>
    </row>
    <row r="116" spans="2:28" s="1" customFormat="1" ht="6.9" customHeight="1">
      <c r="B116" s="43"/>
      <c r="C116" s="44"/>
      <c r="D116" s="44"/>
      <c r="E116" s="44"/>
      <c r="F116" s="44"/>
      <c r="G116" s="44"/>
      <c r="H116" s="44"/>
      <c r="I116" s="44"/>
      <c r="J116" s="44"/>
      <c r="K116" s="44"/>
      <c r="L116" s="29"/>
    </row>
    <row r="117" spans="2:28" s="1" customFormat="1" ht="24.9" customHeight="1">
      <c r="B117" s="29"/>
      <c r="C117" s="21" t="s">
        <v>122</v>
      </c>
      <c r="L117" s="29"/>
    </row>
    <row r="118" spans="2:28" s="1" customFormat="1" ht="6.9" customHeight="1">
      <c r="B118" s="29"/>
      <c r="L118" s="29"/>
    </row>
    <row r="119" spans="2:28" s="1" customFormat="1" ht="12" customHeight="1">
      <c r="B119" s="29"/>
      <c r="C119" s="26" t="s">
        <v>14</v>
      </c>
      <c r="L119" s="29"/>
    </row>
    <row r="120" spans="2:28" s="1" customFormat="1" ht="16.5" customHeight="1">
      <c r="B120" s="29"/>
      <c r="E120" s="435" t="str">
        <f>E7</f>
        <v>Stavební úpravy - školní jídelna Želetava</v>
      </c>
      <c r="F120" s="436"/>
      <c r="G120" s="436"/>
      <c r="H120" s="436"/>
      <c r="L120" s="29"/>
    </row>
    <row r="121" spans="2:28" s="1" customFormat="1" ht="12" customHeight="1">
      <c r="B121" s="29"/>
      <c r="C121" s="26" t="s">
        <v>97</v>
      </c>
      <c r="L121" s="29"/>
    </row>
    <row r="122" spans="2:28" s="1" customFormat="1" ht="16.5" customHeight="1">
      <c r="B122" s="29"/>
      <c r="E122" s="403" t="str">
        <f>E9</f>
        <v>02 - Zateplení - fasáda, střecha</v>
      </c>
      <c r="F122" s="434"/>
      <c r="G122" s="434"/>
      <c r="H122" s="434"/>
      <c r="L122" s="29"/>
    </row>
    <row r="123" spans="2:28" s="1" customFormat="1" ht="6.9" customHeight="1">
      <c r="B123" s="29"/>
      <c r="L123" s="29"/>
    </row>
    <row r="124" spans="2:28" s="1" customFormat="1" ht="12" customHeight="1">
      <c r="B124" s="29"/>
      <c r="C124" s="26" t="s">
        <v>18</v>
      </c>
      <c r="F124" s="24" t="str">
        <f>F12</f>
        <v>Želetava</v>
      </c>
      <c r="I124" s="26"/>
      <c r="J124" s="49" t="str">
        <f>IF(J12="","",J12)</f>
        <v>11. 5. 2023</v>
      </c>
      <c r="L124" s="29"/>
    </row>
    <row r="125" spans="2:28" s="1" customFormat="1" ht="6.9" customHeight="1">
      <c r="B125" s="29"/>
      <c r="L125" s="29"/>
    </row>
    <row r="126" spans="2:28" s="1" customFormat="1" ht="25.65" customHeight="1">
      <c r="B126" s="29"/>
      <c r="C126" s="26" t="s">
        <v>22</v>
      </c>
      <c r="F126" s="24" t="str">
        <f>E15</f>
        <v>městys Želetava</v>
      </c>
      <c r="I126" s="26"/>
      <c r="J126" s="27" t="str">
        <f>E21</f>
        <v xml:space="preserve">TeS, spol. s r.o., David Myška </v>
      </c>
      <c r="L126" s="29"/>
    </row>
    <row r="127" spans="2:28" s="1" customFormat="1" ht="15.15" customHeight="1">
      <c r="B127" s="29"/>
      <c r="C127" s="26" t="s">
        <v>26</v>
      </c>
      <c r="F127" s="24" t="str">
        <f>IF(E18="","",E18)</f>
        <v xml:space="preserve"> </v>
      </c>
      <c r="I127" s="26"/>
      <c r="J127" s="27" t="str">
        <f>E24</f>
        <v>Martin Lang</v>
      </c>
      <c r="L127" s="29"/>
    </row>
    <row r="128" spans="2:28" s="1" customFormat="1" ht="10.35" customHeight="1">
      <c r="B128" s="29"/>
      <c r="L128" s="29"/>
    </row>
    <row r="129" spans="2:65" s="10" customFormat="1" ht="29.25" customHeight="1">
      <c r="B129" s="109"/>
      <c r="C129" s="110" t="s">
        <v>123</v>
      </c>
      <c r="D129" s="111" t="s">
        <v>60</v>
      </c>
      <c r="E129" s="111" t="s">
        <v>56</v>
      </c>
      <c r="F129" s="111" t="s">
        <v>57</v>
      </c>
      <c r="G129" s="111" t="s">
        <v>124</v>
      </c>
      <c r="H129" s="111" t="s">
        <v>125</v>
      </c>
      <c r="I129" s="111"/>
      <c r="J129" s="111" t="s">
        <v>101</v>
      </c>
      <c r="K129" s="112" t="s">
        <v>126</v>
      </c>
      <c r="L129" s="109"/>
      <c r="M129" s="56" t="s">
        <v>1</v>
      </c>
      <c r="N129" s="57" t="s">
        <v>39</v>
      </c>
      <c r="O129" s="57" t="s">
        <v>127</v>
      </c>
      <c r="P129" s="57" t="s">
        <v>128</v>
      </c>
      <c r="Q129" s="57" t="s">
        <v>129</v>
      </c>
      <c r="R129" s="57" t="s">
        <v>130</v>
      </c>
      <c r="S129" s="57" t="s">
        <v>131</v>
      </c>
      <c r="T129" s="58" t="s">
        <v>132</v>
      </c>
    </row>
    <row r="130" spans="2:65" s="1" customFormat="1" ht="22.95" customHeight="1">
      <c r="B130" s="29"/>
      <c r="C130" s="61" t="s">
        <v>133</v>
      </c>
      <c r="J130" s="113">
        <f>BK130</f>
        <v>0</v>
      </c>
      <c r="L130" s="29"/>
      <c r="M130" s="59"/>
      <c r="N130" s="50"/>
      <c r="O130" s="50"/>
      <c r="P130" s="114">
        <f>P131+P246</f>
        <v>1432.921337</v>
      </c>
      <c r="Q130" s="50"/>
      <c r="R130" s="114">
        <f>R131+R246</f>
        <v>33.504255020000002</v>
      </c>
      <c r="S130" s="50"/>
      <c r="T130" s="115">
        <f>T131+T246</f>
        <v>0.19149314000000001</v>
      </c>
      <c r="AT130" s="17" t="s">
        <v>74</v>
      </c>
      <c r="AU130" s="17" t="s">
        <v>103</v>
      </c>
      <c r="BK130" s="116">
        <f>BK131+BK246</f>
        <v>0</v>
      </c>
    </row>
    <row r="131" spans="2:65" s="11" customFormat="1" ht="25.95" customHeight="1">
      <c r="B131" s="117"/>
      <c r="D131" s="118" t="s">
        <v>74</v>
      </c>
      <c r="E131" s="119" t="s">
        <v>134</v>
      </c>
      <c r="F131" s="119" t="s">
        <v>135</v>
      </c>
      <c r="J131" s="120">
        <f>BK131</f>
        <v>0</v>
      </c>
      <c r="L131" s="117"/>
      <c r="M131" s="121"/>
      <c r="P131" s="122">
        <f>P132+P140+P144+P227+P238+P244</f>
        <v>896.70507400000008</v>
      </c>
      <c r="R131" s="122">
        <f>R132+R140+R144+R227+R238+R244</f>
        <v>25.469591360000003</v>
      </c>
      <c r="T131" s="123">
        <f>T132+T140+T144+T227+T238+T244</f>
        <v>0</v>
      </c>
      <c r="AR131" s="118" t="s">
        <v>31</v>
      </c>
      <c r="AT131" s="124" t="s">
        <v>74</v>
      </c>
      <c r="AU131" s="124" t="s">
        <v>75</v>
      </c>
      <c r="AY131" s="118" t="s">
        <v>136</v>
      </c>
      <c r="BK131" s="125">
        <f>BK132+BK140+BK144+BK227+BK238+BK244</f>
        <v>0</v>
      </c>
    </row>
    <row r="132" spans="2:65" s="11" customFormat="1" ht="22.95" customHeight="1">
      <c r="B132" s="117"/>
      <c r="D132" s="118" t="s">
        <v>74</v>
      </c>
      <c r="E132" s="126" t="s">
        <v>137</v>
      </c>
      <c r="F132" s="126" t="s">
        <v>138</v>
      </c>
      <c r="J132" s="127">
        <f>BK132</f>
        <v>0</v>
      </c>
      <c r="L132" s="117"/>
      <c r="M132" s="121"/>
      <c r="P132" s="122">
        <f>SUM(P133:P139)</f>
        <v>39.170055000000005</v>
      </c>
      <c r="R132" s="122">
        <f>SUM(R133:R139)</f>
        <v>11.245203249999999</v>
      </c>
      <c r="T132" s="123">
        <f>SUM(T133:T139)</f>
        <v>0</v>
      </c>
      <c r="AR132" s="118" t="s">
        <v>31</v>
      </c>
      <c r="AT132" s="124" t="s">
        <v>74</v>
      </c>
      <c r="AU132" s="124" t="s">
        <v>31</v>
      </c>
      <c r="AY132" s="118" t="s">
        <v>136</v>
      </c>
      <c r="BK132" s="125">
        <f>SUM(BK133:BK139)</f>
        <v>0</v>
      </c>
    </row>
    <row r="133" spans="2:65" s="1" customFormat="1" ht="33" customHeight="1">
      <c r="B133" s="128"/>
      <c r="C133" s="129" t="s">
        <v>31</v>
      </c>
      <c r="D133" s="129" t="s">
        <v>139</v>
      </c>
      <c r="E133" s="130" t="s">
        <v>1015</v>
      </c>
      <c r="F133" s="131" t="s">
        <v>1016</v>
      </c>
      <c r="G133" s="132" t="s">
        <v>142</v>
      </c>
      <c r="H133" s="133">
        <v>2.52</v>
      </c>
      <c r="I133" s="134"/>
      <c r="J133" s="134">
        <f>ROUND(I133*H133,2)</f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3.88</v>
      </c>
      <c r="P133" s="137">
        <f>O133*H133</f>
        <v>9.7775999999999996</v>
      </c>
      <c r="Q133" s="137">
        <v>1.6627000000000001</v>
      </c>
      <c r="R133" s="137">
        <f>Q133*H133</f>
        <v>4.1900040000000001</v>
      </c>
      <c r="S133" s="137">
        <v>0</v>
      </c>
      <c r="T133" s="138">
        <f>S133*H133</f>
        <v>0</v>
      </c>
      <c r="AR133" s="139" t="s">
        <v>144</v>
      </c>
      <c r="AT133" s="139" t="s">
        <v>139</v>
      </c>
      <c r="AU133" s="139" t="s">
        <v>83</v>
      </c>
      <c r="AY133" s="17" t="s">
        <v>136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7" t="s">
        <v>31</v>
      </c>
      <c r="BK133" s="140">
        <f>ROUND(I133*H133,2)</f>
        <v>0</v>
      </c>
      <c r="BL133" s="17" t="s">
        <v>144</v>
      </c>
      <c r="BM133" s="139" t="s">
        <v>1017</v>
      </c>
    </row>
    <row r="134" spans="2:65" s="12" customFormat="1">
      <c r="B134" s="141"/>
      <c r="D134" s="142" t="s">
        <v>146</v>
      </c>
      <c r="E134" s="143" t="s">
        <v>1</v>
      </c>
      <c r="F134" s="144" t="s">
        <v>1018</v>
      </c>
      <c r="H134" s="143" t="s">
        <v>1</v>
      </c>
      <c r="L134" s="141"/>
      <c r="M134" s="145"/>
      <c r="T134" s="146"/>
      <c r="AT134" s="143" t="s">
        <v>146</v>
      </c>
      <c r="AU134" s="143" t="s">
        <v>83</v>
      </c>
      <c r="AV134" s="12" t="s">
        <v>31</v>
      </c>
      <c r="AW134" s="12" t="s">
        <v>30</v>
      </c>
      <c r="AX134" s="12" t="s">
        <v>75</v>
      </c>
      <c r="AY134" s="143" t="s">
        <v>136</v>
      </c>
    </row>
    <row r="135" spans="2:65" s="13" customFormat="1">
      <c r="B135" s="147"/>
      <c r="D135" s="142" t="s">
        <v>146</v>
      </c>
      <c r="E135" s="148" t="s">
        <v>1</v>
      </c>
      <c r="F135" s="149" t="s">
        <v>1019</v>
      </c>
      <c r="H135" s="150">
        <v>2.52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4" customFormat="1">
      <c r="B136" s="153"/>
      <c r="D136" s="142" t="s">
        <v>146</v>
      </c>
      <c r="E136" s="154" t="s">
        <v>1</v>
      </c>
      <c r="F136" s="155" t="s">
        <v>149</v>
      </c>
      <c r="H136" s="156">
        <v>2.52</v>
      </c>
      <c r="L136" s="153"/>
      <c r="M136" s="157"/>
      <c r="T136" s="158"/>
      <c r="AT136" s="154" t="s">
        <v>146</v>
      </c>
      <c r="AU136" s="154" t="s">
        <v>83</v>
      </c>
      <c r="AV136" s="14" t="s">
        <v>144</v>
      </c>
      <c r="AW136" s="14" t="s">
        <v>30</v>
      </c>
      <c r="AX136" s="14" t="s">
        <v>31</v>
      </c>
      <c r="AY136" s="154" t="s">
        <v>136</v>
      </c>
    </row>
    <row r="137" spans="2:65" s="1" customFormat="1" ht="37.950000000000003" customHeight="1">
      <c r="B137" s="128"/>
      <c r="C137" s="129" t="s">
        <v>83</v>
      </c>
      <c r="D137" s="129" t="s">
        <v>139</v>
      </c>
      <c r="E137" s="130" t="s">
        <v>1020</v>
      </c>
      <c r="F137" s="131" t="s">
        <v>1021</v>
      </c>
      <c r="G137" s="132" t="s">
        <v>152</v>
      </c>
      <c r="H137" s="133">
        <v>20.201000000000001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1.4550000000000001</v>
      </c>
      <c r="P137" s="137">
        <f>O137*H137</f>
        <v>29.392455000000002</v>
      </c>
      <c r="Q137" s="137">
        <v>0.34925</v>
      </c>
      <c r="R137" s="137">
        <f>Q137*H137</f>
        <v>7.0551992500000003</v>
      </c>
      <c r="S137" s="137">
        <v>0</v>
      </c>
      <c r="T137" s="138">
        <f>S137*H137</f>
        <v>0</v>
      </c>
      <c r="AR137" s="139" t="s">
        <v>144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144</v>
      </c>
      <c r="BM137" s="139" t="s">
        <v>1022</v>
      </c>
    </row>
    <row r="138" spans="2:65" s="13" customFormat="1">
      <c r="B138" s="147"/>
      <c r="D138" s="142" t="s">
        <v>146</v>
      </c>
      <c r="E138" s="148" t="s">
        <v>1</v>
      </c>
      <c r="F138" s="149" t="s">
        <v>1023</v>
      </c>
      <c r="H138" s="150">
        <v>20.201000000000001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20.201000000000001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1" customFormat="1" ht="22.95" customHeight="1">
      <c r="B140" s="117"/>
      <c r="D140" s="118" t="s">
        <v>74</v>
      </c>
      <c r="E140" s="126" t="s">
        <v>144</v>
      </c>
      <c r="F140" s="126" t="s">
        <v>1024</v>
      </c>
      <c r="J140" s="127">
        <f>BK140</f>
        <v>0</v>
      </c>
      <c r="L140" s="117"/>
      <c r="M140" s="121"/>
      <c r="P140" s="122">
        <f>SUM(P141:P143)</f>
        <v>5.7176239999999989</v>
      </c>
      <c r="R140" s="122">
        <f>SUM(R141:R143)</f>
        <v>0.82896431999999998</v>
      </c>
      <c r="T140" s="123">
        <f>SUM(T141:T143)</f>
        <v>0</v>
      </c>
      <c r="AR140" s="118" t="s">
        <v>31</v>
      </c>
      <c r="AT140" s="124" t="s">
        <v>74</v>
      </c>
      <c r="AU140" s="124" t="s">
        <v>31</v>
      </c>
      <c r="AY140" s="118" t="s">
        <v>136</v>
      </c>
      <c r="BK140" s="125">
        <f>SUM(BK141:BK143)</f>
        <v>0</v>
      </c>
    </row>
    <row r="141" spans="2:65" s="1" customFormat="1" ht="49.2" customHeight="1">
      <c r="B141" s="128"/>
      <c r="C141" s="129" t="s">
        <v>137</v>
      </c>
      <c r="D141" s="129" t="s">
        <v>139</v>
      </c>
      <c r="E141" s="130" t="s">
        <v>1025</v>
      </c>
      <c r="F141" s="131" t="s">
        <v>1026</v>
      </c>
      <c r="G141" s="132" t="s">
        <v>142</v>
      </c>
      <c r="H141" s="133">
        <v>0.34399999999999997</v>
      </c>
      <c r="I141" s="134"/>
      <c r="J141" s="134">
        <f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16.620999999999999</v>
      </c>
      <c r="P141" s="137">
        <f>O141*H141</f>
        <v>5.7176239999999989</v>
      </c>
      <c r="Q141" s="137">
        <v>2.40978</v>
      </c>
      <c r="R141" s="137">
        <f>Q141*H141</f>
        <v>0.82896431999999998</v>
      </c>
      <c r="S141" s="137">
        <v>0</v>
      </c>
      <c r="T141" s="138">
        <f>S141*H141</f>
        <v>0</v>
      </c>
      <c r="AR141" s="139" t="s">
        <v>144</v>
      </c>
      <c r="AT141" s="139" t="s">
        <v>139</v>
      </c>
      <c r="AU141" s="139" t="s">
        <v>83</v>
      </c>
      <c r="AY141" s="17" t="s">
        <v>136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7" t="s">
        <v>31</v>
      </c>
      <c r="BK141" s="140">
        <f>ROUND(I141*H141,2)</f>
        <v>0</v>
      </c>
      <c r="BL141" s="17" t="s">
        <v>144</v>
      </c>
      <c r="BM141" s="139" t="s">
        <v>1027</v>
      </c>
    </row>
    <row r="142" spans="2:65" s="13" customFormat="1">
      <c r="B142" s="147"/>
      <c r="D142" s="142" t="s">
        <v>146</v>
      </c>
      <c r="E142" s="148" t="s">
        <v>1</v>
      </c>
      <c r="F142" s="149" t="s">
        <v>1028</v>
      </c>
      <c r="H142" s="150">
        <v>0.34399999999999997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4" customFormat="1">
      <c r="B143" s="153"/>
      <c r="D143" s="142" t="s">
        <v>146</v>
      </c>
      <c r="E143" s="154" t="s">
        <v>1</v>
      </c>
      <c r="F143" s="155" t="s">
        <v>149</v>
      </c>
      <c r="H143" s="156">
        <v>0.34399999999999997</v>
      </c>
      <c r="L143" s="153"/>
      <c r="M143" s="157"/>
      <c r="T143" s="158"/>
      <c r="AT143" s="154" t="s">
        <v>146</v>
      </c>
      <c r="AU143" s="154" t="s">
        <v>83</v>
      </c>
      <c r="AV143" s="14" t="s">
        <v>144</v>
      </c>
      <c r="AW143" s="14" t="s">
        <v>30</v>
      </c>
      <c r="AX143" s="14" t="s">
        <v>31</v>
      </c>
      <c r="AY143" s="154" t="s">
        <v>136</v>
      </c>
    </row>
    <row r="144" spans="2:65" s="11" customFormat="1" ht="22.95" customHeight="1">
      <c r="B144" s="117"/>
      <c r="D144" s="118" t="s">
        <v>74</v>
      </c>
      <c r="E144" s="126" t="s">
        <v>166</v>
      </c>
      <c r="F144" s="126" t="s">
        <v>227</v>
      </c>
      <c r="J144" s="127">
        <f>BK144</f>
        <v>0</v>
      </c>
      <c r="L144" s="117"/>
      <c r="M144" s="121"/>
      <c r="P144" s="122">
        <f>SUM(P145:P226)</f>
        <v>664.57431000000008</v>
      </c>
      <c r="R144" s="122">
        <f>SUM(R145:R226)</f>
        <v>13.395423790000002</v>
      </c>
      <c r="T144" s="123">
        <f>SUM(T145:T226)</f>
        <v>0</v>
      </c>
      <c r="AR144" s="118" t="s">
        <v>31</v>
      </c>
      <c r="AT144" s="124" t="s">
        <v>74</v>
      </c>
      <c r="AU144" s="124" t="s">
        <v>31</v>
      </c>
      <c r="AY144" s="118" t="s">
        <v>136</v>
      </c>
      <c r="BK144" s="125">
        <f>SUM(BK145:BK226)</f>
        <v>0</v>
      </c>
    </row>
    <row r="145" spans="2:65" s="1" customFormat="1" ht="33" customHeight="1">
      <c r="B145" s="128"/>
      <c r="C145" s="129" t="s">
        <v>144</v>
      </c>
      <c r="D145" s="129" t="s">
        <v>139</v>
      </c>
      <c r="E145" s="130" t="s">
        <v>1029</v>
      </c>
      <c r="F145" s="131" t="s">
        <v>1030</v>
      </c>
      <c r="G145" s="132" t="s">
        <v>152</v>
      </c>
      <c r="H145" s="133">
        <v>24.36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8.6999999999999994E-2</v>
      </c>
      <c r="P145" s="137">
        <f>O145*H145</f>
        <v>2.1193199999999996</v>
      </c>
      <c r="Q145" s="137">
        <v>7.3499999999999998E-3</v>
      </c>
      <c r="R145" s="137">
        <f>Q145*H145</f>
        <v>0.17904599999999998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1031</v>
      </c>
    </row>
    <row r="146" spans="2:65" s="12" customFormat="1">
      <c r="B146" s="141"/>
      <c r="D146" s="142" t="s">
        <v>146</v>
      </c>
      <c r="E146" s="143" t="s">
        <v>1</v>
      </c>
      <c r="F146" s="144" t="s">
        <v>1018</v>
      </c>
      <c r="H146" s="143" t="s">
        <v>1</v>
      </c>
      <c r="L146" s="141"/>
      <c r="M146" s="145"/>
      <c r="T146" s="146"/>
      <c r="AT146" s="143" t="s">
        <v>146</v>
      </c>
      <c r="AU146" s="143" t="s">
        <v>83</v>
      </c>
      <c r="AV146" s="12" t="s">
        <v>31</v>
      </c>
      <c r="AW146" s="12" t="s">
        <v>30</v>
      </c>
      <c r="AX146" s="12" t="s">
        <v>75</v>
      </c>
      <c r="AY146" s="143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1032</v>
      </c>
      <c r="H147" s="150">
        <v>24.36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24.36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37.950000000000003" customHeight="1">
      <c r="B149" s="128"/>
      <c r="C149" s="129" t="s">
        <v>162</v>
      </c>
      <c r="D149" s="129" t="s">
        <v>139</v>
      </c>
      <c r="E149" s="130" t="s">
        <v>1033</v>
      </c>
      <c r="F149" s="131" t="s">
        <v>1034</v>
      </c>
      <c r="G149" s="132" t="s">
        <v>152</v>
      </c>
      <c r="H149" s="133">
        <v>26.88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0.33</v>
      </c>
      <c r="P149" s="137">
        <f>O149*H149</f>
        <v>8.8704000000000001</v>
      </c>
      <c r="Q149" s="137">
        <v>4.3800000000000002E-3</v>
      </c>
      <c r="R149" s="137">
        <f>Q149*H149</f>
        <v>0.1177344</v>
      </c>
      <c r="S149" s="137">
        <v>0</v>
      </c>
      <c r="T149" s="138">
        <f>S149*H149</f>
        <v>0</v>
      </c>
      <c r="AR149" s="139" t="s">
        <v>144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144</v>
      </c>
      <c r="BM149" s="139" t="s">
        <v>1035</v>
      </c>
    </row>
    <row r="150" spans="2:65" s="13" customFormat="1">
      <c r="B150" s="147"/>
      <c r="D150" s="142" t="s">
        <v>146</v>
      </c>
      <c r="E150" s="148" t="s">
        <v>1</v>
      </c>
      <c r="F150" s="149" t="s">
        <v>1036</v>
      </c>
      <c r="H150" s="150">
        <v>22.119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1037</v>
      </c>
      <c r="H151" s="150">
        <v>4.7610000000000001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4" customFormat="1">
      <c r="B152" s="153"/>
      <c r="D152" s="142" t="s">
        <v>146</v>
      </c>
      <c r="E152" s="154" t="s">
        <v>1</v>
      </c>
      <c r="F152" s="155" t="s">
        <v>149</v>
      </c>
      <c r="H152" s="156">
        <v>26.88</v>
      </c>
      <c r="L152" s="153"/>
      <c r="M152" s="157"/>
      <c r="T152" s="158"/>
      <c r="AT152" s="154" t="s">
        <v>146</v>
      </c>
      <c r="AU152" s="154" t="s">
        <v>83</v>
      </c>
      <c r="AV152" s="14" t="s">
        <v>144</v>
      </c>
      <c r="AW152" s="14" t="s">
        <v>30</v>
      </c>
      <c r="AX152" s="14" t="s">
        <v>31</v>
      </c>
      <c r="AY152" s="154" t="s">
        <v>136</v>
      </c>
    </row>
    <row r="153" spans="2:65" s="1" customFormat="1" ht="24.15" customHeight="1">
      <c r="B153" s="128"/>
      <c r="C153" s="129" t="s">
        <v>166</v>
      </c>
      <c r="D153" s="129" t="s">
        <v>139</v>
      </c>
      <c r="E153" s="130" t="s">
        <v>1038</v>
      </c>
      <c r="F153" s="131" t="s">
        <v>1039</v>
      </c>
      <c r="G153" s="132" t="s">
        <v>152</v>
      </c>
      <c r="H153" s="133">
        <v>348.24900000000002</v>
      </c>
      <c r="I153" s="134"/>
      <c r="J153" s="134">
        <f>ROUND(I153*H153,2)</f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7.4999999999999997E-2</v>
      </c>
      <c r="P153" s="137">
        <f>O153*H153</f>
        <v>26.118675</v>
      </c>
      <c r="Q153" s="137">
        <v>2.0000000000000001E-4</v>
      </c>
      <c r="R153" s="137">
        <f>Q153*H153</f>
        <v>6.9649800000000012E-2</v>
      </c>
      <c r="S153" s="137">
        <v>0</v>
      </c>
      <c r="T153" s="138">
        <f>S153*H153</f>
        <v>0</v>
      </c>
      <c r="AR153" s="139" t="s">
        <v>144</v>
      </c>
      <c r="AT153" s="139" t="s">
        <v>139</v>
      </c>
      <c r="AU153" s="139" t="s">
        <v>83</v>
      </c>
      <c r="AY153" s="17" t="s">
        <v>136</v>
      </c>
      <c r="BE153" s="140">
        <f>IF(N153="základní",J153,0)</f>
        <v>0</v>
      </c>
      <c r="BF153" s="140">
        <f>IF(N153="snížená",J153,0)</f>
        <v>0</v>
      </c>
      <c r="BG153" s="140">
        <f>IF(N153="zákl. přenesená",J153,0)</f>
        <v>0</v>
      </c>
      <c r="BH153" s="140">
        <f>IF(N153="sníž. přenesená",J153,0)</f>
        <v>0</v>
      </c>
      <c r="BI153" s="140">
        <f>IF(N153="nulová",J153,0)</f>
        <v>0</v>
      </c>
      <c r="BJ153" s="17" t="s">
        <v>31</v>
      </c>
      <c r="BK153" s="140">
        <f>ROUND(I153*H153,2)</f>
        <v>0</v>
      </c>
      <c r="BL153" s="17" t="s">
        <v>144</v>
      </c>
      <c r="BM153" s="139" t="s">
        <v>1040</v>
      </c>
    </row>
    <row r="154" spans="2:65" s="13" customFormat="1">
      <c r="B154" s="147"/>
      <c r="D154" s="142" t="s">
        <v>146</v>
      </c>
      <c r="E154" s="148" t="s">
        <v>1</v>
      </c>
      <c r="F154" s="149" t="s">
        <v>1041</v>
      </c>
      <c r="H154" s="150">
        <v>355.69499999999999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2" customFormat="1">
      <c r="B155" s="141"/>
      <c r="D155" s="142" t="s">
        <v>146</v>
      </c>
      <c r="E155" s="143" t="s">
        <v>1</v>
      </c>
      <c r="F155" s="144" t="s">
        <v>1042</v>
      </c>
      <c r="H155" s="143" t="s">
        <v>1</v>
      </c>
      <c r="L155" s="141"/>
      <c r="M155" s="145"/>
      <c r="T155" s="146"/>
      <c r="AT155" s="143" t="s">
        <v>146</v>
      </c>
      <c r="AU155" s="143" t="s">
        <v>83</v>
      </c>
      <c r="AV155" s="12" t="s">
        <v>31</v>
      </c>
      <c r="AW155" s="12" t="s">
        <v>30</v>
      </c>
      <c r="AX155" s="12" t="s">
        <v>75</v>
      </c>
      <c r="AY155" s="143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1043</v>
      </c>
      <c r="H156" s="150">
        <v>-29.565000000000001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1044</v>
      </c>
      <c r="H157" s="150">
        <v>-4.7610000000000001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2" customFormat="1">
      <c r="B158" s="141"/>
      <c r="D158" s="142" t="s">
        <v>146</v>
      </c>
      <c r="E158" s="143" t="s">
        <v>1</v>
      </c>
      <c r="F158" s="144" t="s">
        <v>1045</v>
      </c>
      <c r="H158" s="143" t="s">
        <v>1</v>
      </c>
      <c r="L158" s="141"/>
      <c r="M158" s="145"/>
      <c r="T158" s="146"/>
      <c r="AT158" s="143" t="s">
        <v>146</v>
      </c>
      <c r="AU158" s="143" t="s">
        <v>83</v>
      </c>
      <c r="AV158" s="12" t="s">
        <v>31</v>
      </c>
      <c r="AW158" s="12" t="s">
        <v>30</v>
      </c>
      <c r="AX158" s="12" t="s">
        <v>75</v>
      </c>
      <c r="AY158" s="143" t="s">
        <v>136</v>
      </c>
    </row>
    <row r="159" spans="2:65" s="13" customFormat="1">
      <c r="B159" s="147"/>
      <c r="D159" s="142" t="s">
        <v>146</v>
      </c>
      <c r="E159" s="148" t="s">
        <v>1</v>
      </c>
      <c r="F159" s="149" t="s">
        <v>1036</v>
      </c>
      <c r="H159" s="150">
        <v>22.119</v>
      </c>
      <c r="L159" s="147"/>
      <c r="M159" s="151"/>
      <c r="T159" s="152"/>
      <c r="AT159" s="148" t="s">
        <v>146</v>
      </c>
      <c r="AU159" s="148" t="s">
        <v>83</v>
      </c>
      <c r="AV159" s="13" t="s">
        <v>83</v>
      </c>
      <c r="AW159" s="13" t="s">
        <v>30</v>
      </c>
      <c r="AX159" s="13" t="s">
        <v>75</v>
      </c>
      <c r="AY159" s="148" t="s">
        <v>136</v>
      </c>
    </row>
    <row r="160" spans="2:65" s="13" customFormat="1">
      <c r="B160" s="147"/>
      <c r="D160" s="142" t="s">
        <v>146</v>
      </c>
      <c r="E160" s="148" t="s">
        <v>1</v>
      </c>
      <c r="F160" s="149" t="s">
        <v>1037</v>
      </c>
      <c r="H160" s="150">
        <v>4.7610000000000001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4" customFormat="1">
      <c r="B161" s="153"/>
      <c r="D161" s="142" t="s">
        <v>146</v>
      </c>
      <c r="E161" s="154" t="s">
        <v>1</v>
      </c>
      <c r="F161" s="155" t="s">
        <v>149</v>
      </c>
      <c r="H161" s="156">
        <v>348.24900000000002</v>
      </c>
      <c r="L161" s="153"/>
      <c r="M161" s="157"/>
      <c r="T161" s="158"/>
      <c r="AT161" s="154" t="s">
        <v>146</v>
      </c>
      <c r="AU161" s="154" t="s">
        <v>83</v>
      </c>
      <c r="AV161" s="14" t="s">
        <v>144</v>
      </c>
      <c r="AW161" s="14" t="s">
        <v>30</v>
      </c>
      <c r="AX161" s="14" t="s">
        <v>31</v>
      </c>
      <c r="AY161" s="154" t="s">
        <v>136</v>
      </c>
    </row>
    <row r="162" spans="2:65" s="1" customFormat="1" ht="24.15" customHeight="1">
      <c r="B162" s="128"/>
      <c r="C162" s="129" t="s">
        <v>171</v>
      </c>
      <c r="D162" s="129" t="s">
        <v>139</v>
      </c>
      <c r="E162" s="130" t="s">
        <v>1046</v>
      </c>
      <c r="F162" s="131" t="s">
        <v>1047</v>
      </c>
      <c r="G162" s="132" t="s">
        <v>152</v>
      </c>
      <c r="H162" s="133">
        <v>44.46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7.4999999999999997E-2</v>
      </c>
      <c r="P162" s="137">
        <f>O162*H162</f>
        <v>3.3344999999999998</v>
      </c>
      <c r="Q162" s="137">
        <v>1.8000000000000001E-4</v>
      </c>
      <c r="R162" s="137">
        <f>Q162*H162</f>
        <v>8.0028000000000009E-3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1048</v>
      </c>
    </row>
    <row r="163" spans="2:65" s="12" customFormat="1">
      <c r="B163" s="141"/>
      <c r="D163" s="142" t="s">
        <v>146</v>
      </c>
      <c r="E163" s="143" t="s">
        <v>1</v>
      </c>
      <c r="F163" s="144" t="s">
        <v>1049</v>
      </c>
      <c r="H163" s="143" t="s">
        <v>1</v>
      </c>
      <c r="L163" s="141"/>
      <c r="M163" s="145"/>
      <c r="T163" s="146"/>
      <c r="AT163" s="143" t="s">
        <v>146</v>
      </c>
      <c r="AU163" s="143" t="s">
        <v>83</v>
      </c>
      <c r="AV163" s="12" t="s">
        <v>31</v>
      </c>
      <c r="AW163" s="12" t="s">
        <v>30</v>
      </c>
      <c r="AX163" s="12" t="s">
        <v>75</v>
      </c>
      <c r="AY163" s="143" t="s">
        <v>136</v>
      </c>
    </row>
    <row r="164" spans="2:65" s="13" customFormat="1" ht="20.399999999999999">
      <c r="B164" s="147"/>
      <c r="D164" s="142" t="s">
        <v>146</v>
      </c>
      <c r="E164" s="148" t="s">
        <v>1</v>
      </c>
      <c r="F164" s="149" t="s">
        <v>1050</v>
      </c>
      <c r="H164" s="150">
        <v>44.46</v>
      </c>
      <c r="L164" s="147"/>
      <c r="M164" s="151"/>
      <c r="T164" s="152"/>
      <c r="AT164" s="148" t="s">
        <v>146</v>
      </c>
      <c r="AU164" s="148" t="s">
        <v>83</v>
      </c>
      <c r="AV164" s="13" t="s">
        <v>83</v>
      </c>
      <c r="AW164" s="13" t="s">
        <v>30</v>
      </c>
      <c r="AX164" s="13" t="s">
        <v>75</v>
      </c>
      <c r="AY164" s="148" t="s">
        <v>136</v>
      </c>
    </row>
    <row r="165" spans="2:65" s="14" customFormat="1">
      <c r="B165" s="153"/>
      <c r="D165" s="142" t="s">
        <v>146</v>
      </c>
      <c r="E165" s="154" t="s">
        <v>1</v>
      </c>
      <c r="F165" s="155" t="s">
        <v>149</v>
      </c>
      <c r="H165" s="156">
        <v>44.46</v>
      </c>
      <c r="L165" s="153"/>
      <c r="M165" s="157"/>
      <c r="T165" s="158"/>
      <c r="AT165" s="154" t="s">
        <v>146</v>
      </c>
      <c r="AU165" s="154" t="s">
        <v>83</v>
      </c>
      <c r="AV165" s="14" t="s">
        <v>144</v>
      </c>
      <c r="AW165" s="14" t="s">
        <v>30</v>
      </c>
      <c r="AX165" s="14" t="s">
        <v>31</v>
      </c>
      <c r="AY165" s="154" t="s">
        <v>136</v>
      </c>
    </row>
    <row r="166" spans="2:65" s="1" customFormat="1" ht="66.75" customHeight="1">
      <c r="B166" s="128"/>
      <c r="C166" s="129" t="s">
        <v>177</v>
      </c>
      <c r="D166" s="129" t="s">
        <v>139</v>
      </c>
      <c r="E166" s="130" t="s">
        <v>1051</v>
      </c>
      <c r="F166" s="131" t="s">
        <v>1052</v>
      </c>
      <c r="G166" s="132" t="s">
        <v>152</v>
      </c>
      <c r="H166" s="133">
        <v>321.36900000000003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1.06</v>
      </c>
      <c r="P166" s="137">
        <f>O166*H166</f>
        <v>340.65114000000005</v>
      </c>
      <c r="Q166" s="137">
        <v>8.6E-3</v>
      </c>
      <c r="R166" s="137">
        <f>Q166*H166</f>
        <v>2.7637734000000003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1053</v>
      </c>
    </row>
    <row r="167" spans="2:65" s="13" customFormat="1">
      <c r="B167" s="147"/>
      <c r="D167" s="142" t="s">
        <v>146</v>
      </c>
      <c r="E167" s="148" t="s">
        <v>1</v>
      </c>
      <c r="F167" s="149" t="s">
        <v>1041</v>
      </c>
      <c r="H167" s="150">
        <v>355.69499999999999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2" customFormat="1">
      <c r="B168" s="141"/>
      <c r="D168" s="142" t="s">
        <v>146</v>
      </c>
      <c r="E168" s="143" t="s">
        <v>1</v>
      </c>
      <c r="F168" s="144" t="s">
        <v>1042</v>
      </c>
      <c r="H168" s="143" t="s">
        <v>1</v>
      </c>
      <c r="L168" s="141"/>
      <c r="M168" s="145"/>
      <c r="T168" s="146"/>
      <c r="AT168" s="143" t="s">
        <v>146</v>
      </c>
      <c r="AU168" s="143" t="s">
        <v>83</v>
      </c>
      <c r="AV168" s="12" t="s">
        <v>31</v>
      </c>
      <c r="AW168" s="12" t="s">
        <v>30</v>
      </c>
      <c r="AX168" s="12" t="s">
        <v>75</v>
      </c>
      <c r="AY168" s="143" t="s">
        <v>136</v>
      </c>
    </row>
    <row r="169" spans="2:65" s="13" customFormat="1">
      <c r="B169" s="147"/>
      <c r="D169" s="142" t="s">
        <v>146</v>
      </c>
      <c r="E169" s="148" t="s">
        <v>1</v>
      </c>
      <c r="F169" s="149" t="s">
        <v>1043</v>
      </c>
      <c r="H169" s="150">
        <v>-29.565000000000001</v>
      </c>
      <c r="L169" s="147"/>
      <c r="M169" s="151"/>
      <c r="T169" s="152"/>
      <c r="AT169" s="148" t="s">
        <v>146</v>
      </c>
      <c r="AU169" s="148" t="s">
        <v>83</v>
      </c>
      <c r="AV169" s="13" t="s">
        <v>83</v>
      </c>
      <c r="AW169" s="13" t="s">
        <v>30</v>
      </c>
      <c r="AX169" s="13" t="s">
        <v>75</v>
      </c>
      <c r="AY169" s="148" t="s">
        <v>136</v>
      </c>
    </row>
    <row r="170" spans="2:65" s="13" customFormat="1">
      <c r="B170" s="147"/>
      <c r="D170" s="142" t="s">
        <v>146</v>
      </c>
      <c r="E170" s="148" t="s">
        <v>1</v>
      </c>
      <c r="F170" s="149" t="s">
        <v>1044</v>
      </c>
      <c r="H170" s="150">
        <v>-4.7610000000000001</v>
      </c>
      <c r="L170" s="147"/>
      <c r="M170" s="151"/>
      <c r="T170" s="152"/>
      <c r="AT170" s="148" t="s">
        <v>146</v>
      </c>
      <c r="AU170" s="148" t="s">
        <v>83</v>
      </c>
      <c r="AV170" s="13" t="s">
        <v>83</v>
      </c>
      <c r="AW170" s="13" t="s">
        <v>30</v>
      </c>
      <c r="AX170" s="13" t="s">
        <v>75</v>
      </c>
      <c r="AY170" s="148" t="s">
        <v>136</v>
      </c>
    </row>
    <row r="171" spans="2:65" s="14" customFormat="1">
      <c r="B171" s="153"/>
      <c r="D171" s="142" t="s">
        <v>146</v>
      </c>
      <c r="E171" s="154" t="s">
        <v>1</v>
      </c>
      <c r="F171" s="155" t="s">
        <v>149</v>
      </c>
      <c r="H171" s="156">
        <v>321.36900000000003</v>
      </c>
      <c r="L171" s="153"/>
      <c r="M171" s="157"/>
      <c r="T171" s="158"/>
      <c r="AT171" s="154" t="s">
        <v>146</v>
      </c>
      <c r="AU171" s="154" t="s">
        <v>83</v>
      </c>
      <c r="AV171" s="14" t="s">
        <v>144</v>
      </c>
      <c r="AW171" s="14" t="s">
        <v>30</v>
      </c>
      <c r="AX171" s="14" t="s">
        <v>31</v>
      </c>
      <c r="AY171" s="154" t="s">
        <v>136</v>
      </c>
    </row>
    <row r="172" spans="2:65" s="1" customFormat="1" ht="21.75" customHeight="1">
      <c r="B172" s="128"/>
      <c r="C172" s="159" t="s">
        <v>181</v>
      </c>
      <c r="D172" s="159" t="s">
        <v>356</v>
      </c>
      <c r="E172" s="160" t="s">
        <v>1054</v>
      </c>
      <c r="F172" s="161" t="s">
        <v>1055</v>
      </c>
      <c r="G172" s="162" t="s">
        <v>152</v>
      </c>
      <c r="H172" s="163">
        <v>337.43700000000001</v>
      </c>
      <c r="I172" s="164"/>
      <c r="J172" s="164">
        <f>ROUND(I172*H172,2)</f>
        <v>0</v>
      </c>
      <c r="K172" s="161" t="s">
        <v>143</v>
      </c>
      <c r="L172" s="165"/>
      <c r="M172" s="166" t="s">
        <v>1</v>
      </c>
      <c r="N172" s="167" t="s">
        <v>40</v>
      </c>
      <c r="O172" s="137">
        <v>0</v>
      </c>
      <c r="P172" s="137">
        <f>O172*H172</f>
        <v>0</v>
      </c>
      <c r="Q172" s="137">
        <v>1.8E-3</v>
      </c>
      <c r="R172" s="137">
        <f>Q172*H172</f>
        <v>0.6073866</v>
      </c>
      <c r="S172" s="137">
        <v>0</v>
      </c>
      <c r="T172" s="138">
        <f>S172*H172</f>
        <v>0</v>
      </c>
      <c r="AR172" s="139" t="s">
        <v>177</v>
      </c>
      <c r="AT172" s="139" t="s">
        <v>356</v>
      </c>
      <c r="AU172" s="139" t="s">
        <v>83</v>
      </c>
      <c r="AY172" s="17" t="s">
        <v>136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7" t="s">
        <v>31</v>
      </c>
      <c r="BK172" s="140">
        <f>ROUND(I172*H172,2)</f>
        <v>0</v>
      </c>
      <c r="BL172" s="17" t="s">
        <v>144</v>
      </c>
      <c r="BM172" s="139" t="s">
        <v>1056</v>
      </c>
    </row>
    <row r="173" spans="2:65" s="13" customFormat="1">
      <c r="B173" s="147"/>
      <c r="D173" s="142" t="s">
        <v>146</v>
      </c>
      <c r="F173" s="149" t="s">
        <v>1057</v>
      </c>
      <c r="H173" s="150">
        <v>337.43700000000001</v>
      </c>
      <c r="L173" s="147"/>
      <c r="M173" s="151"/>
      <c r="T173" s="152"/>
      <c r="AT173" s="148" t="s">
        <v>146</v>
      </c>
      <c r="AU173" s="148" t="s">
        <v>83</v>
      </c>
      <c r="AV173" s="13" t="s">
        <v>83</v>
      </c>
      <c r="AW173" s="13" t="s">
        <v>3</v>
      </c>
      <c r="AX173" s="13" t="s">
        <v>31</v>
      </c>
      <c r="AY173" s="148" t="s">
        <v>136</v>
      </c>
    </row>
    <row r="174" spans="2:65" s="1" customFormat="1" ht="44.25" customHeight="1">
      <c r="B174" s="128"/>
      <c r="C174" s="129" t="s">
        <v>185</v>
      </c>
      <c r="D174" s="129" t="s">
        <v>139</v>
      </c>
      <c r="E174" s="130" t="s">
        <v>1058</v>
      </c>
      <c r="F174" s="131" t="s">
        <v>1059</v>
      </c>
      <c r="G174" s="132" t="s">
        <v>200</v>
      </c>
      <c r="H174" s="133">
        <v>73.73</v>
      </c>
      <c r="I174" s="134"/>
      <c r="J174" s="134">
        <f>ROUND(I174*H174,2)</f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0.3</v>
      </c>
      <c r="P174" s="137">
        <f>O174*H174</f>
        <v>22.119</v>
      </c>
      <c r="Q174" s="137">
        <v>1.7600000000000001E-3</v>
      </c>
      <c r="R174" s="137">
        <f>Q174*H174</f>
        <v>0.12976480000000001</v>
      </c>
      <c r="S174" s="137">
        <v>0</v>
      </c>
      <c r="T174" s="138">
        <f>S174*H174</f>
        <v>0</v>
      </c>
      <c r="AR174" s="139" t="s">
        <v>144</v>
      </c>
      <c r="AT174" s="139" t="s">
        <v>139</v>
      </c>
      <c r="AU174" s="139" t="s">
        <v>83</v>
      </c>
      <c r="AY174" s="17" t="s">
        <v>136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7" t="s">
        <v>31</v>
      </c>
      <c r="BK174" s="140">
        <f>ROUND(I174*H174,2)</f>
        <v>0</v>
      </c>
      <c r="BL174" s="17" t="s">
        <v>144</v>
      </c>
      <c r="BM174" s="139" t="s">
        <v>1060</v>
      </c>
    </row>
    <row r="175" spans="2:65" s="13" customFormat="1">
      <c r="B175" s="147"/>
      <c r="D175" s="142" t="s">
        <v>146</v>
      </c>
      <c r="E175" s="148" t="s">
        <v>1</v>
      </c>
      <c r="F175" s="149" t="s">
        <v>1061</v>
      </c>
      <c r="H175" s="150">
        <v>73.73</v>
      </c>
      <c r="L175" s="147"/>
      <c r="M175" s="151"/>
      <c r="T175" s="152"/>
      <c r="AT175" s="148" t="s">
        <v>146</v>
      </c>
      <c r="AU175" s="148" t="s">
        <v>83</v>
      </c>
      <c r="AV175" s="13" t="s">
        <v>83</v>
      </c>
      <c r="AW175" s="13" t="s">
        <v>30</v>
      </c>
      <c r="AX175" s="13" t="s">
        <v>75</v>
      </c>
      <c r="AY175" s="148" t="s">
        <v>136</v>
      </c>
    </row>
    <row r="176" spans="2:65" s="14" customFormat="1">
      <c r="B176" s="153"/>
      <c r="D176" s="142" t="s">
        <v>146</v>
      </c>
      <c r="E176" s="154" t="s">
        <v>1</v>
      </c>
      <c r="F176" s="155" t="s">
        <v>149</v>
      </c>
      <c r="H176" s="156">
        <v>73.73</v>
      </c>
      <c r="L176" s="153"/>
      <c r="M176" s="157"/>
      <c r="T176" s="158"/>
      <c r="AT176" s="154" t="s">
        <v>146</v>
      </c>
      <c r="AU176" s="154" t="s">
        <v>83</v>
      </c>
      <c r="AV176" s="14" t="s">
        <v>144</v>
      </c>
      <c r="AW176" s="14" t="s">
        <v>30</v>
      </c>
      <c r="AX176" s="14" t="s">
        <v>31</v>
      </c>
      <c r="AY176" s="154" t="s">
        <v>136</v>
      </c>
    </row>
    <row r="177" spans="2:65" s="1" customFormat="1" ht="21.75" customHeight="1">
      <c r="B177" s="128"/>
      <c r="C177" s="159" t="s">
        <v>191</v>
      </c>
      <c r="D177" s="159" t="s">
        <v>356</v>
      </c>
      <c r="E177" s="160" t="s">
        <v>1062</v>
      </c>
      <c r="F177" s="161" t="s">
        <v>1063</v>
      </c>
      <c r="G177" s="162" t="s">
        <v>152</v>
      </c>
      <c r="H177" s="163">
        <v>14.746</v>
      </c>
      <c r="I177" s="164"/>
      <c r="J177" s="164">
        <f>ROUND(I177*H177,2)</f>
        <v>0</v>
      </c>
      <c r="K177" s="161" t="s">
        <v>143</v>
      </c>
      <c r="L177" s="165"/>
      <c r="M177" s="166" t="s">
        <v>1</v>
      </c>
      <c r="N177" s="167" t="s">
        <v>40</v>
      </c>
      <c r="O177" s="137">
        <v>0</v>
      </c>
      <c r="P177" s="137">
        <f>O177*H177</f>
        <v>0</v>
      </c>
      <c r="Q177" s="137">
        <v>2.9999999999999997E-4</v>
      </c>
      <c r="R177" s="137">
        <f>Q177*H177</f>
        <v>4.4237999999999994E-3</v>
      </c>
      <c r="S177" s="137">
        <v>0</v>
      </c>
      <c r="T177" s="138">
        <f>S177*H177</f>
        <v>0</v>
      </c>
      <c r="AR177" s="139" t="s">
        <v>177</v>
      </c>
      <c r="AT177" s="139" t="s">
        <v>356</v>
      </c>
      <c r="AU177" s="139" t="s">
        <v>83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>ROUND(I177*H177,2)</f>
        <v>0</v>
      </c>
      <c r="BL177" s="17" t="s">
        <v>144</v>
      </c>
      <c r="BM177" s="139" t="s">
        <v>1064</v>
      </c>
    </row>
    <row r="178" spans="2:65" s="13" customFormat="1">
      <c r="B178" s="147"/>
      <c r="D178" s="142" t="s">
        <v>146</v>
      </c>
      <c r="F178" s="149" t="s">
        <v>1065</v>
      </c>
      <c r="H178" s="150">
        <v>14.746</v>
      </c>
      <c r="L178" s="147"/>
      <c r="M178" s="151"/>
      <c r="T178" s="152"/>
      <c r="AT178" s="148" t="s">
        <v>146</v>
      </c>
      <c r="AU178" s="148" t="s">
        <v>83</v>
      </c>
      <c r="AV178" s="13" t="s">
        <v>83</v>
      </c>
      <c r="AW178" s="13" t="s">
        <v>3</v>
      </c>
      <c r="AX178" s="13" t="s">
        <v>31</v>
      </c>
      <c r="AY178" s="148" t="s">
        <v>136</v>
      </c>
    </row>
    <row r="179" spans="2:65" s="1" customFormat="1" ht="49.2" customHeight="1">
      <c r="B179" s="128"/>
      <c r="C179" s="129" t="s">
        <v>197</v>
      </c>
      <c r="D179" s="129" t="s">
        <v>139</v>
      </c>
      <c r="E179" s="130" t="s">
        <v>1066</v>
      </c>
      <c r="F179" s="131" t="s">
        <v>1067</v>
      </c>
      <c r="G179" s="132" t="s">
        <v>200</v>
      </c>
      <c r="H179" s="133">
        <v>10.58</v>
      </c>
      <c r="I179" s="134"/>
      <c r="J179" s="134">
        <f>ROUND(I179*H179,2)</f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0.39</v>
      </c>
      <c r="P179" s="137">
        <f>O179*H179</f>
        <v>4.1261999999999999</v>
      </c>
      <c r="Q179" s="137">
        <v>3.3899999999999998E-3</v>
      </c>
      <c r="R179" s="137">
        <f>Q179*H179</f>
        <v>3.5866200000000001E-2</v>
      </c>
      <c r="S179" s="137">
        <v>0</v>
      </c>
      <c r="T179" s="138">
        <f>S179*H179</f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>ROUND(I179*H179,2)</f>
        <v>0</v>
      </c>
      <c r="BL179" s="17" t="s">
        <v>144</v>
      </c>
      <c r="BM179" s="139" t="s">
        <v>1068</v>
      </c>
    </row>
    <row r="180" spans="2:65" s="13" customFormat="1">
      <c r="B180" s="147"/>
      <c r="D180" s="142" t="s">
        <v>146</v>
      </c>
      <c r="E180" s="148" t="s">
        <v>1</v>
      </c>
      <c r="F180" s="149" t="s">
        <v>1069</v>
      </c>
      <c r="H180" s="150">
        <v>10.58</v>
      </c>
      <c r="L180" s="147"/>
      <c r="M180" s="151"/>
      <c r="T180" s="152"/>
      <c r="AT180" s="148" t="s">
        <v>146</v>
      </c>
      <c r="AU180" s="148" t="s">
        <v>83</v>
      </c>
      <c r="AV180" s="13" t="s">
        <v>83</v>
      </c>
      <c r="AW180" s="13" t="s">
        <v>30</v>
      </c>
      <c r="AX180" s="13" t="s">
        <v>75</v>
      </c>
      <c r="AY180" s="148" t="s">
        <v>136</v>
      </c>
    </row>
    <row r="181" spans="2:65" s="14" customFormat="1">
      <c r="B181" s="153"/>
      <c r="D181" s="142" t="s">
        <v>146</v>
      </c>
      <c r="E181" s="154" t="s">
        <v>1</v>
      </c>
      <c r="F181" s="155" t="s">
        <v>149</v>
      </c>
      <c r="H181" s="156">
        <v>10.58</v>
      </c>
      <c r="L181" s="153"/>
      <c r="M181" s="157"/>
      <c r="T181" s="158"/>
      <c r="AT181" s="154" t="s">
        <v>146</v>
      </c>
      <c r="AU181" s="154" t="s">
        <v>83</v>
      </c>
      <c r="AV181" s="14" t="s">
        <v>144</v>
      </c>
      <c r="AW181" s="14" t="s">
        <v>30</v>
      </c>
      <c r="AX181" s="14" t="s">
        <v>31</v>
      </c>
      <c r="AY181" s="154" t="s">
        <v>136</v>
      </c>
    </row>
    <row r="182" spans="2:65" s="1" customFormat="1" ht="21.75" customHeight="1">
      <c r="B182" s="128"/>
      <c r="C182" s="159" t="s">
        <v>203</v>
      </c>
      <c r="D182" s="159" t="s">
        <v>356</v>
      </c>
      <c r="E182" s="160" t="s">
        <v>1070</v>
      </c>
      <c r="F182" s="161" t="s">
        <v>1071</v>
      </c>
      <c r="G182" s="162" t="s">
        <v>152</v>
      </c>
      <c r="H182" s="163">
        <v>6.3479999999999999</v>
      </c>
      <c r="I182" s="164"/>
      <c r="J182" s="164">
        <f>ROUND(I182*H182,2)</f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>O182*H182</f>
        <v>0</v>
      </c>
      <c r="Q182" s="137">
        <v>5.9999999999999995E-4</v>
      </c>
      <c r="R182" s="137">
        <f>Q182*H182</f>
        <v>3.8087999999999998E-3</v>
      </c>
      <c r="S182" s="137">
        <v>0</v>
      </c>
      <c r="T182" s="138">
        <f>S182*H182</f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1072</v>
      </c>
    </row>
    <row r="183" spans="2:65" s="13" customFormat="1">
      <c r="B183" s="147"/>
      <c r="D183" s="142" t="s">
        <v>146</v>
      </c>
      <c r="F183" s="149" t="s">
        <v>1073</v>
      </c>
      <c r="H183" s="150">
        <v>6.3479999999999999</v>
      </c>
      <c r="L183" s="147"/>
      <c r="M183" s="151"/>
      <c r="T183" s="152"/>
      <c r="AT183" s="148" t="s">
        <v>146</v>
      </c>
      <c r="AU183" s="148" t="s">
        <v>83</v>
      </c>
      <c r="AV183" s="13" t="s">
        <v>83</v>
      </c>
      <c r="AW183" s="13" t="s">
        <v>3</v>
      </c>
      <c r="AX183" s="13" t="s">
        <v>31</v>
      </c>
      <c r="AY183" s="148" t="s">
        <v>136</v>
      </c>
    </row>
    <row r="184" spans="2:65" s="1" customFormat="1" ht="24.15" customHeight="1">
      <c r="B184" s="128"/>
      <c r="C184" s="129" t="s">
        <v>208</v>
      </c>
      <c r="D184" s="129" t="s">
        <v>139</v>
      </c>
      <c r="E184" s="130" t="s">
        <v>1074</v>
      </c>
      <c r="F184" s="131" t="s">
        <v>1075</v>
      </c>
      <c r="G184" s="132" t="s">
        <v>200</v>
      </c>
      <c r="H184" s="133">
        <v>83.02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0.23</v>
      </c>
      <c r="P184" s="137">
        <f>O184*H184</f>
        <v>19.0946</v>
      </c>
      <c r="Q184" s="137">
        <v>3.0000000000000001E-5</v>
      </c>
      <c r="R184" s="137">
        <f>Q184*H184</f>
        <v>2.4905999999999999E-3</v>
      </c>
      <c r="S184" s="137">
        <v>0</v>
      </c>
      <c r="T184" s="138">
        <f>S184*H184</f>
        <v>0</v>
      </c>
      <c r="AR184" s="139" t="s">
        <v>144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144</v>
      </c>
      <c r="BM184" s="139" t="s">
        <v>1076</v>
      </c>
    </row>
    <row r="185" spans="2:65" s="13" customFormat="1">
      <c r="B185" s="147"/>
      <c r="D185" s="142" t="s">
        <v>146</v>
      </c>
      <c r="E185" s="148" t="s">
        <v>1</v>
      </c>
      <c r="F185" s="149" t="s">
        <v>1077</v>
      </c>
      <c r="H185" s="150">
        <v>83.02</v>
      </c>
      <c r="L185" s="147"/>
      <c r="M185" s="151"/>
      <c r="T185" s="152"/>
      <c r="AT185" s="148" t="s">
        <v>146</v>
      </c>
      <c r="AU185" s="148" t="s">
        <v>83</v>
      </c>
      <c r="AV185" s="13" t="s">
        <v>83</v>
      </c>
      <c r="AW185" s="13" t="s">
        <v>30</v>
      </c>
      <c r="AX185" s="13" t="s">
        <v>75</v>
      </c>
      <c r="AY185" s="148" t="s">
        <v>136</v>
      </c>
    </row>
    <row r="186" spans="2:65" s="14" customFormat="1">
      <c r="B186" s="153"/>
      <c r="D186" s="142" t="s">
        <v>146</v>
      </c>
      <c r="E186" s="154" t="s">
        <v>1</v>
      </c>
      <c r="F186" s="155" t="s">
        <v>149</v>
      </c>
      <c r="H186" s="156">
        <v>83.02</v>
      </c>
      <c r="L186" s="153"/>
      <c r="M186" s="157"/>
      <c r="T186" s="158"/>
      <c r="AT186" s="154" t="s">
        <v>146</v>
      </c>
      <c r="AU186" s="154" t="s">
        <v>83</v>
      </c>
      <c r="AV186" s="14" t="s">
        <v>144</v>
      </c>
      <c r="AW186" s="14" t="s">
        <v>30</v>
      </c>
      <c r="AX186" s="14" t="s">
        <v>31</v>
      </c>
      <c r="AY186" s="154" t="s">
        <v>136</v>
      </c>
    </row>
    <row r="187" spans="2:65" s="1" customFormat="1" ht="24.15" customHeight="1">
      <c r="B187" s="128"/>
      <c r="C187" s="159" t="s">
        <v>8</v>
      </c>
      <c r="D187" s="159" t="s">
        <v>356</v>
      </c>
      <c r="E187" s="160" t="s">
        <v>1078</v>
      </c>
      <c r="F187" s="161" t="s">
        <v>1079</v>
      </c>
      <c r="G187" s="162" t="s">
        <v>200</v>
      </c>
      <c r="H187" s="163">
        <v>87.171000000000006</v>
      </c>
      <c r="I187" s="164"/>
      <c r="J187" s="164">
        <f>ROUND(I187*H187,2)</f>
        <v>0</v>
      </c>
      <c r="K187" s="161" t="s">
        <v>143</v>
      </c>
      <c r="L187" s="165"/>
      <c r="M187" s="166" t="s">
        <v>1</v>
      </c>
      <c r="N187" s="167" t="s">
        <v>40</v>
      </c>
      <c r="O187" s="137">
        <v>0</v>
      </c>
      <c r="P187" s="137">
        <f>O187*H187</f>
        <v>0</v>
      </c>
      <c r="Q187" s="137">
        <v>4.2000000000000002E-4</v>
      </c>
      <c r="R187" s="137">
        <f>Q187*H187</f>
        <v>3.6611820000000003E-2</v>
      </c>
      <c r="S187" s="137">
        <v>0</v>
      </c>
      <c r="T187" s="138">
        <f>S187*H187</f>
        <v>0</v>
      </c>
      <c r="AR187" s="139" t="s">
        <v>177</v>
      </c>
      <c r="AT187" s="139" t="s">
        <v>356</v>
      </c>
      <c r="AU187" s="139" t="s">
        <v>83</v>
      </c>
      <c r="AY187" s="17" t="s">
        <v>136</v>
      </c>
      <c r="BE187" s="140">
        <f>IF(N187="základní",J187,0)</f>
        <v>0</v>
      </c>
      <c r="BF187" s="140">
        <f>IF(N187="snížená",J187,0)</f>
        <v>0</v>
      </c>
      <c r="BG187" s="140">
        <f>IF(N187="zákl. přenesená",J187,0)</f>
        <v>0</v>
      </c>
      <c r="BH187" s="140">
        <f>IF(N187="sníž. přenesená",J187,0)</f>
        <v>0</v>
      </c>
      <c r="BI187" s="140">
        <f>IF(N187="nulová",J187,0)</f>
        <v>0</v>
      </c>
      <c r="BJ187" s="17" t="s">
        <v>31</v>
      </c>
      <c r="BK187" s="140">
        <f>ROUND(I187*H187,2)</f>
        <v>0</v>
      </c>
      <c r="BL187" s="17" t="s">
        <v>144</v>
      </c>
      <c r="BM187" s="139" t="s">
        <v>1080</v>
      </c>
    </row>
    <row r="188" spans="2:65" s="13" customFormat="1">
      <c r="B188" s="147"/>
      <c r="D188" s="142" t="s">
        <v>146</v>
      </c>
      <c r="F188" s="149" t="s">
        <v>1081</v>
      </c>
      <c r="H188" s="150">
        <v>87.171000000000006</v>
      </c>
      <c r="L188" s="147"/>
      <c r="M188" s="151"/>
      <c r="T188" s="152"/>
      <c r="AT188" s="148" t="s">
        <v>146</v>
      </c>
      <c r="AU188" s="148" t="s">
        <v>83</v>
      </c>
      <c r="AV188" s="13" t="s">
        <v>83</v>
      </c>
      <c r="AW188" s="13" t="s">
        <v>3</v>
      </c>
      <c r="AX188" s="13" t="s">
        <v>31</v>
      </c>
      <c r="AY188" s="148" t="s">
        <v>136</v>
      </c>
    </row>
    <row r="189" spans="2:65" s="1" customFormat="1" ht="24.15" customHeight="1">
      <c r="B189" s="128"/>
      <c r="C189" s="129" t="s">
        <v>218</v>
      </c>
      <c r="D189" s="129" t="s">
        <v>139</v>
      </c>
      <c r="E189" s="130" t="s">
        <v>1082</v>
      </c>
      <c r="F189" s="131" t="s">
        <v>1083</v>
      </c>
      <c r="G189" s="132" t="s">
        <v>200</v>
      </c>
      <c r="H189" s="133">
        <v>224.27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0.14000000000000001</v>
      </c>
      <c r="P189" s="137">
        <f>O189*H189</f>
        <v>31.397800000000004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144</v>
      </c>
      <c r="BM189" s="139" t="s">
        <v>1084</v>
      </c>
    </row>
    <row r="190" spans="2:65" s="12" customFormat="1">
      <c r="B190" s="141"/>
      <c r="D190" s="142" t="s">
        <v>146</v>
      </c>
      <c r="E190" s="143" t="s">
        <v>1</v>
      </c>
      <c r="F190" s="144" t="s">
        <v>1085</v>
      </c>
      <c r="H190" s="143" t="s">
        <v>1</v>
      </c>
      <c r="L190" s="141"/>
      <c r="M190" s="145"/>
      <c r="T190" s="146"/>
      <c r="AT190" s="143" t="s">
        <v>146</v>
      </c>
      <c r="AU190" s="143" t="s">
        <v>83</v>
      </c>
      <c r="AV190" s="12" t="s">
        <v>31</v>
      </c>
      <c r="AW190" s="12" t="s">
        <v>30</v>
      </c>
      <c r="AX190" s="12" t="s">
        <v>75</v>
      </c>
      <c r="AY190" s="143" t="s">
        <v>136</v>
      </c>
    </row>
    <row r="191" spans="2:65" s="13" customFormat="1">
      <c r="B191" s="147"/>
      <c r="D191" s="142" t="s">
        <v>146</v>
      </c>
      <c r="E191" s="148" t="s">
        <v>1</v>
      </c>
      <c r="F191" s="149" t="s">
        <v>1086</v>
      </c>
      <c r="H191" s="150">
        <v>33.4</v>
      </c>
      <c r="L191" s="147"/>
      <c r="M191" s="151"/>
      <c r="T191" s="152"/>
      <c r="AT191" s="148" t="s">
        <v>146</v>
      </c>
      <c r="AU191" s="148" t="s">
        <v>83</v>
      </c>
      <c r="AV191" s="13" t="s">
        <v>83</v>
      </c>
      <c r="AW191" s="13" t="s">
        <v>30</v>
      </c>
      <c r="AX191" s="13" t="s">
        <v>75</v>
      </c>
      <c r="AY191" s="148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1087</v>
      </c>
      <c r="H192" s="150">
        <v>59.76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5" customFormat="1">
      <c r="B193" s="172"/>
      <c r="D193" s="142" t="s">
        <v>146</v>
      </c>
      <c r="E193" s="173" t="s">
        <v>1</v>
      </c>
      <c r="F193" s="174" t="s">
        <v>1088</v>
      </c>
      <c r="H193" s="175">
        <v>93.16</v>
      </c>
      <c r="L193" s="172"/>
      <c r="M193" s="176"/>
      <c r="T193" s="177"/>
      <c r="AT193" s="173" t="s">
        <v>146</v>
      </c>
      <c r="AU193" s="173" t="s">
        <v>83</v>
      </c>
      <c r="AV193" s="15" t="s">
        <v>137</v>
      </c>
      <c r="AW193" s="15" t="s">
        <v>30</v>
      </c>
      <c r="AX193" s="15" t="s">
        <v>75</v>
      </c>
      <c r="AY193" s="173" t="s">
        <v>136</v>
      </c>
    </row>
    <row r="194" spans="2:65" s="12" customFormat="1">
      <c r="B194" s="141"/>
      <c r="D194" s="142" t="s">
        <v>146</v>
      </c>
      <c r="E194" s="143" t="s">
        <v>1</v>
      </c>
      <c r="F194" s="144" t="s">
        <v>1089</v>
      </c>
      <c r="H194" s="143" t="s">
        <v>1</v>
      </c>
      <c r="L194" s="141"/>
      <c r="M194" s="145"/>
      <c r="T194" s="146"/>
      <c r="AT194" s="143" t="s">
        <v>146</v>
      </c>
      <c r="AU194" s="143" t="s">
        <v>83</v>
      </c>
      <c r="AV194" s="12" t="s">
        <v>31</v>
      </c>
      <c r="AW194" s="12" t="s">
        <v>30</v>
      </c>
      <c r="AX194" s="12" t="s">
        <v>75</v>
      </c>
      <c r="AY194" s="143" t="s">
        <v>136</v>
      </c>
    </row>
    <row r="195" spans="2:65" s="13" customFormat="1">
      <c r="B195" s="147"/>
      <c r="D195" s="142" t="s">
        <v>146</v>
      </c>
      <c r="E195" s="148" t="s">
        <v>1</v>
      </c>
      <c r="F195" s="149" t="s">
        <v>1061</v>
      </c>
      <c r="H195" s="150">
        <v>73.73</v>
      </c>
      <c r="L195" s="147"/>
      <c r="M195" s="151"/>
      <c r="T195" s="152"/>
      <c r="AT195" s="148" t="s">
        <v>146</v>
      </c>
      <c r="AU195" s="148" t="s">
        <v>83</v>
      </c>
      <c r="AV195" s="13" t="s">
        <v>83</v>
      </c>
      <c r="AW195" s="13" t="s">
        <v>30</v>
      </c>
      <c r="AX195" s="13" t="s">
        <v>75</v>
      </c>
      <c r="AY195" s="148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1069</v>
      </c>
      <c r="H196" s="150">
        <v>10.58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5" customFormat="1">
      <c r="B197" s="172"/>
      <c r="D197" s="142" t="s">
        <v>146</v>
      </c>
      <c r="E197" s="173" t="s">
        <v>1</v>
      </c>
      <c r="F197" s="174" t="s">
        <v>1088</v>
      </c>
      <c r="H197" s="175">
        <v>84.31</v>
      </c>
      <c r="L197" s="172"/>
      <c r="M197" s="176"/>
      <c r="T197" s="177"/>
      <c r="AT197" s="173" t="s">
        <v>146</v>
      </c>
      <c r="AU197" s="173" t="s">
        <v>83</v>
      </c>
      <c r="AV197" s="15" t="s">
        <v>137</v>
      </c>
      <c r="AW197" s="15" t="s">
        <v>30</v>
      </c>
      <c r="AX197" s="15" t="s">
        <v>75</v>
      </c>
      <c r="AY197" s="173" t="s">
        <v>136</v>
      </c>
    </row>
    <row r="198" spans="2:65" s="12" customFormat="1">
      <c r="B198" s="141"/>
      <c r="D198" s="142" t="s">
        <v>146</v>
      </c>
      <c r="E198" s="143" t="s">
        <v>1</v>
      </c>
      <c r="F198" s="144" t="s">
        <v>1090</v>
      </c>
      <c r="H198" s="143" t="s">
        <v>1</v>
      </c>
      <c r="L198" s="141"/>
      <c r="M198" s="145"/>
      <c r="T198" s="146"/>
      <c r="AT198" s="143" t="s">
        <v>146</v>
      </c>
      <c r="AU198" s="143" t="s">
        <v>83</v>
      </c>
      <c r="AV198" s="12" t="s">
        <v>31</v>
      </c>
      <c r="AW198" s="12" t="s">
        <v>30</v>
      </c>
      <c r="AX198" s="12" t="s">
        <v>75</v>
      </c>
      <c r="AY198" s="143" t="s">
        <v>136</v>
      </c>
    </row>
    <row r="199" spans="2:65" s="13" customFormat="1">
      <c r="B199" s="147"/>
      <c r="D199" s="142" t="s">
        <v>146</v>
      </c>
      <c r="E199" s="148" t="s">
        <v>1</v>
      </c>
      <c r="F199" s="149" t="s">
        <v>1091</v>
      </c>
      <c r="H199" s="150">
        <v>24.55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5" customFormat="1">
      <c r="B200" s="172"/>
      <c r="D200" s="142" t="s">
        <v>146</v>
      </c>
      <c r="E200" s="173" t="s">
        <v>1</v>
      </c>
      <c r="F200" s="174" t="s">
        <v>1088</v>
      </c>
      <c r="H200" s="175">
        <v>24.55</v>
      </c>
      <c r="L200" s="172"/>
      <c r="M200" s="176"/>
      <c r="T200" s="177"/>
      <c r="AT200" s="173" t="s">
        <v>146</v>
      </c>
      <c r="AU200" s="173" t="s">
        <v>83</v>
      </c>
      <c r="AV200" s="15" t="s">
        <v>137</v>
      </c>
      <c r="AW200" s="15" t="s">
        <v>30</v>
      </c>
      <c r="AX200" s="15" t="s">
        <v>75</v>
      </c>
      <c r="AY200" s="173" t="s">
        <v>136</v>
      </c>
    </row>
    <row r="201" spans="2:65" s="12" customFormat="1">
      <c r="B201" s="141"/>
      <c r="D201" s="142" t="s">
        <v>146</v>
      </c>
      <c r="E201" s="143" t="s">
        <v>1</v>
      </c>
      <c r="F201" s="144" t="s">
        <v>1092</v>
      </c>
      <c r="H201" s="143" t="s">
        <v>1</v>
      </c>
      <c r="L201" s="141"/>
      <c r="M201" s="145"/>
      <c r="T201" s="146"/>
      <c r="AT201" s="143" t="s">
        <v>146</v>
      </c>
      <c r="AU201" s="143" t="s">
        <v>83</v>
      </c>
      <c r="AV201" s="12" t="s">
        <v>31</v>
      </c>
      <c r="AW201" s="12" t="s">
        <v>30</v>
      </c>
      <c r="AX201" s="12" t="s">
        <v>75</v>
      </c>
      <c r="AY201" s="143" t="s">
        <v>136</v>
      </c>
    </row>
    <row r="202" spans="2:65" s="13" customFormat="1">
      <c r="B202" s="147"/>
      <c r="D202" s="142" t="s">
        <v>146</v>
      </c>
      <c r="E202" s="148" t="s">
        <v>1</v>
      </c>
      <c r="F202" s="149" t="s">
        <v>1093</v>
      </c>
      <c r="H202" s="150">
        <v>22.25</v>
      </c>
      <c r="L202" s="147"/>
      <c r="M202" s="151"/>
      <c r="T202" s="152"/>
      <c r="AT202" s="148" t="s">
        <v>146</v>
      </c>
      <c r="AU202" s="148" t="s">
        <v>83</v>
      </c>
      <c r="AV202" s="13" t="s">
        <v>83</v>
      </c>
      <c r="AW202" s="13" t="s">
        <v>30</v>
      </c>
      <c r="AX202" s="13" t="s">
        <v>75</v>
      </c>
      <c r="AY202" s="148" t="s">
        <v>136</v>
      </c>
    </row>
    <row r="203" spans="2:65" s="15" customFormat="1">
      <c r="B203" s="172"/>
      <c r="D203" s="142" t="s">
        <v>146</v>
      </c>
      <c r="E203" s="173" t="s">
        <v>1</v>
      </c>
      <c r="F203" s="174" t="s">
        <v>1088</v>
      </c>
      <c r="H203" s="175">
        <v>22.25</v>
      </c>
      <c r="L203" s="172"/>
      <c r="M203" s="176"/>
      <c r="T203" s="177"/>
      <c r="AT203" s="173" t="s">
        <v>146</v>
      </c>
      <c r="AU203" s="173" t="s">
        <v>83</v>
      </c>
      <c r="AV203" s="15" t="s">
        <v>137</v>
      </c>
      <c r="AW203" s="15" t="s">
        <v>30</v>
      </c>
      <c r="AX203" s="15" t="s">
        <v>75</v>
      </c>
      <c r="AY203" s="173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224.27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" customFormat="1" ht="24.15" customHeight="1">
      <c r="B205" s="128"/>
      <c r="C205" s="159" t="s">
        <v>223</v>
      </c>
      <c r="D205" s="159" t="s">
        <v>356</v>
      </c>
      <c r="E205" s="160" t="s">
        <v>1094</v>
      </c>
      <c r="F205" s="161" t="s">
        <v>1095</v>
      </c>
      <c r="G205" s="162" t="s">
        <v>200</v>
      </c>
      <c r="H205" s="163">
        <v>97.817999999999998</v>
      </c>
      <c r="I205" s="164"/>
      <c r="J205" s="164">
        <f>ROUND(I205*H205,2)</f>
        <v>0</v>
      </c>
      <c r="K205" s="161" t="s">
        <v>143</v>
      </c>
      <c r="L205" s="165"/>
      <c r="M205" s="166" t="s">
        <v>1</v>
      </c>
      <c r="N205" s="167" t="s">
        <v>40</v>
      </c>
      <c r="O205" s="137">
        <v>0</v>
      </c>
      <c r="P205" s="137">
        <f>O205*H205</f>
        <v>0</v>
      </c>
      <c r="Q205" s="137">
        <v>1.1E-4</v>
      </c>
      <c r="R205" s="137">
        <f>Q205*H205</f>
        <v>1.0759980000000001E-2</v>
      </c>
      <c r="S205" s="137">
        <v>0</v>
      </c>
      <c r="T205" s="138">
        <f>S205*H205</f>
        <v>0</v>
      </c>
      <c r="AR205" s="139" t="s">
        <v>177</v>
      </c>
      <c r="AT205" s="139" t="s">
        <v>356</v>
      </c>
      <c r="AU205" s="139" t="s">
        <v>83</v>
      </c>
      <c r="AY205" s="17" t="s">
        <v>136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7" t="s">
        <v>31</v>
      </c>
      <c r="BK205" s="140">
        <f>ROUND(I205*H205,2)</f>
        <v>0</v>
      </c>
      <c r="BL205" s="17" t="s">
        <v>144</v>
      </c>
      <c r="BM205" s="139" t="s">
        <v>1096</v>
      </c>
    </row>
    <row r="206" spans="2:65" s="13" customFormat="1">
      <c r="B206" s="147"/>
      <c r="D206" s="142" t="s">
        <v>146</v>
      </c>
      <c r="F206" s="149" t="s">
        <v>1097</v>
      </c>
      <c r="H206" s="150">
        <v>97.817999999999998</v>
      </c>
      <c r="L206" s="147"/>
      <c r="M206" s="151"/>
      <c r="T206" s="152"/>
      <c r="AT206" s="148" t="s">
        <v>146</v>
      </c>
      <c r="AU206" s="148" t="s">
        <v>83</v>
      </c>
      <c r="AV206" s="13" t="s">
        <v>83</v>
      </c>
      <c r="AW206" s="13" t="s">
        <v>3</v>
      </c>
      <c r="AX206" s="13" t="s">
        <v>31</v>
      </c>
      <c r="AY206" s="148" t="s">
        <v>136</v>
      </c>
    </row>
    <row r="207" spans="2:65" s="1" customFormat="1" ht="24.15" customHeight="1">
      <c r="B207" s="128"/>
      <c r="C207" s="159" t="s">
        <v>228</v>
      </c>
      <c r="D207" s="159" t="s">
        <v>356</v>
      </c>
      <c r="E207" s="160" t="s">
        <v>1098</v>
      </c>
      <c r="F207" s="161" t="s">
        <v>1099</v>
      </c>
      <c r="G207" s="162" t="s">
        <v>200</v>
      </c>
      <c r="H207" s="163">
        <v>88.525999999999996</v>
      </c>
      <c r="I207" s="164"/>
      <c r="J207" s="164">
        <f>ROUND(I207*H207,2)</f>
        <v>0</v>
      </c>
      <c r="K207" s="161" t="s">
        <v>143</v>
      </c>
      <c r="L207" s="165"/>
      <c r="M207" s="166" t="s">
        <v>1</v>
      </c>
      <c r="N207" s="167" t="s">
        <v>40</v>
      </c>
      <c r="O207" s="137">
        <v>0</v>
      </c>
      <c r="P207" s="137">
        <f>O207*H207</f>
        <v>0</v>
      </c>
      <c r="Q207" s="137">
        <v>4.0000000000000003E-5</v>
      </c>
      <c r="R207" s="137">
        <f>Q207*H207</f>
        <v>3.5410400000000001E-3</v>
      </c>
      <c r="S207" s="137">
        <v>0</v>
      </c>
      <c r="T207" s="138">
        <f>S207*H207</f>
        <v>0</v>
      </c>
      <c r="AR207" s="139" t="s">
        <v>177</v>
      </c>
      <c r="AT207" s="139" t="s">
        <v>356</v>
      </c>
      <c r="AU207" s="139" t="s">
        <v>83</v>
      </c>
      <c r="AY207" s="17" t="s">
        <v>136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7" t="s">
        <v>31</v>
      </c>
      <c r="BK207" s="140">
        <f>ROUND(I207*H207,2)</f>
        <v>0</v>
      </c>
      <c r="BL207" s="17" t="s">
        <v>144</v>
      </c>
      <c r="BM207" s="139" t="s">
        <v>1100</v>
      </c>
    </row>
    <row r="208" spans="2:65" s="13" customFormat="1">
      <c r="B208" s="147"/>
      <c r="D208" s="142" t="s">
        <v>146</v>
      </c>
      <c r="F208" s="149" t="s">
        <v>1101</v>
      </c>
      <c r="H208" s="150">
        <v>88.525999999999996</v>
      </c>
      <c r="L208" s="147"/>
      <c r="M208" s="151"/>
      <c r="T208" s="152"/>
      <c r="AT208" s="148" t="s">
        <v>146</v>
      </c>
      <c r="AU208" s="148" t="s">
        <v>83</v>
      </c>
      <c r="AV208" s="13" t="s">
        <v>83</v>
      </c>
      <c r="AW208" s="13" t="s">
        <v>3</v>
      </c>
      <c r="AX208" s="13" t="s">
        <v>31</v>
      </c>
      <c r="AY208" s="148" t="s">
        <v>136</v>
      </c>
    </row>
    <row r="209" spans="2:65" s="1" customFormat="1" ht="24.15" customHeight="1">
      <c r="B209" s="128"/>
      <c r="C209" s="159" t="s">
        <v>233</v>
      </c>
      <c r="D209" s="159" t="s">
        <v>356</v>
      </c>
      <c r="E209" s="160" t="s">
        <v>1102</v>
      </c>
      <c r="F209" s="161" t="s">
        <v>1103</v>
      </c>
      <c r="G209" s="162" t="s">
        <v>200</v>
      </c>
      <c r="H209" s="163">
        <v>25.777999999999999</v>
      </c>
      <c r="I209" s="164"/>
      <c r="J209" s="164">
        <f>ROUND(I209*H209,2)</f>
        <v>0</v>
      </c>
      <c r="K209" s="161" t="s">
        <v>143</v>
      </c>
      <c r="L209" s="165"/>
      <c r="M209" s="166" t="s">
        <v>1</v>
      </c>
      <c r="N209" s="167" t="s">
        <v>40</v>
      </c>
      <c r="O209" s="137">
        <v>0</v>
      </c>
      <c r="P209" s="137">
        <f>O209*H209</f>
        <v>0</v>
      </c>
      <c r="Q209" s="137">
        <v>2.9999999999999997E-4</v>
      </c>
      <c r="R209" s="137">
        <f>Q209*H209</f>
        <v>7.7333999999999988E-3</v>
      </c>
      <c r="S209" s="137">
        <v>0</v>
      </c>
      <c r="T209" s="138">
        <f>S209*H209</f>
        <v>0</v>
      </c>
      <c r="AR209" s="139" t="s">
        <v>177</v>
      </c>
      <c r="AT209" s="139" t="s">
        <v>356</v>
      </c>
      <c r="AU209" s="139" t="s">
        <v>83</v>
      </c>
      <c r="AY209" s="17" t="s">
        <v>136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7" t="s">
        <v>31</v>
      </c>
      <c r="BK209" s="140">
        <f>ROUND(I209*H209,2)</f>
        <v>0</v>
      </c>
      <c r="BL209" s="17" t="s">
        <v>144</v>
      </c>
      <c r="BM209" s="139" t="s">
        <v>1104</v>
      </c>
    </row>
    <row r="210" spans="2:65" s="13" customFormat="1">
      <c r="B210" s="147"/>
      <c r="D210" s="142" t="s">
        <v>146</v>
      </c>
      <c r="F210" s="149" t="s">
        <v>1105</v>
      </c>
      <c r="H210" s="150">
        <v>25.777999999999999</v>
      </c>
      <c r="L210" s="147"/>
      <c r="M210" s="151"/>
      <c r="T210" s="152"/>
      <c r="AT210" s="148" t="s">
        <v>146</v>
      </c>
      <c r="AU210" s="148" t="s">
        <v>83</v>
      </c>
      <c r="AV210" s="13" t="s">
        <v>83</v>
      </c>
      <c r="AW210" s="13" t="s">
        <v>3</v>
      </c>
      <c r="AX210" s="13" t="s">
        <v>31</v>
      </c>
      <c r="AY210" s="148" t="s">
        <v>136</v>
      </c>
    </row>
    <row r="211" spans="2:65" s="1" customFormat="1" ht="24.15" customHeight="1">
      <c r="B211" s="128"/>
      <c r="C211" s="159" t="s">
        <v>241</v>
      </c>
      <c r="D211" s="159" t="s">
        <v>356</v>
      </c>
      <c r="E211" s="160" t="s">
        <v>1106</v>
      </c>
      <c r="F211" s="161" t="s">
        <v>1107</v>
      </c>
      <c r="G211" s="162" t="s">
        <v>200</v>
      </c>
      <c r="H211" s="163">
        <v>23.363</v>
      </c>
      <c r="I211" s="164"/>
      <c r="J211" s="164">
        <f>ROUND(I211*H211,2)</f>
        <v>0</v>
      </c>
      <c r="K211" s="161" t="s">
        <v>143</v>
      </c>
      <c r="L211" s="165"/>
      <c r="M211" s="166" t="s">
        <v>1</v>
      </c>
      <c r="N211" s="167" t="s">
        <v>40</v>
      </c>
      <c r="O211" s="137">
        <v>0</v>
      </c>
      <c r="P211" s="137">
        <f>O211*H211</f>
        <v>0</v>
      </c>
      <c r="Q211" s="137">
        <v>2.0000000000000001E-4</v>
      </c>
      <c r="R211" s="137">
        <f>Q211*H211</f>
        <v>4.6725999999999998E-3</v>
      </c>
      <c r="S211" s="137">
        <v>0</v>
      </c>
      <c r="T211" s="138">
        <f>S211*H211</f>
        <v>0</v>
      </c>
      <c r="AR211" s="139" t="s">
        <v>177</v>
      </c>
      <c r="AT211" s="139" t="s">
        <v>356</v>
      </c>
      <c r="AU211" s="139" t="s">
        <v>83</v>
      </c>
      <c r="AY211" s="17" t="s">
        <v>136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7" t="s">
        <v>31</v>
      </c>
      <c r="BK211" s="140">
        <f>ROUND(I211*H211,2)</f>
        <v>0</v>
      </c>
      <c r="BL211" s="17" t="s">
        <v>144</v>
      </c>
      <c r="BM211" s="139" t="s">
        <v>1108</v>
      </c>
    </row>
    <row r="212" spans="2:65" s="13" customFormat="1">
      <c r="B212" s="147"/>
      <c r="D212" s="142" t="s">
        <v>146</v>
      </c>
      <c r="F212" s="149" t="s">
        <v>1109</v>
      </c>
      <c r="H212" s="150">
        <v>23.363</v>
      </c>
      <c r="L212" s="147"/>
      <c r="M212" s="151"/>
      <c r="T212" s="152"/>
      <c r="AT212" s="148" t="s">
        <v>146</v>
      </c>
      <c r="AU212" s="148" t="s">
        <v>83</v>
      </c>
      <c r="AV212" s="13" t="s">
        <v>83</v>
      </c>
      <c r="AW212" s="13" t="s">
        <v>3</v>
      </c>
      <c r="AX212" s="13" t="s">
        <v>31</v>
      </c>
      <c r="AY212" s="148" t="s">
        <v>136</v>
      </c>
    </row>
    <row r="213" spans="2:65" s="1" customFormat="1" ht="33" customHeight="1">
      <c r="B213" s="128"/>
      <c r="C213" s="129" t="s">
        <v>7</v>
      </c>
      <c r="D213" s="129" t="s">
        <v>139</v>
      </c>
      <c r="E213" s="130" t="s">
        <v>1110</v>
      </c>
      <c r="F213" s="131" t="s">
        <v>1111</v>
      </c>
      <c r="G213" s="132" t="s">
        <v>152</v>
      </c>
      <c r="H213" s="133">
        <v>24.36</v>
      </c>
      <c r="I213" s="134"/>
      <c r="J213" s="134">
        <f>ROUND(I213*H213,2)</f>
        <v>0</v>
      </c>
      <c r="K213" s="131" t="s">
        <v>143</v>
      </c>
      <c r="L213" s="29"/>
      <c r="M213" s="135" t="s">
        <v>1</v>
      </c>
      <c r="N213" s="136" t="s">
        <v>40</v>
      </c>
      <c r="O213" s="137">
        <v>0.38</v>
      </c>
      <c r="P213" s="137">
        <f>O213*H213</f>
        <v>9.2568000000000001</v>
      </c>
      <c r="Q213" s="137">
        <v>2.3099999999999999E-2</v>
      </c>
      <c r="R213" s="137">
        <f>Q213*H213</f>
        <v>0.56271599999999999</v>
      </c>
      <c r="S213" s="137">
        <v>0</v>
      </c>
      <c r="T213" s="138">
        <f>S213*H213</f>
        <v>0</v>
      </c>
      <c r="AR213" s="139" t="s">
        <v>144</v>
      </c>
      <c r="AT213" s="139" t="s">
        <v>139</v>
      </c>
      <c r="AU213" s="139" t="s">
        <v>83</v>
      </c>
      <c r="AY213" s="17" t="s">
        <v>136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7" t="s">
        <v>31</v>
      </c>
      <c r="BK213" s="140">
        <f>ROUND(I213*H213,2)</f>
        <v>0</v>
      </c>
      <c r="BL213" s="17" t="s">
        <v>144</v>
      </c>
      <c r="BM213" s="139" t="s">
        <v>1112</v>
      </c>
    </row>
    <row r="214" spans="2:65" s="1" customFormat="1" ht="37.950000000000003" customHeight="1">
      <c r="B214" s="128"/>
      <c r="C214" s="129" t="s">
        <v>265</v>
      </c>
      <c r="D214" s="129" t="s">
        <v>139</v>
      </c>
      <c r="E214" s="130" t="s">
        <v>1113</v>
      </c>
      <c r="F214" s="131" t="s">
        <v>1114</v>
      </c>
      <c r="G214" s="132" t="s">
        <v>152</v>
      </c>
      <c r="H214" s="133">
        <v>44.46</v>
      </c>
      <c r="I214" s="134"/>
      <c r="J214" s="134">
        <f>ROUND(I214*H214,2)</f>
        <v>0</v>
      </c>
      <c r="K214" s="131" t="s">
        <v>143</v>
      </c>
      <c r="L214" s="29"/>
      <c r="M214" s="135" t="s">
        <v>1</v>
      </c>
      <c r="N214" s="136" t="s">
        <v>40</v>
      </c>
      <c r="O214" s="137">
        <v>0.29399999999999998</v>
      </c>
      <c r="P214" s="137">
        <f>O214*H214</f>
        <v>13.07124</v>
      </c>
      <c r="Q214" s="137">
        <v>5.7000000000000002E-3</v>
      </c>
      <c r="R214" s="137">
        <f>Q214*H214</f>
        <v>0.25342200000000004</v>
      </c>
      <c r="S214" s="137">
        <v>0</v>
      </c>
      <c r="T214" s="138">
        <f>S214*H214</f>
        <v>0</v>
      </c>
      <c r="AR214" s="139" t="s">
        <v>144</v>
      </c>
      <c r="AT214" s="139" t="s">
        <v>139</v>
      </c>
      <c r="AU214" s="139" t="s">
        <v>83</v>
      </c>
      <c r="AY214" s="17" t="s">
        <v>136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7" t="s">
        <v>31</v>
      </c>
      <c r="BK214" s="140">
        <f>ROUND(I214*H214,2)</f>
        <v>0</v>
      </c>
      <c r="BL214" s="17" t="s">
        <v>144</v>
      </c>
      <c r="BM214" s="139" t="s">
        <v>1115</v>
      </c>
    </row>
    <row r="215" spans="2:65" s="1" customFormat="1" ht="37.950000000000003" customHeight="1">
      <c r="B215" s="128"/>
      <c r="C215" s="129" t="s">
        <v>269</v>
      </c>
      <c r="D215" s="129" t="s">
        <v>139</v>
      </c>
      <c r="E215" s="130" t="s">
        <v>1116</v>
      </c>
      <c r="F215" s="131" t="s">
        <v>1117</v>
      </c>
      <c r="G215" s="132" t="s">
        <v>152</v>
      </c>
      <c r="H215" s="133">
        <v>348.24900000000002</v>
      </c>
      <c r="I215" s="134"/>
      <c r="J215" s="134">
        <f>ROUND(I215*H215,2)</f>
        <v>0</v>
      </c>
      <c r="K215" s="131" t="s">
        <v>143</v>
      </c>
      <c r="L215" s="29"/>
      <c r="M215" s="135" t="s">
        <v>1</v>
      </c>
      <c r="N215" s="136" t="s">
        <v>40</v>
      </c>
      <c r="O215" s="137">
        <v>0.245</v>
      </c>
      <c r="P215" s="137">
        <f>O215*H215</f>
        <v>85.321005</v>
      </c>
      <c r="Q215" s="137">
        <v>2.7499999999999998E-3</v>
      </c>
      <c r="R215" s="137">
        <f>Q215*H215</f>
        <v>0.95768474999999997</v>
      </c>
      <c r="S215" s="137">
        <v>0</v>
      </c>
      <c r="T215" s="138">
        <f>S215*H215</f>
        <v>0</v>
      </c>
      <c r="AR215" s="139" t="s">
        <v>144</v>
      </c>
      <c r="AT215" s="139" t="s">
        <v>139</v>
      </c>
      <c r="AU215" s="139" t="s">
        <v>83</v>
      </c>
      <c r="AY215" s="17" t="s">
        <v>136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7" t="s">
        <v>31</v>
      </c>
      <c r="BK215" s="140">
        <f>ROUND(I215*H215,2)</f>
        <v>0</v>
      </c>
      <c r="BL215" s="17" t="s">
        <v>144</v>
      </c>
      <c r="BM215" s="139" t="s">
        <v>1118</v>
      </c>
    </row>
    <row r="216" spans="2:65" s="1" customFormat="1" ht="37.950000000000003" customHeight="1">
      <c r="B216" s="128"/>
      <c r="C216" s="129" t="s">
        <v>276</v>
      </c>
      <c r="D216" s="129" t="s">
        <v>139</v>
      </c>
      <c r="E216" s="130" t="s">
        <v>1119</v>
      </c>
      <c r="F216" s="131" t="s">
        <v>1120</v>
      </c>
      <c r="G216" s="132" t="s">
        <v>152</v>
      </c>
      <c r="H216" s="133">
        <v>34.326000000000001</v>
      </c>
      <c r="I216" s="134"/>
      <c r="J216" s="134">
        <f>ROUND(I216*H216,2)</f>
        <v>0</v>
      </c>
      <c r="K216" s="131" t="s">
        <v>143</v>
      </c>
      <c r="L216" s="29"/>
      <c r="M216" s="135" t="s">
        <v>1</v>
      </c>
      <c r="N216" s="136" t="s">
        <v>40</v>
      </c>
      <c r="O216" s="137">
        <v>0.06</v>
      </c>
      <c r="P216" s="137">
        <f>O216*H216</f>
        <v>2.0595599999999998</v>
      </c>
      <c r="Q216" s="137">
        <v>0</v>
      </c>
      <c r="R216" s="137">
        <f>Q216*H216</f>
        <v>0</v>
      </c>
      <c r="S216" s="137">
        <v>0</v>
      </c>
      <c r="T216" s="138">
        <f>S216*H216</f>
        <v>0</v>
      </c>
      <c r="AR216" s="139" t="s">
        <v>144</v>
      </c>
      <c r="AT216" s="139" t="s">
        <v>139</v>
      </c>
      <c r="AU216" s="139" t="s">
        <v>83</v>
      </c>
      <c r="AY216" s="17" t="s">
        <v>136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7" t="s">
        <v>31</v>
      </c>
      <c r="BK216" s="140">
        <f>ROUND(I216*H216,2)</f>
        <v>0</v>
      </c>
      <c r="BL216" s="17" t="s">
        <v>144</v>
      </c>
      <c r="BM216" s="139" t="s">
        <v>1121</v>
      </c>
    </row>
    <row r="217" spans="2:65" s="13" customFormat="1">
      <c r="B217" s="147"/>
      <c r="D217" s="142" t="s">
        <v>146</v>
      </c>
      <c r="E217" s="148" t="s">
        <v>1</v>
      </c>
      <c r="F217" s="149" t="s">
        <v>1122</v>
      </c>
      <c r="H217" s="150">
        <v>29.565000000000001</v>
      </c>
      <c r="L217" s="147"/>
      <c r="M217" s="151"/>
      <c r="T217" s="152"/>
      <c r="AT217" s="148" t="s">
        <v>146</v>
      </c>
      <c r="AU217" s="148" t="s">
        <v>83</v>
      </c>
      <c r="AV217" s="13" t="s">
        <v>83</v>
      </c>
      <c r="AW217" s="13" t="s">
        <v>30</v>
      </c>
      <c r="AX217" s="13" t="s">
        <v>75</v>
      </c>
      <c r="AY217" s="148" t="s">
        <v>136</v>
      </c>
    </row>
    <row r="218" spans="2:65" s="13" customFormat="1">
      <c r="B218" s="147"/>
      <c r="D218" s="142" t="s">
        <v>146</v>
      </c>
      <c r="E218" s="148" t="s">
        <v>1</v>
      </c>
      <c r="F218" s="149" t="s">
        <v>1123</v>
      </c>
      <c r="H218" s="150">
        <v>4.7610000000000001</v>
      </c>
      <c r="L218" s="147"/>
      <c r="M218" s="151"/>
      <c r="T218" s="152"/>
      <c r="AT218" s="148" t="s">
        <v>146</v>
      </c>
      <c r="AU218" s="148" t="s">
        <v>83</v>
      </c>
      <c r="AV218" s="13" t="s">
        <v>83</v>
      </c>
      <c r="AW218" s="13" t="s">
        <v>30</v>
      </c>
      <c r="AX218" s="13" t="s">
        <v>75</v>
      </c>
      <c r="AY218" s="148" t="s">
        <v>136</v>
      </c>
    </row>
    <row r="219" spans="2:65" s="14" customFormat="1">
      <c r="B219" s="153"/>
      <c r="D219" s="142" t="s">
        <v>146</v>
      </c>
      <c r="E219" s="154" t="s">
        <v>1</v>
      </c>
      <c r="F219" s="155" t="s">
        <v>149</v>
      </c>
      <c r="H219" s="156">
        <v>34.326000000000001</v>
      </c>
      <c r="L219" s="153"/>
      <c r="M219" s="157"/>
      <c r="T219" s="158"/>
      <c r="AT219" s="154" t="s">
        <v>146</v>
      </c>
      <c r="AU219" s="154" t="s">
        <v>83</v>
      </c>
      <c r="AV219" s="14" t="s">
        <v>144</v>
      </c>
      <c r="AW219" s="14" t="s">
        <v>30</v>
      </c>
      <c r="AX219" s="14" t="s">
        <v>31</v>
      </c>
      <c r="AY219" s="154" t="s">
        <v>136</v>
      </c>
    </row>
    <row r="220" spans="2:65" s="1" customFormat="1" ht="16.5" customHeight="1">
      <c r="B220" s="128"/>
      <c r="C220" s="129" t="s">
        <v>301</v>
      </c>
      <c r="D220" s="129" t="s">
        <v>139</v>
      </c>
      <c r="E220" s="130" t="s">
        <v>1124</v>
      </c>
      <c r="F220" s="131" t="s">
        <v>1125</v>
      </c>
      <c r="G220" s="132" t="s">
        <v>152</v>
      </c>
      <c r="H220" s="133">
        <v>365.82900000000001</v>
      </c>
      <c r="I220" s="134"/>
      <c r="J220" s="134">
        <f>ROUND(I220*H220,2)</f>
        <v>0</v>
      </c>
      <c r="K220" s="131" t="s">
        <v>143</v>
      </c>
      <c r="L220" s="29"/>
      <c r="M220" s="135" t="s">
        <v>1</v>
      </c>
      <c r="N220" s="136" t="s">
        <v>40</v>
      </c>
      <c r="O220" s="137">
        <v>0.14000000000000001</v>
      </c>
      <c r="P220" s="137">
        <f>O220*H220</f>
        <v>51.216060000000006</v>
      </c>
      <c r="Q220" s="137">
        <v>0</v>
      </c>
      <c r="R220" s="137">
        <f>Q220*H220</f>
        <v>0</v>
      </c>
      <c r="S220" s="137">
        <v>0</v>
      </c>
      <c r="T220" s="138">
        <f>S220*H220</f>
        <v>0</v>
      </c>
      <c r="AR220" s="139" t="s">
        <v>144</v>
      </c>
      <c r="AT220" s="139" t="s">
        <v>139</v>
      </c>
      <c r="AU220" s="139" t="s">
        <v>83</v>
      </c>
      <c r="AY220" s="17" t="s">
        <v>136</v>
      </c>
      <c r="BE220" s="140">
        <f>IF(N220="základní",J220,0)</f>
        <v>0</v>
      </c>
      <c r="BF220" s="140">
        <f>IF(N220="snížená",J220,0)</f>
        <v>0</v>
      </c>
      <c r="BG220" s="140">
        <f>IF(N220="zákl. přenesená",J220,0)</f>
        <v>0</v>
      </c>
      <c r="BH220" s="140">
        <f>IF(N220="sníž. přenesená",J220,0)</f>
        <v>0</v>
      </c>
      <c r="BI220" s="140">
        <f>IF(N220="nulová",J220,0)</f>
        <v>0</v>
      </c>
      <c r="BJ220" s="17" t="s">
        <v>31</v>
      </c>
      <c r="BK220" s="140">
        <f>ROUND(I220*H220,2)</f>
        <v>0</v>
      </c>
      <c r="BL220" s="17" t="s">
        <v>144</v>
      </c>
      <c r="BM220" s="139" t="s">
        <v>1126</v>
      </c>
    </row>
    <row r="221" spans="2:65" s="13" customFormat="1">
      <c r="B221" s="147"/>
      <c r="D221" s="142" t="s">
        <v>146</v>
      </c>
      <c r="E221" s="148" t="s">
        <v>1</v>
      </c>
      <c r="F221" s="149" t="s">
        <v>1127</v>
      </c>
      <c r="H221" s="150">
        <v>365.82900000000001</v>
      </c>
      <c r="L221" s="147"/>
      <c r="M221" s="151"/>
      <c r="T221" s="152"/>
      <c r="AT221" s="148" t="s">
        <v>146</v>
      </c>
      <c r="AU221" s="148" t="s">
        <v>83</v>
      </c>
      <c r="AV221" s="13" t="s">
        <v>83</v>
      </c>
      <c r="AW221" s="13" t="s">
        <v>30</v>
      </c>
      <c r="AX221" s="13" t="s">
        <v>75</v>
      </c>
      <c r="AY221" s="148" t="s">
        <v>136</v>
      </c>
    </row>
    <row r="222" spans="2:65" s="14" customFormat="1">
      <c r="B222" s="153"/>
      <c r="D222" s="142" t="s">
        <v>146</v>
      </c>
      <c r="E222" s="154" t="s">
        <v>1</v>
      </c>
      <c r="F222" s="155" t="s">
        <v>149</v>
      </c>
      <c r="H222" s="156">
        <v>365.82900000000001</v>
      </c>
      <c r="L222" s="153"/>
      <c r="M222" s="157"/>
      <c r="T222" s="158"/>
      <c r="AT222" s="154" t="s">
        <v>146</v>
      </c>
      <c r="AU222" s="154" t="s">
        <v>83</v>
      </c>
      <c r="AV222" s="14" t="s">
        <v>144</v>
      </c>
      <c r="AW222" s="14" t="s">
        <v>30</v>
      </c>
      <c r="AX222" s="14" t="s">
        <v>31</v>
      </c>
      <c r="AY222" s="154" t="s">
        <v>136</v>
      </c>
    </row>
    <row r="223" spans="2:65" s="1" customFormat="1" ht="33" customHeight="1">
      <c r="B223" s="128"/>
      <c r="C223" s="129" t="s">
        <v>307</v>
      </c>
      <c r="D223" s="129" t="s">
        <v>139</v>
      </c>
      <c r="E223" s="130" t="s">
        <v>302</v>
      </c>
      <c r="F223" s="131" t="s">
        <v>303</v>
      </c>
      <c r="G223" s="132" t="s">
        <v>152</v>
      </c>
      <c r="H223" s="133">
        <v>72.727000000000004</v>
      </c>
      <c r="I223" s="134"/>
      <c r="J223" s="134">
        <f>ROUND(I223*H223,2)</f>
        <v>0</v>
      </c>
      <c r="K223" s="131" t="s">
        <v>143</v>
      </c>
      <c r="L223" s="29"/>
      <c r="M223" s="135" t="s">
        <v>1</v>
      </c>
      <c r="N223" s="136" t="s">
        <v>40</v>
      </c>
      <c r="O223" s="137">
        <v>0.63</v>
      </c>
      <c r="P223" s="137">
        <f>O223*H223</f>
        <v>45.818010000000001</v>
      </c>
      <c r="Q223" s="137">
        <v>0.105</v>
      </c>
      <c r="R223" s="137">
        <f>Q223*H223</f>
        <v>7.6363349999999999</v>
      </c>
      <c r="S223" s="137">
        <v>0</v>
      </c>
      <c r="T223" s="138">
        <f>S223*H223</f>
        <v>0</v>
      </c>
      <c r="AR223" s="139" t="s">
        <v>144</v>
      </c>
      <c r="AT223" s="139" t="s">
        <v>139</v>
      </c>
      <c r="AU223" s="139" t="s">
        <v>83</v>
      </c>
      <c r="AY223" s="17" t="s">
        <v>136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7" t="s">
        <v>31</v>
      </c>
      <c r="BK223" s="140">
        <f>ROUND(I223*H223,2)</f>
        <v>0</v>
      </c>
      <c r="BL223" s="17" t="s">
        <v>144</v>
      </c>
      <c r="BM223" s="139" t="s">
        <v>1128</v>
      </c>
    </row>
    <row r="224" spans="2:65" s="12" customFormat="1">
      <c r="B224" s="141"/>
      <c r="D224" s="142" t="s">
        <v>146</v>
      </c>
      <c r="E224" s="143" t="s">
        <v>1</v>
      </c>
      <c r="F224" s="144" t="s">
        <v>1129</v>
      </c>
      <c r="H224" s="143" t="s">
        <v>1</v>
      </c>
      <c r="L224" s="141"/>
      <c r="M224" s="145"/>
      <c r="T224" s="146"/>
      <c r="AT224" s="143" t="s">
        <v>146</v>
      </c>
      <c r="AU224" s="143" t="s">
        <v>83</v>
      </c>
      <c r="AV224" s="12" t="s">
        <v>31</v>
      </c>
      <c r="AW224" s="12" t="s">
        <v>30</v>
      </c>
      <c r="AX224" s="12" t="s">
        <v>75</v>
      </c>
      <c r="AY224" s="143" t="s">
        <v>136</v>
      </c>
    </row>
    <row r="225" spans="2:65" s="13" customFormat="1">
      <c r="B225" s="147"/>
      <c r="D225" s="142" t="s">
        <v>146</v>
      </c>
      <c r="E225" s="148" t="s">
        <v>1</v>
      </c>
      <c r="F225" s="149" t="s">
        <v>1130</v>
      </c>
      <c r="H225" s="150">
        <v>72.727000000000004</v>
      </c>
      <c r="L225" s="147"/>
      <c r="M225" s="151"/>
      <c r="T225" s="152"/>
      <c r="AT225" s="148" t="s">
        <v>146</v>
      </c>
      <c r="AU225" s="148" t="s">
        <v>83</v>
      </c>
      <c r="AV225" s="13" t="s">
        <v>83</v>
      </c>
      <c r="AW225" s="13" t="s">
        <v>30</v>
      </c>
      <c r="AX225" s="13" t="s">
        <v>75</v>
      </c>
      <c r="AY225" s="148" t="s">
        <v>136</v>
      </c>
    </row>
    <row r="226" spans="2:65" s="14" customFormat="1">
      <c r="B226" s="153"/>
      <c r="D226" s="142" t="s">
        <v>146</v>
      </c>
      <c r="E226" s="154" t="s">
        <v>1</v>
      </c>
      <c r="F226" s="155" t="s">
        <v>149</v>
      </c>
      <c r="H226" s="156">
        <v>72.727000000000004</v>
      </c>
      <c r="L226" s="153"/>
      <c r="M226" s="157"/>
      <c r="T226" s="158"/>
      <c r="AT226" s="154" t="s">
        <v>146</v>
      </c>
      <c r="AU226" s="154" t="s">
        <v>83</v>
      </c>
      <c r="AV226" s="14" t="s">
        <v>144</v>
      </c>
      <c r="AW226" s="14" t="s">
        <v>30</v>
      </c>
      <c r="AX226" s="14" t="s">
        <v>31</v>
      </c>
      <c r="AY226" s="154" t="s">
        <v>136</v>
      </c>
    </row>
    <row r="227" spans="2:65" s="11" customFormat="1" ht="22.95" customHeight="1">
      <c r="B227" s="117"/>
      <c r="D227" s="118" t="s">
        <v>74</v>
      </c>
      <c r="E227" s="126" t="s">
        <v>181</v>
      </c>
      <c r="F227" s="126" t="s">
        <v>376</v>
      </c>
      <c r="J227" s="127">
        <f>BK227</f>
        <v>0</v>
      </c>
      <c r="L227" s="117"/>
      <c r="M227" s="121"/>
      <c r="P227" s="122">
        <f>SUM(P228:P237)</f>
        <v>124.97057999999998</v>
      </c>
      <c r="R227" s="122">
        <f>SUM(R228:R237)</f>
        <v>0</v>
      </c>
      <c r="T227" s="123">
        <f>SUM(T228:T237)</f>
        <v>0</v>
      </c>
      <c r="AR227" s="118" t="s">
        <v>31</v>
      </c>
      <c r="AT227" s="124" t="s">
        <v>74</v>
      </c>
      <c r="AU227" s="124" t="s">
        <v>31</v>
      </c>
      <c r="AY227" s="118" t="s">
        <v>136</v>
      </c>
      <c r="BK227" s="125">
        <f>SUM(BK228:BK237)</f>
        <v>0</v>
      </c>
    </row>
    <row r="228" spans="2:65" s="1" customFormat="1" ht="44.25" customHeight="1">
      <c r="B228" s="128"/>
      <c r="C228" s="129" t="s">
        <v>329</v>
      </c>
      <c r="D228" s="129" t="s">
        <v>139</v>
      </c>
      <c r="E228" s="130" t="s">
        <v>1131</v>
      </c>
      <c r="F228" s="131" t="s">
        <v>1132</v>
      </c>
      <c r="G228" s="132" t="s">
        <v>152</v>
      </c>
      <c r="H228" s="133">
        <v>425.07</v>
      </c>
      <c r="I228" s="134"/>
      <c r="J228" s="134">
        <f>ROUND(I228*H228,2)</f>
        <v>0</v>
      </c>
      <c r="K228" s="131" t="s">
        <v>143</v>
      </c>
      <c r="L228" s="29"/>
      <c r="M228" s="135" t="s">
        <v>1</v>
      </c>
      <c r="N228" s="136" t="s">
        <v>40</v>
      </c>
      <c r="O228" s="137">
        <v>0.125</v>
      </c>
      <c r="P228" s="137">
        <f>O228*H228</f>
        <v>53.133749999999999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144</v>
      </c>
      <c r="AT228" s="139" t="s">
        <v>139</v>
      </c>
      <c r="AU228" s="139" t="s">
        <v>83</v>
      </c>
      <c r="AY228" s="17" t="s">
        <v>136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7" t="s">
        <v>31</v>
      </c>
      <c r="BK228" s="140">
        <f>ROUND(I228*H228,2)</f>
        <v>0</v>
      </c>
      <c r="BL228" s="17" t="s">
        <v>144</v>
      </c>
      <c r="BM228" s="139" t="s">
        <v>1133</v>
      </c>
    </row>
    <row r="229" spans="2:65" s="13" customFormat="1" ht="20.399999999999999">
      <c r="B229" s="147"/>
      <c r="D229" s="142" t="s">
        <v>146</v>
      </c>
      <c r="E229" s="148" t="s">
        <v>1</v>
      </c>
      <c r="F229" s="149" t="s">
        <v>1134</v>
      </c>
      <c r="H229" s="150">
        <v>425.07</v>
      </c>
      <c r="L229" s="147"/>
      <c r="M229" s="151"/>
      <c r="T229" s="152"/>
      <c r="AT229" s="148" t="s">
        <v>146</v>
      </c>
      <c r="AU229" s="148" t="s">
        <v>83</v>
      </c>
      <c r="AV229" s="13" t="s">
        <v>83</v>
      </c>
      <c r="AW229" s="13" t="s">
        <v>30</v>
      </c>
      <c r="AX229" s="13" t="s">
        <v>75</v>
      </c>
      <c r="AY229" s="148" t="s">
        <v>136</v>
      </c>
    </row>
    <row r="230" spans="2:65" s="14" customFormat="1">
      <c r="B230" s="153"/>
      <c r="D230" s="142" t="s">
        <v>146</v>
      </c>
      <c r="E230" s="154" t="s">
        <v>1</v>
      </c>
      <c r="F230" s="155" t="s">
        <v>149</v>
      </c>
      <c r="H230" s="156">
        <v>425.07</v>
      </c>
      <c r="L230" s="153"/>
      <c r="M230" s="157"/>
      <c r="T230" s="158"/>
      <c r="AT230" s="154" t="s">
        <v>146</v>
      </c>
      <c r="AU230" s="154" t="s">
        <v>83</v>
      </c>
      <c r="AV230" s="14" t="s">
        <v>144</v>
      </c>
      <c r="AW230" s="14" t="s">
        <v>30</v>
      </c>
      <c r="AX230" s="14" t="s">
        <v>31</v>
      </c>
      <c r="AY230" s="154" t="s">
        <v>136</v>
      </c>
    </row>
    <row r="231" spans="2:65" s="1" customFormat="1" ht="55.5" customHeight="1">
      <c r="B231" s="128"/>
      <c r="C231" s="129" t="s">
        <v>351</v>
      </c>
      <c r="D231" s="129" t="s">
        <v>139</v>
      </c>
      <c r="E231" s="130" t="s">
        <v>1135</v>
      </c>
      <c r="F231" s="131" t="s">
        <v>1136</v>
      </c>
      <c r="G231" s="132" t="s">
        <v>152</v>
      </c>
      <c r="H231" s="133">
        <v>25504.2</v>
      </c>
      <c r="I231" s="134"/>
      <c r="J231" s="134">
        <f>ROUND(I231*H231,2)</f>
        <v>0</v>
      </c>
      <c r="K231" s="131" t="s">
        <v>143</v>
      </c>
      <c r="L231" s="29"/>
      <c r="M231" s="135" t="s">
        <v>1</v>
      </c>
      <c r="N231" s="136" t="s">
        <v>40</v>
      </c>
      <c r="O231" s="137">
        <v>0</v>
      </c>
      <c r="P231" s="137">
        <f>O231*H231</f>
        <v>0</v>
      </c>
      <c r="Q231" s="137">
        <v>0</v>
      </c>
      <c r="R231" s="137">
        <f>Q231*H231</f>
        <v>0</v>
      </c>
      <c r="S231" s="137">
        <v>0</v>
      </c>
      <c r="T231" s="138">
        <f>S231*H231</f>
        <v>0</v>
      </c>
      <c r="AR231" s="139" t="s">
        <v>144</v>
      </c>
      <c r="AT231" s="139" t="s">
        <v>139</v>
      </c>
      <c r="AU231" s="139" t="s">
        <v>83</v>
      </c>
      <c r="AY231" s="17" t="s">
        <v>136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7" t="s">
        <v>31</v>
      </c>
      <c r="BK231" s="140">
        <f>ROUND(I231*H231,2)</f>
        <v>0</v>
      </c>
      <c r="BL231" s="17" t="s">
        <v>144</v>
      </c>
      <c r="BM231" s="139" t="s">
        <v>1137</v>
      </c>
    </row>
    <row r="232" spans="2:65" s="13" customFormat="1">
      <c r="B232" s="147"/>
      <c r="D232" s="142" t="s">
        <v>146</v>
      </c>
      <c r="F232" s="149" t="s">
        <v>1138</v>
      </c>
      <c r="H232" s="150">
        <v>25504.2</v>
      </c>
      <c r="L232" s="147"/>
      <c r="M232" s="151"/>
      <c r="T232" s="152"/>
      <c r="AT232" s="148" t="s">
        <v>146</v>
      </c>
      <c r="AU232" s="148" t="s">
        <v>83</v>
      </c>
      <c r="AV232" s="13" t="s">
        <v>83</v>
      </c>
      <c r="AW232" s="13" t="s">
        <v>3</v>
      </c>
      <c r="AX232" s="13" t="s">
        <v>31</v>
      </c>
      <c r="AY232" s="148" t="s">
        <v>136</v>
      </c>
    </row>
    <row r="233" spans="2:65" s="1" customFormat="1" ht="44.25" customHeight="1">
      <c r="B233" s="128"/>
      <c r="C233" s="129" t="s">
        <v>355</v>
      </c>
      <c r="D233" s="129" t="s">
        <v>139</v>
      </c>
      <c r="E233" s="130" t="s">
        <v>1139</v>
      </c>
      <c r="F233" s="131" t="s">
        <v>1140</v>
      </c>
      <c r="G233" s="132" t="s">
        <v>152</v>
      </c>
      <c r="H233" s="133">
        <v>425.07</v>
      </c>
      <c r="I233" s="134"/>
      <c r="J233" s="134">
        <f>ROUND(I233*H233,2)</f>
        <v>0</v>
      </c>
      <c r="K233" s="131" t="s">
        <v>143</v>
      </c>
      <c r="L233" s="29"/>
      <c r="M233" s="135" t="s">
        <v>1</v>
      </c>
      <c r="N233" s="136" t="s">
        <v>40</v>
      </c>
      <c r="O233" s="137">
        <v>8.6999999999999994E-2</v>
      </c>
      <c r="P233" s="137">
        <f>O233*H233</f>
        <v>36.981089999999995</v>
      </c>
      <c r="Q233" s="137">
        <v>0</v>
      </c>
      <c r="R233" s="137">
        <f>Q233*H233</f>
        <v>0</v>
      </c>
      <c r="S233" s="137">
        <v>0</v>
      </c>
      <c r="T233" s="138">
        <f>S233*H233</f>
        <v>0</v>
      </c>
      <c r="AR233" s="139" t="s">
        <v>144</v>
      </c>
      <c r="AT233" s="139" t="s">
        <v>139</v>
      </c>
      <c r="AU233" s="139" t="s">
        <v>83</v>
      </c>
      <c r="AY233" s="17" t="s">
        <v>136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7" t="s">
        <v>31</v>
      </c>
      <c r="BK233" s="140">
        <f>ROUND(I233*H233,2)</f>
        <v>0</v>
      </c>
      <c r="BL233" s="17" t="s">
        <v>144</v>
      </c>
      <c r="BM233" s="139" t="s">
        <v>1141</v>
      </c>
    </row>
    <row r="234" spans="2:65" s="1" customFormat="1" ht="24.15" customHeight="1">
      <c r="B234" s="128"/>
      <c r="C234" s="129" t="s">
        <v>360</v>
      </c>
      <c r="D234" s="129" t="s">
        <v>139</v>
      </c>
      <c r="E234" s="130" t="s">
        <v>1142</v>
      </c>
      <c r="F234" s="131" t="s">
        <v>1143</v>
      </c>
      <c r="G234" s="132" t="s">
        <v>152</v>
      </c>
      <c r="H234" s="133">
        <v>425.07</v>
      </c>
      <c r="I234" s="134"/>
      <c r="J234" s="134">
        <f>ROUND(I234*H234,2)</f>
        <v>0</v>
      </c>
      <c r="K234" s="131" t="s">
        <v>143</v>
      </c>
      <c r="L234" s="29"/>
      <c r="M234" s="135" t="s">
        <v>1</v>
      </c>
      <c r="N234" s="136" t="s">
        <v>40</v>
      </c>
      <c r="O234" s="137">
        <v>4.9000000000000002E-2</v>
      </c>
      <c r="P234" s="137">
        <f>O234*H234</f>
        <v>20.828430000000001</v>
      </c>
      <c r="Q234" s="137">
        <v>0</v>
      </c>
      <c r="R234" s="137">
        <f>Q234*H234</f>
        <v>0</v>
      </c>
      <c r="S234" s="137">
        <v>0</v>
      </c>
      <c r="T234" s="138">
        <f>S234*H234</f>
        <v>0</v>
      </c>
      <c r="AR234" s="139" t="s">
        <v>144</v>
      </c>
      <c r="AT234" s="139" t="s">
        <v>139</v>
      </c>
      <c r="AU234" s="139" t="s">
        <v>83</v>
      </c>
      <c r="AY234" s="17" t="s">
        <v>136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7" t="s">
        <v>31</v>
      </c>
      <c r="BK234" s="140">
        <f>ROUND(I234*H234,2)</f>
        <v>0</v>
      </c>
      <c r="BL234" s="17" t="s">
        <v>144</v>
      </c>
      <c r="BM234" s="139" t="s">
        <v>1144</v>
      </c>
    </row>
    <row r="235" spans="2:65" s="1" customFormat="1" ht="24.15" customHeight="1">
      <c r="B235" s="128"/>
      <c r="C235" s="129" t="s">
        <v>364</v>
      </c>
      <c r="D235" s="129" t="s">
        <v>139</v>
      </c>
      <c r="E235" s="130" t="s">
        <v>1145</v>
      </c>
      <c r="F235" s="131" t="s">
        <v>1146</v>
      </c>
      <c r="G235" s="132" t="s">
        <v>152</v>
      </c>
      <c r="H235" s="133">
        <v>25504.2</v>
      </c>
      <c r="I235" s="134"/>
      <c r="J235" s="134">
        <f>ROUND(I235*H235,2)</f>
        <v>0</v>
      </c>
      <c r="K235" s="131" t="s">
        <v>143</v>
      </c>
      <c r="L235" s="29"/>
      <c r="M235" s="135" t="s">
        <v>1</v>
      </c>
      <c r="N235" s="136" t="s">
        <v>40</v>
      </c>
      <c r="O235" s="137">
        <v>0</v>
      </c>
      <c r="P235" s="137">
        <f>O235*H235</f>
        <v>0</v>
      </c>
      <c r="Q235" s="137">
        <v>0</v>
      </c>
      <c r="R235" s="137">
        <f>Q235*H235</f>
        <v>0</v>
      </c>
      <c r="S235" s="137">
        <v>0</v>
      </c>
      <c r="T235" s="138">
        <f>S235*H235</f>
        <v>0</v>
      </c>
      <c r="AR235" s="139" t="s">
        <v>144</v>
      </c>
      <c r="AT235" s="139" t="s">
        <v>139</v>
      </c>
      <c r="AU235" s="139" t="s">
        <v>83</v>
      </c>
      <c r="AY235" s="17" t="s">
        <v>136</v>
      </c>
      <c r="BE235" s="140">
        <f>IF(N235="základní",J235,0)</f>
        <v>0</v>
      </c>
      <c r="BF235" s="140">
        <f>IF(N235="snížená",J235,0)</f>
        <v>0</v>
      </c>
      <c r="BG235" s="140">
        <f>IF(N235="zákl. přenesená",J235,0)</f>
        <v>0</v>
      </c>
      <c r="BH235" s="140">
        <f>IF(N235="sníž. přenesená",J235,0)</f>
        <v>0</v>
      </c>
      <c r="BI235" s="140">
        <f>IF(N235="nulová",J235,0)</f>
        <v>0</v>
      </c>
      <c r="BJ235" s="17" t="s">
        <v>31</v>
      </c>
      <c r="BK235" s="140">
        <f>ROUND(I235*H235,2)</f>
        <v>0</v>
      </c>
      <c r="BL235" s="17" t="s">
        <v>144</v>
      </c>
      <c r="BM235" s="139" t="s">
        <v>1147</v>
      </c>
    </row>
    <row r="236" spans="2:65" s="13" customFormat="1">
      <c r="B236" s="147"/>
      <c r="D236" s="142" t="s">
        <v>146</v>
      </c>
      <c r="F236" s="149" t="s">
        <v>1138</v>
      </c>
      <c r="H236" s="150">
        <v>25504.2</v>
      </c>
      <c r="L236" s="147"/>
      <c r="M236" s="151"/>
      <c r="T236" s="152"/>
      <c r="AT236" s="148" t="s">
        <v>146</v>
      </c>
      <c r="AU236" s="148" t="s">
        <v>83</v>
      </c>
      <c r="AV236" s="13" t="s">
        <v>83</v>
      </c>
      <c r="AW236" s="13" t="s">
        <v>3</v>
      </c>
      <c r="AX236" s="13" t="s">
        <v>31</v>
      </c>
      <c r="AY236" s="148" t="s">
        <v>136</v>
      </c>
    </row>
    <row r="237" spans="2:65" s="1" customFormat="1" ht="24.15" customHeight="1">
      <c r="B237" s="128"/>
      <c r="C237" s="129" t="s">
        <v>368</v>
      </c>
      <c r="D237" s="129" t="s">
        <v>139</v>
      </c>
      <c r="E237" s="130" t="s">
        <v>1148</v>
      </c>
      <c r="F237" s="131" t="s">
        <v>1149</v>
      </c>
      <c r="G237" s="132" t="s">
        <v>152</v>
      </c>
      <c r="H237" s="133">
        <v>425.07</v>
      </c>
      <c r="I237" s="134"/>
      <c r="J237" s="134">
        <f>ROUND(I237*H237,2)</f>
        <v>0</v>
      </c>
      <c r="K237" s="131" t="s">
        <v>143</v>
      </c>
      <c r="L237" s="29"/>
      <c r="M237" s="135" t="s">
        <v>1</v>
      </c>
      <c r="N237" s="136" t="s">
        <v>40</v>
      </c>
      <c r="O237" s="137">
        <v>3.3000000000000002E-2</v>
      </c>
      <c r="P237" s="137">
        <f>O237*H237</f>
        <v>14.02731</v>
      </c>
      <c r="Q237" s="137">
        <v>0</v>
      </c>
      <c r="R237" s="137">
        <f>Q237*H237</f>
        <v>0</v>
      </c>
      <c r="S237" s="137">
        <v>0</v>
      </c>
      <c r="T237" s="138">
        <f>S237*H237</f>
        <v>0</v>
      </c>
      <c r="AR237" s="139" t="s">
        <v>144</v>
      </c>
      <c r="AT237" s="139" t="s">
        <v>139</v>
      </c>
      <c r="AU237" s="139" t="s">
        <v>83</v>
      </c>
      <c r="AY237" s="17" t="s">
        <v>136</v>
      </c>
      <c r="BE237" s="140">
        <f>IF(N237="základní",J237,0)</f>
        <v>0</v>
      </c>
      <c r="BF237" s="140">
        <f>IF(N237="snížená",J237,0)</f>
        <v>0</v>
      </c>
      <c r="BG237" s="140">
        <f>IF(N237="zákl. přenesená",J237,0)</f>
        <v>0</v>
      </c>
      <c r="BH237" s="140">
        <f>IF(N237="sníž. přenesená",J237,0)</f>
        <v>0</v>
      </c>
      <c r="BI237" s="140">
        <f>IF(N237="nulová",J237,0)</f>
        <v>0</v>
      </c>
      <c r="BJ237" s="17" t="s">
        <v>31</v>
      </c>
      <c r="BK237" s="140">
        <f>ROUND(I237*H237,2)</f>
        <v>0</v>
      </c>
      <c r="BL237" s="17" t="s">
        <v>144</v>
      </c>
      <c r="BM237" s="139" t="s">
        <v>1150</v>
      </c>
    </row>
    <row r="238" spans="2:65" s="11" customFormat="1" ht="22.95" customHeight="1">
      <c r="B238" s="117"/>
      <c r="D238" s="118" t="s">
        <v>74</v>
      </c>
      <c r="E238" s="126" t="s">
        <v>518</v>
      </c>
      <c r="F238" s="126" t="s">
        <v>519</v>
      </c>
      <c r="J238" s="127">
        <f>BK238</f>
        <v>0</v>
      </c>
      <c r="L238" s="117"/>
      <c r="M238" s="121"/>
      <c r="P238" s="122">
        <f>SUM(P239:P243)</f>
        <v>0.40587499999999999</v>
      </c>
      <c r="R238" s="122">
        <f>SUM(R239:R243)</f>
        <v>0</v>
      </c>
      <c r="T238" s="123">
        <f>SUM(T239:T243)</f>
        <v>0</v>
      </c>
      <c r="AR238" s="118" t="s">
        <v>31</v>
      </c>
      <c r="AT238" s="124" t="s">
        <v>74</v>
      </c>
      <c r="AU238" s="124" t="s">
        <v>31</v>
      </c>
      <c r="AY238" s="118" t="s">
        <v>136</v>
      </c>
      <c r="BK238" s="125">
        <f>SUM(BK239:BK243)</f>
        <v>0</v>
      </c>
    </row>
    <row r="239" spans="2:65" s="1" customFormat="1" ht="37.950000000000003" customHeight="1">
      <c r="B239" s="128"/>
      <c r="C239" s="129" t="s">
        <v>372</v>
      </c>
      <c r="D239" s="129" t="s">
        <v>139</v>
      </c>
      <c r="E239" s="130" t="s">
        <v>521</v>
      </c>
      <c r="F239" s="131" t="s">
        <v>522</v>
      </c>
      <c r="G239" s="132" t="s">
        <v>174</v>
      </c>
      <c r="H239" s="133">
        <v>0.191</v>
      </c>
      <c r="I239" s="134"/>
      <c r="J239" s="134">
        <f>ROUND(I239*H239,2)</f>
        <v>0</v>
      </c>
      <c r="K239" s="131" t="s">
        <v>143</v>
      </c>
      <c r="L239" s="29"/>
      <c r="M239" s="135" t="s">
        <v>1</v>
      </c>
      <c r="N239" s="136" t="s">
        <v>40</v>
      </c>
      <c r="O239" s="137">
        <v>1.88</v>
      </c>
      <c r="P239" s="137">
        <f>O239*H239</f>
        <v>0.35908000000000001</v>
      </c>
      <c r="Q239" s="137">
        <v>0</v>
      </c>
      <c r="R239" s="137">
        <f>Q239*H239</f>
        <v>0</v>
      </c>
      <c r="S239" s="137">
        <v>0</v>
      </c>
      <c r="T239" s="138">
        <f>S239*H239</f>
        <v>0</v>
      </c>
      <c r="AR239" s="139" t="s">
        <v>144</v>
      </c>
      <c r="AT239" s="139" t="s">
        <v>139</v>
      </c>
      <c r="AU239" s="139" t="s">
        <v>83</v>
      </c>
      <c r="AY239" s="17" t="s">
        <v>136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7" t="s">
        <v>31</v>
      </c>
      <c r="BK239" s="140">
        <f>ROUND(I239*H239,2)</f>
        <v>0</v>
      </c>
      <c r="BL239" s="17" t="s">
        <v>144</v>
      </c>
      <c r="BM239" s="139" t="s">
        <v>1151</v>
      </c>
    </row>
    <row r="240" spans="2:65" s="1" customFormat="1" ht="33" customHeight="1">
      <c r="B240" s="128"/>
      <c r="C240" s="129" t="s">
        <v>377</v>
      </c>
      <c r="D240" s="129" t="s">
        <v>139</v>
      </c>
      <c r="E240" s="130" t="s">
        <v>525</v>
      </c>
      <c r="F240" s="131" t="s">
        <v>526</v>
      </c>
      <c r="G240" s="132" t="s">
        <v>174</v>
      </c>
      <c r="H240" s="133">
        <v>0.191</v>
      </c>
      <c r="I240" s="134"/>
      <c r="J240" s="134">
        <f>ROUND(I240*H240,2)</f>
        <v>0</v>
      </c>
      <c r="K240" s="131" t="s">
        <v>143</v>
      </c>
      <c r="L240" s="29"/>
      <c r="M240" s="135" t="s">
        <v>1</v>
      </c>
      <c r="N240" s="136" t="s">
        <v>40</v>
      </c>
      <c r="O240" s="137">
        <v>0.125</v>
      </c>
      <c r="P240" s="137">
        <f>O240*H240</f>
        <v>2.3875E-2</v>
      </c>
      <c r="Q240" s="137">
        <v>0</v>
      </c>
      <c r="R240" s="137">
        <f>Q240*H240</f>
        <v>0</v>
      </c>
      <c r="S240" s="137">
        <v>0</v>
      </c>
      <c r="T240" s="138">
        <f>S240*H240</f>
        <v>0</v>
      </c>
      <c r="AR240" s="139" t="s">
        <v>144</v>
      </c>
      <c r="AT240" s="139" t="s">
        <v>139</v>
      </c>
      <c r="AU240" s="139" t="s">
        <v>83</v>
      </c>
      <c r="AY240" s="17" t="s">
        <v>136</v>
      </c>
      <c r="BE240" s="140">
        <f>IF(N240="základní",J240,0)</f>
        <v>0</v>
      </c>
      <c r="BF240" s="140">
        <f>IF(N240="snížená",J240,0)</f>
        <v>0</v>
      </c>
      <c r="BG240" s="140">
        <f>IF(N240="zákl. přenesená",J240,0)</f>
        <v>0</v>
      </c>
      <c r="BH240" s="140">
        <f>IF(N240="sníž. přenesená",J240,0)</f>
        <v>0</v>
      </c>
      <c r="BI240" s="140">
        <f>IF(N240="nulová",J240,0)</f>
        <v>0</v>
      </c>
      <c r="BJ240" s="17" t="s">
        <v>31</v>
      </c>
      <c r="BK240" s="140">
        <f>ROUND(I240*H240,2)</f>
        <v>0</v>
      </c>
      <c r="BL240" s="17" t="s">
        <v>144</v>
      </c>
      <c r="BM240" s="139" t="s">
        <v>1152</v>
      </c>
    </row>
    <row r="241" spans="2:65" s="1" customFormat="1" ht="44.25" customHeight="1">
      <c r="B241" s="128"/>
      <c r="C241" s="129" t="s">
        <v>381</v>
      </c>
      <c r="D241" s="129" t="s">
        <v>139</v>
      </c>
      <c r="E241" s="130" t="s">
        <v>529</v>
      </c>
      <c r="F241" s="131" t="s">
        <v>530</v>
      </c>
      <c r="G241" s="132" t="s">
        <v>174</v>
      </c>
      <c r="H241" s="133">
        <v>3.82</v>
      </c>
      <c r="I241" s="134"/>
      <c r="J241" s="134">
        <f>ROUND(I241*H241,2)</f>
        <v>0</v>
      </c>
      <c r="K241" s="131" t="s">
        <v>143</v>
      </c>
      <c r="L241" s="29"/>
      <c r="M241" s="135" t="s">
        <v>1</v>
      </c>
      <c r="N241" s="136" t="s">
        <v>40</v>
      </c>
      <c r="O241" s="137">
        <v>6.0000000000000001E-3</v>
      </c>
      <c r="P241" s="137">
        <f>O241*H241</f>
        <v>2.2919999999999999E-2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144</v>
      </c>
      <c r="AT241" s="139" t="s">
        <v>139</v>
      </c>
      <c r="AU241" s="139" t="s">
        <v>83</v>
      </c>
      <c r="AY241" s="17" t="s">
        <v>136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7" t="s">
        <v>31</v>
      </c>
      <c r="BK241" s="140">
        <f>ROUND(I241*H241,2)</f>
        <v>0</v>
      </c>
      <c r="BL241" s="17" t="s">
        <v>144</v>
      </c>
      <c r="BM241" s="139" t="s">
        <v>1153</v>
      </c>
    </row>
    <row r="242" spans="2:65" s="13" customFormat="1">
      <c r="B242" s="147"/>
      <c r="D242" s="142" t="s">
        <v>146</v>
      </c>
      <c r="F242" s="149" t="s">
        <v>1154</v>
      </c>
      <c r="H242" s="150">
        <v>3.82</v>
      </c>
      <c r="L242" s="147"/>
      <c r="M242" s="151"/>
      <c r="T242" s="152"/>
      <c r="AT242" s="148" t="s">
        <v>146</v>
      </c>
      <c r="AU242" s="148" t="s">
        <v>83</v>
      </c>
      <c r="AV242" s="13" t="s">
        <v>83</v>
      </c>
      <c r="AW242" s="13" t="s">
        <v>3</v>
      </c>
      <c r="AX242" s="13" t="s">
        <v>31</v>
      </c>
      <c r="AY242" s="148" t="s">
        <v>136</v>
      </c>
    </row>
    <row r="243" spans="2:65" s="1" customFormat="1" ht="44.25" customHeight="1">
      <c r="B243" s="128"/>
      <c r="C243" s="129" t="s">
        <v>385</v>
      </c>
      <c r="D243" s="129" t="s">
        <v>139</v>
      </c>
      <c r="E243" s="130" t="s">
        <v>534</v>
      </c>
      <c r="F243" s="131" t="s">
        <v>535</v>
      </c>
      <c r="G243" s="132" t="s">
        <v>174</v>
      </c>
      <c r="H243" s="133">
        <v>0.191</v>
      </c>
      <c r="I243" s="134"/>
      <c r="J243" s="134">
        <f>ROUND(I243*H243,2)</f>
        <v>0</v>
      </c>
      <c r="K243" s="131" t="s">
        <v>143</v>
      </c>
      <c r="L243" s="29"/>
      <c r="M243" s="135" t="s">
        <v>1</v>
      </c>
      <c r="N243" s="136" t="s">
        <v>40</v>
      </c>
      <c r="O243" s="137">
        <v>0</v>
      </c>
      <c r="P243" s="137">
        <f>O243*H243</f>
        <v>0</v>
      </c>
      <c r="Q243" s="137">
        <v>0</v>
      </c>
      <c r="R243" s="137">
        <f>Q243*H243</f>
        <v>0</v>
      </c>
      <c r="S243" s="137">
        <v>0</v>
      </c>
      <c r="T243" s="138">
        <f>S243*H243</f>
        <v>0</v>
      </c>
      <c r="AR243" s="139" t="s">
        <v>144</v>
      </c>
      <c r="AT243" s="139" t="s">
        <v>139</v>
      </c>
      <c r="AU243" s="139" t="s">
        <v>83</v>
      </c>
      <c r="AY243" s="17" t="s">
        <v>136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7" t="s">
        <v>31</v>
      </c>
      <c r="BK243" s="140">
        <f>ROUND(I243*H243,2)</f>
        <v>0</v>
      </c>
      <c r="BL243" s="17" t="s">
        <v>144</v>
      </c>
      <c r="BM243" s="139" t="s">
        <v>1155</v>
      </c>
    </row>
    <row r="244" spans="2:65" s="11" customFormat="1" ht="22.95" customHeight="1">
      <c r="B244" s="117"/>
      <c r="D244" s="118" t="s">
        <v>74</v>
      </c>
      <c r="E244" s="126" t="s">
        <v>537</v>
      </c>
      <c r="F244" s="126" t="s">
        <v>538</v>
      </c>
      <c r="J244" s="127">
        <f>BK244</f>
        <v>0</v>
      </c>
      <c r="L244" s="117"/>
      <c r="M244" s="121"/>
      <c r="P244" s="122">
        <f>P245</f>
        <v>61.866629999999994</v>
      </c>
      <c r="R244" s="122">
        <f>R245</f>
        <v>0</v>
      </c>
      <c r="T244" s="123">
        <f>T245</f>
        <v>0</v>
      </c>
      <c r="AR244" s="118" t="s">
        <v>31</v>
      </c>
      <c r="AT244" s="124" t="s">
        <v>74</v>
      </c>
      <c r="AU244" s="124" t="s">
        <v>31</v>
      </c>
      <c r="AY244" s="118" t="s">
        <v>136</v>
      </c>
      <c r="BK244" s="125">
        <f>BK245</f>
        <v>0</v>
      </c>
    </row>
    <row r="245" spans="2:65" s="1" customFormat="1" ht="55.5" customHeight="1">
      <c r="B245" s="128"/>
      <c r="C245" s="129" t="s">
        <v>390</v>
      </c>
      <c r="D245" s="129" t="s">
        <v>139</v>
      </c>
      <c r="E245" s="130" t="s">
        <v>1156</v>
      </c>
      <c r="F245" s="131" t="s">
        <v>1157</v>
      </c>
      <c r="G245" s="132" t="s">
        <v>174</v>
      </c>
      <c r="H245" s="133">
        <v>25.47</v>
      </c>
      <c r="I245" s="134"/>
      <c r="J245" s="134">
        <f>ROUND(I245*H245,2)</f>
        <v>0</v>
      </c>
      <c r="K245" s="131" t="s">
        <v>143</v>
      </c>
      <c r="L245" s="29"/>
      <c r="M245" s="135" t="s">
        <v>1</v>
      </c>
      <c r="N245" s="136" t="s">
        <v>40</v>
      </c>
      <c r="O245" s="137">
        <v>2.4289999999999998</v>
      </c>
      <c r="P245" s="137">
        <f>O245*H245</f>
        <v>61.866629999999994</v>
      </c>
      <c r="Q245" s="137">
        <v>0</v>
      </c>
      <c r="R245" s="137">
        <f>Q245*H245</f>
        <v>0</v>
      </c>
      <c r="S245" s="137">
        <v>0</v>
      </c>
      <c r="T245" s="138">
        <f>S245*H245</f>
        <v>0</v>
      </c>
      <c r="AR245" s="139" t="s">
        <v>144</v>
      </c>
      <c r="AT245" s="139" t="s">
        <v>139</v>
      </c>
      <c r="AU245" s="139" t="s">
        <v>83</v>
      </c>
      <c r="AY245" s="17" t="s">
        <v>136</v>
      </c>
      <c r="BE245" s="140">
        <f>IF(N245="základní",J245,0)</f>
        <v>0</v>
      </c>
      <c r="BF245" s="140">
        <f>IF(N245="snížená",J245,0)</f>
        <v>0</v>
      </c>
      <c r="BG245" s="140">
        <f>IF(N245="zákl. přenesená",J245,0)</f>
        <v>0</v>
      </c>
      <c r="BH245" s="140">
        <f>IF(N245="sníž. přenesená",J245,0)</f>
        <v>0</v>
      </c>
      <c r="BI245" s="140">
        <f>IF(N245="nulová",J245,0)</f>
        <v>0</v>
      </c>
      <c r="BJ245" s="17" t="s">
        <v>31</v>
      </c>
      <c r="BK245" s="140">
        <f>ROUND(I245*H245,2)</f>
        <v>0</v>
      </c>
      <c r="BL245" s="17" t="s">
        <v>144</v>
      </c>
      <c r="BM245" s="139" t="s">
        <v>1158</v>
      </c>
    </row>
    <row r="246" spans="2:65" s="11" customFormat="1" ht="25.95" customHeight="1">
      <c r="B246" s="117"/>
      <c r="D246" s="118" t="s">
        <v>74</v>
      </c>
      <c r="E246" s="119" t="s">
        <v>543</v>
      </c>
      <c r="F246" s="119" t="s">
        <v>544</v>
      </c>
      <c r="J246" s="120">
        <f>BK246</f>
        <v>0</v>
      </c>
      <c r="L246" s="117"/>
      <c r="M246" s="121"/>
      <c r="P246" s="122">
        <f>P247+P267+P294+P302+P306+P321</f>
        <v>536.21626299999991</v>
      </c>
      <c r="R246" s="122">
        <f>R247+R267+R294+R302+R306+R321</f>
        <v>8.0346636599999997</v>
      </c>
      <c r="T246" s="123">
        <f>T247+T267+T294+T302+T306+T321</f>
        <v>0.19149314000000001</v>
      </c>
      <c r="AR246" s="118" t="s">
        <v>83</v>
      </c>
      <c r="AT246" s="124" t="s">
        <v>74</v>
      </c>
      <c r="AU246" s="124" t="s">
        <v>75</v>
      </c>
      <c r="AY246" s="118" t="s">
        <v>136</v>
      </c>
      <c r="BK246" s="125">
        <f>BK247+BK267+BK294+BK302+BK306+BK321</f>
        <v>0</v>
      </c>
    </row>
    <row r="247" spans="2:65" s="11" customFormat="1" ht="22.95" customHeight="1">
      <c r="B247" s="117"/>
      <c r="D247" s="118" t="s">
        <v>74</v>
      </c>
      <c r="E247" s="126" t="s">
        <v>579</v>
      </c>
      <c r="F247" s="126" t="s">
        <v>580</v>
      </c>
      <c r="J247" s="127">
        <f>BK247</f>
        <v>0</v>
      </c>
      <c r="L247" s="117"/>
      <c r="M247" s="121"/>
      <c r="P247" s="122">
        <f>SUM(P248:P266)</f>
        <v>268.47384399999999</v>
      </c>
      <c r="R247" s="122">
        <f>SUM(R248:R266)</f>
        <v>3.5111685400000003</v>
      </c>
      <c r="T247" s="123">
        <f>SUM(T248:T266)</f>
        <v>0</v>
      </c>
      <c r="AR247" s="118" t="s">
        <v>83</v>
      </c>
      <c r="AT247" s="124" t="s">
        <v>74</v>
      </c>
      <c r="AU247" s="124" t="s">
        <v>31</v>
      </c>
      <c r="AY247" s="118" t="s">
        <v>136</v>
      </c>
      <c r="BK247" s="125">
        <f>SUM(BK248:BK266)</f>
        <v>0</v>
      </c>
    </row>
    <row r="248" spans="2:65" s="1" customFormat="1" ht="24.15" customHeight="1">
      <c r="B248" s="128"/>
      <c r="C248" s="440" t="s">
        <v>396</v>
      </c>
      <c r="D248" s="440" t="s">
        <v>139</v>
      </c>
      <c r="E248" s="441" t="s">
        <v>1159</v>
      </c>
      <c r="F248" s="442" t="s">
        <v>1160</v>
      </c>
      <c r="G248" s="443" t="s">
        <v>152</v>
      </c>
      <c r="H248" s="444">
        <v>414.69200000000001</v>
      </c>
      <c r="I248" s="445"/>
      <c r="J248" s="445">
        <f>ROUND(I248*H248,2)</f>
        <v>0</v>
      </c>
      <c r="K248" s="442" t="s">
        <v>143</v>
      </c>
      <c r="L248" s="29"/>
      <c r="M248" s="135" t="s">
        <v>1</v>
      </c>
      <c r="N248" s="136" t="s">
        <v>40</v>
      </c>
      <c r="O248" s="137">
        <v>0.06</v>
      </c>
      <c r="P248" s="137">
        <f>O248*H248</f>
        <v>24.881519999999998</v>
      </c>
      <c r="Q248" s="137">
        <v>1.9000000000000001E-4</v>
      </c>
      <c r="R248" s="137">
        <f>Q248*H248</f>
        <v>7.8791480000000011E-2</v>
      </c>
      <c r="S248" s="137">
        <v>0</v>
      </c>
      <c r="T248" s="138">
        <f>S248*H248</f>
        <v>0</v>
      </c>
      <c r="W248" s="439"/>
      <c r="AR248" s="139" t="s">
        <v>218</v>
      </c>
      <c r="AT248" s="139" t="s">
        <v>139</v>
      </c>
      <c r="AU248" s="139" t="s">
        <v>83</v>
      </c>
      <c r="AY248" s="17" t="s">
        <v>136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7" t="s">
        <v>31</v>
      </c>
      <c r="BK248" s="140">
        <f>ROUND(I248*H248,2)</f>
        <v>0</v>
      </c>
      <c r="BL248" s="17" t="s">
        <v>218</v>
      </c>
      <c r="BM248" s="139" t="s">
        <v>1161</v>
      </c>
    </row>
    <row r="249" spans="2:65" s="13" customFormat="1">
      <c r="B249" s="147"/>
      <c r="C249" s="446"/>
      <c r="D249" s="447" t="s">
        <v>146</v>
      </c>
      <c r="E249" s="448" t="s">
        <v>1</v>
      </c>
      <c r="F249" s="449" t="s">
        <v>1162</v>
      </c>
      <c r="G249" s="446"/>
      <c r="H249" s="450">
        <v>313.96600000000001</v>
      </c>
      <c r="I249" s="446"/>
      <c r="J249" s="446"/>
      <c r="K249" s="446"/>
      <c r="L249" s="147"/>
      <c r="M249" s="151"/>
      <c r="T249" s="152"/>
      <c r="AT249" s="148" t="s">
        <v>146</v>
      </c>
      <c r="AU249" s="148" t="s">
        <v>83</v>
      </c>
      <c r="AV249" s="13" t="s">
        <v>83</v>
      </c>
      <c r="AW249" s="13" t="s">
        <v>30</v>
      </c>
      <c r="AX249" s="13" t="s">
        <v>75</v>
      </c>
      <c r="AY249" s="148" t="s">
        <v>136</v>
      </c>
    </row>
    <row r="250" spans="2:65" s="13" customFormat="1">
      <c r="B250" s="147"/>
      <c r="C250" s="446"/>
      <c r="D250" s="447" t="s">
        <v>146</v>
      </c>
      <c r="E250" s="448" t="s">
        <v>1</v>
      </c>
      <c r="F250" s="449" t="s">
        <v>1163</v>
      </c>
      <c r="G250" s="446"/>
      <c r="H250" s="450">
        <v>44.16</v>
      </c>
      <c r="I250" s="446"/>
      <c r="J250" s="446"/>
      <c r="K250" s="446"/>
      <c r="L250" s="147"/>
      <c r="M250" s="151"/>
      <c r="T250" s="152"/>
      <c r="AT250" s="148" t="s">
        <v>146</v>
      </c>
      <c r="AU250" s="148" t="s">
        <v>83</v>
      </c>
      <c r="AV250" s="13" t="s">
        <v>83</v>
      </c>
      <c r="AW250" s="13" t="s">
        <v>30</v>
      </c>
      <c r="AX250" s="13" t="s">
        <v>75</v>
      </c>
      <c r="AY250" s="148" t="s">
        <v>136</v>
      </c>
    </row>
    <row r="251" spans="2:65" s="13" customFormat="1">
      <c r="B251" s="147"/>
      <c r="C251" s="446"/>
      <c r="D251" s="447" t="s">
        <v>146</v>
      </c>
      <c r="E251" s="448" t="s">
        <v>1</v>
      </c>
      <c r="F251" s="449" t="s">
        <v>1164</v>
      </c>
      <c r="G251" s="446"/>
      <c r="H251" s="450">
        <v>56.566000000000003</v>
      </c>
      <c r="I251" s="446"/>
      <c r="J251" s="446"/>
      <c r="K251" s="446"/>
      <c r="L251" s="147"/>
      <c r="M251" s="151"/>
      <c r="T251" s="152"/>
      <c r="AT251" s="148" t="s">
        <v>146</v>
      </c>
      <c r="AU251" s="148" t="s">
        <v>83</v>
      </c>
      <c r="AV251" s="13" t="s">
        <v>83</v>
      </c>
      <c r="AW251" s="13" t="s">
        <v>30</v>
      </c>
      <c r="AX251" s="13" t="s">
        <v>75</v>
      </c>
      <c r="AY251" s="148" t="s">
        <v>136</v>
      </c>
    </row>
    <row r="252" spans="2:65" s="14" customFormat="1">
      <c r="B252" s="153"/>
      <c r="C252" s="446"/>
      <c r="D252" s="447" t="s">
        <v>146</v>
      </c>
      <c r="E252" s="448" t="s">
        <v>1</v>
      </c>
      <c r="F252" s="449" t="s">
        <v>149</v>
      </c>
      <c r="G252" s="446"/>
      <c r="H252" s="450">
        <v>414.69200000000001</v>
      </c>
      <c r="I252" s="446"/>
      <c r="J252" s="446"/>
      <c r="K252" s="446"/>
      <c r="L252" s="153"/>
      <c r="M252" s="157"/>
      <c r="T252" s="158"/>
      <c r="AT252" s="154" t="s">
        <v>146</v>
      </c>
      <c r="AU252" s="154" t="s">
        <v>83</v>
      </c>
      <c r="AV252" s="14" t="s">
        <v>144</v>
      </c>
      <c r="AW252" s="14" t="s">
        <v>30</v>
      </c>
      <c r="AX252" s="14" t="s">
        <v>31</v>
      </c>
      <c r="AY252" s="154" t="s">
        <v>136</v>
      </c>
    </row>
    <row r="253" spans="2:65" s="1" customFormat="1" ht="16.5" customHeight="1">
      <c r="B253" s="128"/>
      <c r="C253" s="451" t="s">
        <v>401</v>
      </c>
      <c r="D253" s="451" t="s">
        <v>356</v>
      </c>
      <c r="E253" s="452" t="s">
        <v>1165</v>
      </c>
      <c r="F253" s="453" t="s">
        <v>1166</v>
      </c>
      <c r="G253" s="454" t="s">
        <v>152</v>
      </c>
      <c r="H253" s="455">
        <v>483.32400000000001</v>
      </c>
      <c r="I253" s="456"/>
      <c r="J253" s="456">
        <f>ROUND(I253*H253,2)</f>
        <v>0</v>
      </c>
      <c r="K253" s="453" t="s">
        <v>143</v>
      </c>
      <c r="L253" s="165"/>
      <c r="M253" s="166" t="s">
        <v>1</v>
      </c>
      <c r="N253" s="167" t="s">
        <v>40</v>
      </c>
      <c r="O253" s="137">
        <v>0</v>
      </c>
      <c r="P253" s="137">
        <f>O253*H253</f>
        <v>0</v>
      </c>
      <c r="Q253" s="137">
        <v>3.7000000000000002E-3</v>
      </c>
      <c r="R253" s="137">
        <f>Q253*H253</f>
        <v>1.7882988000000002</v>
      </c>
      <c r="S253" s="137">
        <v>0</v>
      </c>
      <c r="T253" s="138">
        <f>S253*H253</f>
        <v>0</v>
      </c>
      <c r="AR253" s="139" t="s">
        <v>368</v>
      </c>
      <c r="AT253" s="139" t="s">
        <v>356</v>
      </c>
      <c r="AU253" s="139" t="s">
        <v>83</v>
      </c>
      <c r="AY253" s="17" t="s">
        <v>136</v>
      </c>
      <c r="BE253" s="140">
        <f>IF(N253="základní",J253,0)</f>
        <v>0</v>
      </c>
      <c r="BF253" s="140">
        <f>IF(N253="snížená",J253,0)</f>
        <v>0</v>
      </c>
      <c r="BG253" s="140">
        <f>IF(N253="zákl. přenesená",J253,0)</f>
        <v>0</v>
      </c>
      <c r="BH253" s="140">
        <f>IF(N253="sníž. přenesená",J253,0)</f>
        <v>0</v>
      </c>
      <c r="BI253" s="140">
        <f>IF(N253="nulová",J253,0)</f>
        <v>0</v>
      </c>
      <c r="BJ253" s="17" t="s">
        <v>31</v>
      </c>
      <c r="BK253" s="140">
        <f>ROUND(I253*H253,2)</f>
        <v>0</v>
      </c>
      <c r="BL253" s="17" t="s">
        <v>218</v>
      </c>
      <c r="BM253" s="139" t="s">
        <v>1167</v>
      </c>
    </row>
    <row r="254" spans="2:65" s="13" customFormat="1">
      <c r="B254" s="147"/>
      <c r="C254" s="446"/>
      <c r="D254" s="447" t="s">
        <v>146</v>
      </c>
      <c r="E254" s="446"/>
      <c r="F254" s="449" t="s">
        <v>1168</v>
      </c>
      <c r="G254" s="446"/>
      <c r="H254" s="450">
        <v>483.32400000000001</v>
      </c>
      <c r="I254" s="446"/>
      <c r="J254" s="446"/>
      <c r="K254" s="446"/>
      <c r="L254" s="147"/>
      <c r="M254" s="151"/>
      <c r="T254" s="152"/>
      <c r="AT254" s="148" t="s">
        <v>146</v>
      </c>
      <c r="AU254" s="148" t="s">
        <v>83</v>
      </c>
      <c r="AV254" s="13" t="s">
        <v>83</v>
      </c>
      <c r="AW254" s="13" t="s">
        <v>3</v>
      </c>
      <c r="AX254" s="13" t="s">
        <v>31</v>
      </c>
      <c r="AY254" s="148" t="s">
        <v>136</v>
      </c>
    </row>
    <row r="255" spans="2:65" s="1" customFormat="1" ht="37.950000000000003" customHeight="1">
      <c r="B255" s="128"/>
      <c r="C255" s="129" t="s">
        <v>406</v>
      </c>
      <c r="D255" s="129" t="s">
        <v>139</v>
      </c>
      <c r="E255" s="130" t="s">
        <v>1169</v>
      </c>
      <c r="F255" s="131" t="s">
        <v>1170</v>
      </c>
      <c r="G255" s="132" t="s">
        <v>200</v>
      </c>
      <c r="H255" s="133">
        <v>94.8</v>
      </c>
      <c r="I255" s="134"/>
      <c r="J255" s="134">
        <f>ROUND(I255*H255,2)</f>
        <v>0</v>
      </c>
      <c r="K255" s="131" t="s">
        <v>143</v>
      </c>
      <c r="L255" s="29"/>
      <c r="M255" s="135" t="s">
        <v>1</v>
      </c>
      <c r="N255" s="136" t="s">
        <v>40</v>
      </c>
      <c r="O255" s="137">
        <v>0.11</v>
      </c>
      <c r="P255" s="137">
        <f>O255*H255</f>
        <v>10.427999999999999</v>
      </c>
      <c r="Q255" s="137">
        <v>5.9999999999999995E-4</v>
      </c>
      <c r="R255" s="137">
        <f>Q255*H255</f>
        <v>5.6879999999999993E-2</v>
      </c>
      <c r="S255" s="137">
        <v>0</v>
      </c>
      <c r="T255" s="138">
        <f>S255*H255</f>
        <v>0</v>
      </c>
      <c r="AR255" s="139" t="s">
        <v>218</v>
      </c>
      <c r="AT255" s="139" t="s">
        <v>139</v>
      </c>
      <c r="AU255" s="139" t="s">
        <v>83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218</v>
      </c>
      <c r="BM255" s="139" t="s">
        <v>1171</v>
      </c>
    </row>
    <row r="256" spans="2:65" s="13" customFormat="1">
      <c r="B256" s="147"/>
      <c r="D256" s="142" t="s">
        <v>146</v>
      </c>
      <c r="E256" s="148" t="s">
        <v>1</v>
      </c>
      <c r="F256" s="149" t="s">
        <v>1172</v>
      </c>
      <c r="H256" s="150">
        <v>94.8</v>
      </c>
      <c r="L256" s="147"/>
      <c r="M256" s="151"/>
      <c r="T256" s="152"/>
      <c r="AT256" s="148" t="s">
        <v>146</v>
      </c>
      <c r="AU256" s="148" t="s">
        <v>83</v>
      </c>
      <c r="AV256" s="13" t="s">
        <v>83</v>
      </c>
      <c r="AW256" s="13" t="s">
        <v>30</v>
      </c>
      <c r="AX256" s="13" t="s">
        <v>75</v>
      </c>
      <c r="AY256" s="148" t="s">
        <v>136</v>
      </c>
    </row>
    <row r="257" spans="2:65" s="14" customFormat="1">
      <c r="B257" s="153"/>
      <c r="D257" s="142" t="s">
        <v>146</v>
      </c>
      <c r="E257" s="154" t="s">
        <v>1</v>
      </c>
      <c r="F257" s="155" t="s">
        <v>149</v>
      </c>
      <c r="H257" s="156">
        <v>94.8</v>
      </c>
      <c r="L257" s="153"/>
      <c r="M257" s="157"/>
      <c r="T257" s="158"/>
      <c r="AT257" s="154" t="s">
        <v>146</v>
      </c>
      <c r="AU257" s="154" t="s">
        <v>83</v>
      </c>
      <c r="AV257" s="14" t="s">
        <v>144</v>
      </c>
      <c r="AW257" s="14" t="s">
        <v>30</v>
      </c>
      <c r="AX257" s="14" t="s">
        <v>31</v>
      </c>
      <c r="AY257" s="154" t="s">
        <v>136</v>
      </c>
    </row>
    <row r="258" spans="2:65" s="1" customFormat="1" ht="37.950000000000003" customHeight="1">
      <c r="B258" s="128"/>
      <c r="C258" s="129" t="s">
        <v>412</v>
      </c>
      <c r="D258" s="129" t="s">
        <v>139</v>
      </c>
      <c r="E258" s="130" t="s">
        <v>1173</v>
      </c>
      <c r="F258" s="131" t="s">
        <v>1174</v>
      </c>
      <c r="G258" s="132" t="s">
        <v>200</v>
      </c>
      <c r="H258" s="133">
        <v>94.8</v>
      </c>
      <c r="I258" s="134"/>
      <c r="J258" s="134">
        <f>ROUND(I258*H258,2)</f>
        <v>0</v>
      </c>
      <c r="K258" s="131" t="s">
        <v>143</v>
      </c>
      <c r="L258" s="29"/>
      <c r="M258" s="135" t="s">
        <v>1</v>
      </c>
      <c r="N258" s="136" t="s">
        <v>40</v>
      </c>
      <c r="O258" s="137">
        <v>0.11</v>
      </c>
      <c r="P258" s="137">
        <f>O258*H258</f>
        <v>10.427999999999999</v>
      </c>
      <c r="Q258" s="137">
        <v>5.9999999999999995E-4</v>
      </c>
      <c r="R258" s="137">
        <f>Q258*H258</f>
        <v>5.6879999999999993E-2</v>
      </c>
      <c r="S258" s="137">
        <v>0</v>
      </c>
      <c r="T258" s="138">
        <f>S258*H258</f>
        <v>0</v>
      </c>
      <c r="AR258" s="139" t="s">
        <v>218</v>
      </c>
      <c r="AT258" s="139" t="s">
        <v>139</v>
      </c>
      <c r="AU258" s="139" t="s">
        <v>83</v>
      </c>
      <c r="AY258" s="17" t="s">
        <v>136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7" t="s">
        <v>31</v>
      </c>
      <c r="BK258" s="140">
        <f>ROUND(I258*H258,2)</f>
        <v>0</v>
      </c>
      <c r="BL258" s="17" t="s">
        <v>218</v>
      </c>
      <c r="BM258" s="139" t="s">
        <v>1175</v>
      </c>
    </row>
    <row r="259" spans="2:65" s="1" customFormat="1" ht="55.5" customHeight="1">
      <c r="B259" s="128"/>
      <c r="C259" s="129" t="s">
        <v>417</v>
      </c>
      <c r="D259" s="129" t="s">
        <v>139</v>
      </c>
      <c r="E259" s="130" t="s">
        <v>1176</v>
      </c>
      <c r="F259" s="131" t="s">
        <v>1177</v>
      </c>
      <c r="G259" s="132" t="s">
        <v>152</v>
      </c>
      <c r="H259" s="133">
        <v>414.69200000000001</v>
      </c>
      <c r="I259" s="134"/>
      <c r="J259" s="134">
        <f>ROUND(I259*H259,2)</f>
        <v>0</v>
      </c>
      <c r="K259" s="131" t="s">
        <v>143</v>
      </c>
      <c r="L259" s="29"/>
      <c r="M259" s="135" t="s">
        <v>1</v>
      </c>
      <c r="N259" s="136" t="s">
        <v>40</v>
      </c>
      <c r="O259" s="137">
        <v>0.42299999999999999</v>
      </c>
      <c r="P259" s="137">
        <f>O259*H259</f>
        <v>175.414716</v>
      </c>
      <c r="Q259" s="137">
        <v>4.2999999999999999E-4</v>
      </c>
      <c r="R259" s="137">
        <f>Q259*H259</f>
        <v>0.17831755999999999</v>
      </c>
      <c r="S259" s="137">
        <v>0</v>
      </c>
      <c r="T259" s="138">
        <f>S259*H259</f>
        <v>0</v>
      </c>
      <c r="AR259" s="139" t="s">
        <v>218</v>
      </c>
      <c r="AT259" s="139" t="s">
        <v>139</v>
      </c>
      <c r="AU259" s="139" t="s">
        <v>83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218</v>
      </c>
      <c r="BM259" s="139" t="s">
        <v>1178</v>
      </c>
    </row>
    <row r="260" spans="2:65" s="1" customFormat="1" ht="24.15" customHeight="1">
      <c r="B260" s="128"/>
      <c r="C260" s="159" t="s">
        <v>422</v>
      </c>
      <c r="D260" s="159" t="s">
        <v>356</v>
      </c>
      <c r="E260" s="160" t="s">
        <v>1179</v>
      </c>
      <c r="F260" s="161" t="s">
        <v>1180</v>
      </c>
      <c r="G260" s="162" t="s">
        <v>152</v>
      </c>
      <c r="H260" s="163">
        <v>483.32400000000001</v>
      </c>
      <c r="I260" s="164"/>
      <c r="J260" s="164">
        <f>ROUND(I260*H260,2)</f>
        <v>0</v>
      </c>
      <c r="K260" s="161" t="s">
        <v>143</v>
      </c>
      <c r="L260" s="165"/>
      <c r="M260" s="166" t="s">
        <v>1</v>
      </c>
      <c r="N260" s="167" t="s">
        <v>40</v>
      </c>
      <c r="O260" s="137">
        <v>0</v>
      </c>
      <c r="P260" s="137">
        <f>O260*H260</f>
        <v>0</v>
      </c>
      <c r="Q260" s="137">
        <v>2.5000000000000001E-3</v>
      </c>
      <c r="R260" s="137">
        <f>Q260*H260</f>
        <v>1.20831</v>
      </c>
      <c r="S260" s="137">
        <v>0</v>
      </c>
      <c r="T260" s="138">
        <f>S260*H260</f>
        <v>0</v>
      </c>
      <c r="AR260" s="139" t="s">
        <v>368</v>
      </c>
      <c r="AT260" s="139" t="s">
        <v>356</v>
      </c>
      <c r="AU260" s="139" t="s">
        <v>83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218</v>
      </c>
      <c r="BM260" s="139" t="s">
        <v>1181</v>
      </c>
    </row>
    <row r="261" spans="2:65" s="13" customFormat="1">
      <c r="B261" s="147"/>
      <c r="D261" s="142" t="s">
        <v>146</v>
      </c>
      <c r="F261" s="149" t="s">
        <v>1168</v>
      </c>
      <c r="H261" s="150">
        <v>483.32400000000001</v>
      </c>
      <c r="L261" s="147"/>
      <c r="M261" s="151"/>
      <c r="T261" s="152"/>
      <c r="AT261" s="148" t="s">
        <v>146</v>
      </c>
      <c r="AU261" s="148" t="s">
        <v>83</v>
      </c>
      <c r="AV261" s="13" t="s">
        <v>83</v>
      </c>
      <c r="AW261" s="13" t="s">
        <v>3</v>
      </c>
      <c r="AX261" s="13" t="s">
        <v>31</v>
      </c>
      <c r="AY261" s="148" t="s">
        <v>136</v>
      </c>
    </row>
    <row r="262" spans="2:65" s="1" customFormat="1" ht="33" customHeight="1">
      <c r="B262" s="128"/>
      <c r="C262" s="129" t="s">
        <v>430</v>
      </c>
      <c r="D262" s="129" t="s">
        <v>139</v>
      </c>
      <c r="E262" s="130" t="s">
        <v>1182</v>
      </c>
      <c r="F262" s="131" t="s">
        <v>1183</v>
      </c>
      <c r="G262" s="132" t="s">
        <v>152</v>
      </c>
      <c r="H262" s="133">
        <v>414.69200000000001</v>
      </c>
      <c r="I262" s="134"/>
      <c r="J262" s="134">
        <f>ROUND(I262*H262,2)</f>
        <v>0</v>
      </c>
      <c r="K262" s="131" t="s">
        <v>143</v>
      </c>
      <c r="L262" s="29"/>
      <c r="M262" s="135" t="s">
        <v>1</v>
      </c>
      <c r="N262" s="136" t="s">
        <v>40</v>
      </c>
      <c r="O262" s="137">
        <v>0.09</v>
      </c>
      <c r="P262" s="137">
        <f>O262*H262</f>
        <v>37.322279999999999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AR262" s="139" t="s">
        <v>218</v>
      </c>
      <c r="AT262" s="139" t="s">
        <v>139</v>
      </c>
      <c r="AU262" s="139" t="s">
        <v>83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218</v>
      </c>
      <c r="BM262" s="139" t="s">
        <v>1184</v>
      </c>
    </row>
    <row r="263" spans="2:65" s="1" customFormat="1" ht="24.15" customHeight="1">
      <c r="B263" s="128"/>
      <c r="C263" s="159" t="s">
        <v>435</v>
      </c>
      <c r="D263" s="159" t="s">
        <v>356</v>
      </c>
      <c r="E263" s="160" t="s">
        <v>1185</v>
      </c>
      <c r="F263" s="161" t="s">
        <v>1186</v>
      </c>
      <c r="G263" s="162" t="s">
        <v>152</v>
      </c>
      <c r="H263" s="163">
        <v>478.96899999999999</v>
      </c>
      <c r="I263" s="164"/>
      <c r="J263" s="164">
        <f>ROUND(I263*H263,2)</f>
        <v>0</v>
      </c>
      <c r="K263" s="161" t="s">
        <v>143</v>
      </c>
      <c r="L263" s="165"/>
      <c r="M263" s="166" t="s">
        <v>1</v>
      </c>
      <c r="N263" s="167" t="s">
        <v>40</v>
      </c>
      <c r="O263" s="137">
        <v>0</v>
      </c>
      <c r="P263" s="137">
        <f>O263*H263</f>
        <v>0</v>
      </c>
      <c r="Q263" s="137">
        <v>2.9999999999999997E-4</v>
      </c>
      <c r="R263" s="137">
        <f>Q263*H263</f>
        <v>0.14369069999999998</v>
      </c>
      <c r="S263" s="137">
        <v>0</v>
      </c>
      <c r="T263" s="138">
        <f>S263*H263</f>
        <v>0</v>
      </c>
      <c r="AR263" s="139" t="s">
        <v>368</v>
      </c>
      <c r="AT263" s="139" t="s">
        <v>356</v>
      </c>
      <c r="AU263" s="139" t="s">
        <v>83</v>
      </c>
      <c r="AY263" s="17" t="s">
        <v>136</v>
      </c>
      <c r="BE263" s="140">
        <f>IF(N263="základní",J263,0)</f>
        <v>0</v>
      </c>
      <c r="BF263" s="140">
        <f>IF(N263="snížená",J263,0)</f>
        <v>0</v>
      </c>
      <c r="BG263" s="140">
        <f>IF(N263="zákl. přenesená",J263,0)</f>
        <v>0</v>
      </c>
      <c r="BH263" s="140">
        <f>IF(N263="sníž. přenesená",J263,0)</f>
        <v>0</v>
      </c>
      <c r="BI263" s="140">
        <f>IF(N263="nulová",J263,0)</f>
        <v>0</v>
      </c>
      <c r="BJ263" s="17" t="s">
        <v>31</v>
      </c>
      <c r="BK263" s="140">
        <f>ROUND(I263*H263,2)</f>
        <v>0</v>
      </c>
      <c r="BL263" s="17" t="s">
        <v>218</v>
      </c>
      <c r="BM263" s="139" t="s">
        <v>1187</v>
      </c>
    </row>
    <row r="264" spans="2:65" s="13" customFormat="1">
      <c r="B264" s="147"/>
      <c r="D264" s="142" t="s">
        <v>146</v>
      </c>
      <c r="F264" s="149" t="s">
        <v>1188</v>
      </c>
      <c r="H264" s="150">
        <v>478.96899999999999</v>
      </c>
      <c r="L264" s="147"/>
      <c r="M264" s="151"/>
      <c r="T264" s="152"/>
      <c r="AT264" s="148" t="s">
        <v>146</v>
      </c>
      <c r="AU264" s="148" t="s">
        <v>83</v>
      </c>
      <c r="AV264" s="13" t="s">
        <v>83</v>
      </c>
      <c r="AW264" s="13" t="s">
        <v>3</v>
      </c>
      <c r="AX264" s="13" t="s">
        <v>31</v>
      </c>
      <c r="AY264" s="148" t="s">
        <v>136</v>
      </c>
    </row>
    <row r="265" spans="2:65" s="1" customFormat="1" ht="44.25" customHeight="1">
      <c r="B265" s="128"/>
      <c r="C265" s="129" t="s">
        <v>440</v>
      </c>
      <c r="D265" s="129" t="s">
        <v>139</v>
      </c>
      <c r="E265" s="130" t="s">
        <v>1189</v>
      </c>
      <c r="F265" s="131" t="s">
        <v>1190</v>
      </c>
      <c r="G265" s="132" t="s">
        <v>174</v>
      </c>
      <c r="H265" s="133">
        <v>3.5110000000000001</v>
      </c>
      <c r="I265" s="134"/>
      <c r="J265" s="134">
        <f>ROUND(I265*H265,2)</f>
        <v>0</v>
      </c>
      <c r="K265" s="131" t="s">
        <v>143</v>
      </c>
      <c r="L265" s="29"/>
      <c r="M265" s="135" t="s">
        <v>1</v>
      </c>
      <c r="N265" s="136" t="s">
        <v>40</v>
      </c>
      <c r="O265" s="137">
        <v>1.238</v>
      </c>
      <c r="P265" s="137">
        <f>O265*H265</f>
        <v>4.3466180000000003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AR265" s="139" t="s">
        <v>218</v>
      </c>
      <c r="AT265" s="139" t="s">
        <v>139</v>
      </c>
      <c r="AU265" s="139" t="s">
        <v>83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218</v>
      </c>
      <c r="BM265" s="139" t="s">
        <v>1191</v>
      </c>
    </row>
    <row r="266" spans="2:65" s="1" customFormat="1" ht="49.2" customHeight="1">
      <c r="B266" s="128"/>
      <c r="C266" s="129" t="s">
        <v>445</v>
      </c>
      <c r="D266" s="129" t="s">
        <v>139</v>
      </c>
      <c r="E266" s="130" t="s">
        <v>1192</v>
      </c>
      <c r="F266" s="131" t="s">
        <v>1193</v>
      </c>
      <c r="G266" s="132" t="s">
        <v>174</v>
      </c>
      <c r="H266" s="133">
        <v>3.5110000000000001</v>
      </c>
      <c r="I266" s="134"/>
      <c r="J266" s="134">
        <f>ROUND(I266*H266,2)</f>
        <v>0</v>
      </c>
      <c r="K266" s="131" t="s">
        <v>143</v>
      </c>
      <c r="L266" s="29"/>
      <c r="M266" s="135" t="s">
        <v>1</v>
      </c>
      <c r="N266" s="136" t="s">
        <v>40</v>
      </c>
      <c r="O266" s="137">
        <v>1.61</v>
      </c>
      <c r="P266" s="137">
        <f>O266*H266</f>
        <v>5.6527100000000008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218</v>
      </c>
      <c r="AT266" s="139" t="s">
        <v>139</v>
      </c>
      <c r="AU266" s="139" t="s">
        <v>83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218</v>
      </c>
      <c r="BM266" s="139" t="s">
        <v>1194</v>
      </c>
    </row>
    <row r="267" spans="2:65" s="11" customFormat="1" ht="22.95" customHeight="1">
      <c r="B267" s="117"/>
      <c r="D267" s="118" t="s">
        <v>74</v>
      </c>
      <c r="E267" s="126" t="s">
        <v>587</v>
      </c>
      <c r="F267" s="126" t="s">
        <v>588</v>
      </c>
      <c r="J267" s="127">
        <f>BK267</f>
        <v>0</v>
      </c>
      <c r="L267" s="117"/>
      <c r="M267" s="121"/>
      <c r="P267" s="122">
        <f>SUM(P268:P293)</f>
        <v>85.91167999999999</v>
      </c>
      <c r="R267" s="122">
        <f>SUM(R268:R293)</f>
        <v>2.4183748</v>
      </c>
      <c r="T267" s="123">
        <f>SUM(T268:T293)</f>
        <v>0</v>
      </c>
      <c r="AR267" s="118" t="s">
        <v>83</v>
      </c>
      <c r="AT267" s="124" t="s">
        <v>74</v>
      </c>
      <c r="AU267" s="124" t="s">
        <v>31</v>
      </c>
      <c r="AY267" s="118" t="s">
        <v>136</v>
      </c>
      <c r="BK267" s="125">
        <f>SUM(BK268:BK293)</f>
        <v>0</v>
      </c>
    </row>
    <row r="268" spans="2:65" s="1" customFormat="1" ht="44.25" customHeight="1">
      <c r="B268" s="128"/>
      <c r="C268" s="129" t="s">
        <v>451</v>
      </c>
      <c r="D268" s="129" t="s">
        <v>139</v>
      </c>
      <c r="E268" s="130" t="s">
        <v>1195</v>
      </c>
      <c r="F268" s="131" t="s">
        <v>1196</v>
      </c>
      <c r="G268" s="132" t="s">
        <v>152</v>
      </c>
      <c r="H268" s="133">
        <v>313.96600000000001</v>
      </c>
      <c r="I268" s="134"/>
      <c r="J268" s="134">
        <f>ROUND(I268*H268,2)</f>
        <v>0</v>
      </c>
      <c r="K268" s="131" t="s">
        <v>143</v>
      </c>
      <c r="L268" s="29"/>
      <c r="M268" s="135" t="s">
        <v>1</v>
      </c>
      <c r="N268" s="136" t="s">
        <v>40</v>
      </c>
      <c r="O268" s="137">
        <v>0.14199999999999999</v>
      </c>
      <c r="P268" s="137">
        <f>O268*H268</f>
        <v>44.583171999999998</v>
      </c>
      <c r="Q268" s="137">
        <v>1.2E-4</v>
      </c>
      <c r="R268" s="137">
        <f>Q268*H268</f>
        <v>3.7675920000000002E-2</v>
      </c>
      <c r="S268" s="137">
        <v>0</v>
      </c>
      <c r="T268" s="138">
        <f>S268*H268</f>
        <v>0</v>
      </c>
      <c r="AR268" s="139" t="s">
        <v>218</v>
      </c>
      <c r="AT268" s="139" t="s">
        <v>139</v>
      </c>
      <c r="AU268" s="139" t="s">
        <v>83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218</v>
      </c>
      <c r="BM268" s="139" t="s">
        <v>1197</v>
      </c>
    </row>
    <row r="269" spans="2:65" s="13" customFormat="1">
      <c r="B269" s="147"/>
      <c r="D269" s="142" t="s">
        <v>146</v>
      </c>
      <c r="E269" s="148" t="s">
        <v>1</v>
      </c>
      <c r="F269" s="149" t="s">
        <v>1162</v>
      </c>
      <c r="H269" s="150">
        <v>313.96600000000001</v>
      </c>
      <c r="L269" s="147"/>
      <c r="M269" s="151"/>
      <c r="T269" s="152"/>
      <c r="AT269" s="148" t="s">
        <v>146</v>
      </c>
      <c r="AU269" s="148" t="s">
        <v>83</v>
      </c>
      <c r="AV269" s="13" t="s">
        <v>83</v>
      </c>
      <c r="AW269" s="13" t="s">
        <v>30</v>
      </c>
      <c r="AX269" s="13" t="s">
        <v>75</v>
      </c>
      <c r="AY269" s="148" t="s">
        <v>136</v>
      </c>
    </row>
    <row r="270" spans="2:65" s="14" customFormat="1">
      <c r="B270" s="153"/>
      <c r="D270" s="142" t="s">
        <v>146</v>
      </c>
      <c r="E270" s="154" t="s">
        <v>1</v>
      </c>
      <c r="F270" s="155" t="s">
        <v>149</v>
      </c>
      <c r="H270" s="156">
        <v>313.96600000000001</v>
      </c>
      <c r="L270" s="153"/>
      <c r="M270" s="157"/>
      <c r="T270" s="158"/>
      <c r="AT270" s="154" t="s">
        <v>146</v>
      </c>
      <c r="AU270" s="154" t="s">
        <v>83</v>
      </c>
      <c r="AV270" s="14" t="s">
        <v>144</v>
      </c>
      <c r="AW270" s="14" t="s">
        <v>30</v>
      </c>
      <c r="AX270" s="14" t="s">
        <v>31</v>
      </c>
      <c r="AY270" s="154" t="s">
        <v>136</v>
      </c>
    </row>
    <row r="271" spans="2:65" s="1" customFormat="1" ht="24.15" customHeight="1">
      <c r="B271" s="128"/>
      <c r="C271" s="159" t="s">
        <v>459</v>
      </c>
      <c r="D271" s="159" t="s">
        <v>356</v>
      </c>
      <c r="E271" s="160" t="s">
        <v>1198</v>
      </c>
      <c r="F271" s="161" t="s">
        <v>1199</v>
      </c>
      <c r="G271" s="162" t="s">
        <v>152</v>
      </c>
      <c r="H271" s="163">
        <v>329.66399999999999</v>
      </c>
      <c r="I271" s="164"/>
      <c r="J271" s="164">
        <f>ROUND(I271*H271,2)</f>
        <v>0</v>
      </c>
      <c r="K271" s="161" t="s">
        <v>143</v>
      </c>
      <c r="L271" s="165"/>
      <c r="M271" s="166" t="s">
        <v>1</v>
      </c>
      <c r="N271" s="167" t="s">
        <v>40</v>
      </c>
      <c r="O271" s="137">
        <v>0</v>
      </c>
      <c r="P271" s="137">
        <f>O271*H271</f>
        <v>0</v>
      </c>
      <c r="Q271" s="137">
        <v>6.0000000000000001E-3</v>
      </c>
      <c r="R271" s="137">
        <f>Q271*H271</f>
        <v>1.977984</v>
      </c>
      <c r="S271" s="137">
        <v>0</v>
      </c>
      <c r="T271" s="138">
        <f>S271*H271</f>
        <v>0</v>
      </c>
      <c r="AR271" s="139" t="s">
        <v>368</v>
      </c>
      <c r="AT271" s="139" t="s">
        <v>356</v>
      </c>
      <c r="AU271" s="139" t="s">
        <v>83</v>
      </c>
      <c r="AY271" s="17" t="s">
        <v>136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7" t="s">
        <v>31</v>
      </c>
      <c r="BK271" s="140">
        <f>ROUND(I271*H271,2)</f>
        <v>0</v>
      </c>
      <c r="BL271" s="17" t="s">
        <v>218</v>
      </c>
      <c r="BM271" s="139" t="s">
        <v>1200</v>
      </c>
    </row>
    <row r="272" spans="2:65" s="13" customFormat="1">
      <c r="B272" s="147"/>
      <c r="D272" s="142" t="s">
        <v>146</v>
      </c>
      <c r="F272" s="149" t="s">
        <v>1201</v>
      </c>
      <c r="H272" s="150">
        <v>329.66399999999999</v>
      </c>
      <c r="L272" s="147"/>
      <c r="M272" s="151"/>
      <c r="T272" s="152"/>
      <c r="AT272" s="148" t="s">
        <v>146</v>
      </c>
      <c r="AU272" s="148" t="s">
        <v>83</v>
      </c>
      <c r="AV272" s="13" t="s">
        <v>83</v>
      </c>
      <c r="AW272" s="13" t="s">
        <v>3</v>
      </c>
      <c r="AX272" s="13" t="s">
        <v>31</v>
      </c>
      <c r="AY272" s="148" t="s">
        <v>136</v>
      </c>
    </row>
    <row r="273" spans="2:65" s="1" customFormat="1" ht="37.950000000000003" customHeight="1">
      <c r="B273" s="128"/>
      <c r="C273" s="129" t="s">
        <v>464</v>
      </c>
      <c r="D273" s="129" t="s">
        <v>139</v>
      </c>
      <c r="E273" s="130" t="s">
        <v>1202</v>
      </c>
      <c r="F273" s="131" t="s">
        <v>1203</v>
      </c>
      <c r="G273" s="132" t="s">
        <v>152</v>
      </c>
      <c r="H273" s="133">
        <v>1.72</v>
      </c>
      <c r="I273" s="134"/>
      <c r="J273" s="134">
        <f>ROUND(I273*H273,2)</f>
        <v>0</v>
      </c>
      <c r="K273" s="131" t="s">
        <v>143</v>
      </c>
      <c r="L273" s="29"/>
      <c r="M273" s="135" t="s">
        <v>1</v>
      </c>
      <c r="N273" s="136" t="s">
        <v>40</v>
      </c>
      <c r="O273" s="137">
        <v>0.09</v>
      </c>
      <c r="P273" s="137">
        <f>O273*H273</f>
        <v>0.15479999999999999</v>
      </c>
      <c r="Q273" s="137">
        <v>0</v>
      </c>
      <c r="R273" s="137">
        <f>Q273*H273</f>
        <v>0</v>
      </c>
      <c r="S273" s="137">
        <v>0</v>
      </c>
      <c r="T273" s="138">
        <f>S273*H273</f>
        <v>0</v>
      </c>
      <c r="AR273" s="139" t="s">
        <v>218</v>
      </c>
      <c r="AT273" s="139" t="s">
        <v>139</v>
      </c>
      <c r="AU273" s="139" t="s">
        <v>83</v>
      </c>
      <c r="AY273" s="17" t="s">
        <v>136</v>
      </c>
      <c r="BE273" s="140">
        <f>IF(N273="základní",J273,0)</f>
        <v>0</v>
      </c>
      <c r="BF273" s="140">
        <f>IF(N273="snížená",J273,0)</f>
        <v>0</v>
      </c>
      <c r="BG273" s="140">
        <f>IF(N273="zákl. přenesená",J273,0)</f>
        <v>0</v>
      </c>
      <c r="BH273" s="140">
        <f>IF(N273="sníž. přenesená",J273,0)</f>
        <v>0</v>
      </c>
      <c r="BI273" s="140">
        <f>IF(N273="nulová",J273,0)</f>
        <v>0</v>
      </c>
      <c r="BJ273" s="17" t="s">
        <v>31</v>
      </c>
      <c r="BK273" s="140">
        <f>ROUND(I273*H273,2)</f>
        <v>0</v>
      </c>
      <c r="BL273" s="17" t="s">
        <v>218</v>
      </c>
      <c r="BM273" s="139" t="s">
        <v>1204</v>
      </c>
    </row>
    <row r="274" spans="2:65" s="12" customFormat="1">
      <c r="B274" s="141"/>
      <c r="D274" s="142" t="s">
        <v>146</v>
      </c>
      <c r="E274" s="143" t="s">
        <v>1</v>
      </c>
      <c r="F274" s="144" t="s">
        <v>1205</v>
      </c>
      <c r="H274" s="143" t="s">
        <v>1</v>
      </c>
      <c r="L274" s="141"/>
      <c r="M274" s="145"/>
      <c r="T274" s="146"/>
      <c r="AT274" s="143" t="s">
        <v>146</v>
      </c>
      <c r="AU274" s="143" t="s">
        <v>83</v>
      </c>
      <c r="AV274" s="12" t="s">
        <v>31</v>
      </c>
      <c r="AW274" s="12" t="s">
        <v>30</v>
      </c>
      <c r="AX274" s="12" t="s">
        <v>75</v>
      </c>
      <c r="AY274" s="143" t="s">
        <v>136</v>
      </c>
    </row>
    <row r="275" spans="2:65" s="13" customFormat="1">
      <c r="B275" s="147"/>
      <c r="D275" s="142" t="s">
        <v>146</v>
      </c>
      <c r="E275" s="148" t="s">
        <v>1</v>
      </c>
      <c r="F275" s="149" t="s">
        <v>1206</v>
      </c>
      <c r="H275" s="150">
        <v>1.72</v>
      </c>
      <c r="L275" s="147"/>
      <c r="M275" s="151"/>
      <c r="T275" s="152"/>
      <c r="AT275" s="148" t="s">
        <v>146</v>
      </c>
      <c r="AU275" s="148" t="s">
        <v>83</v>
      </c>
      <c r="AV275" s="13" t="s">
        <v>83</v>
      </c>
      <c r="AW275" s="13" t="s">
        <v>30</v>
      </c>
      <c r="AX275" s="13" t="s">
        <v>75</v>
      </c>
      <c r="AY275" s="148" t="s">
        <v>136</v>
      </c>
    </row>
    <row r="276" spans="2:65" s="14" customFormat="1">
      <c r="B276" s="153"/>
      <c r="D276" s="142" t="s">
        <v>146</v>
      </c>
      <c r="E276" s="154" t="s">
        <v>1</v>
      </c>
      <c r="F276" s="155" t="s">
        <v>149</v>
      </c>
      <c r="H276" s="156">
        <v>1.72</v>
      </c>
      <c r="L276" s="153"/>
      <c r="M276" s="157"/>
      <c r="T276" s="158"/>
      <c r="AT276" s="154" t="s">
        <v>146</v>
      </c>
      <c r="AU276" s="154" t="s">
        <v>83</v>
      </c>
      <c r="AV276" s="14" t="s">
        <v>144</v>
      </c>
      <c r="AW276" s="14" t="s">
        <v>30</v>
      </c>
      <c r="AX276" s="14" t="s">
        <v>31</v>
      </c>
      <c r="AY276" s="154" t="s">
        <v>136</v>
      </c>
    </row>
    <row r="277" spans="2:65" s="1" customFormat="1" ht="24.15" customHeight="1">
      <c r="B277" s="128"/>
      <c r="C277" s="159" t="s">
        <v>470</v>
      </c>
      <c r="D277" s="159" t="s">
        <v>356</v>
      </c>
      <c r="E277" s="160" t="s">
        <v>1207</v>
      </c>
      <c r="F277" s="161" t="s">
        <v>1208</v>
      </c>
      <c r="G277" s="162" t="s">
        <v>142</v>
      </c>
      <c r="H277" s="163">
        <v>0.68799999999999994</v>
      </c>
      <c r="I277" s="164"/>
      <c r="J277" s="164">
        <f>ROUND(I277*H277,2)</f>
        <v>0</v>
      </c>
      <c r="K277" s="161" t="s">
        <v>143</v>
      </c>
      <c r="L277" s="165"/>
      <c r="M277" s="166" t="s">
        <v>1</v>
      </c>
      <c r="N277" s="167" t="s">
        <v>40</v>
      </c>
      <c r="O277" s="137">
        <v>0</v>
      </c>
      <c r="P277" s="137">
        <f>O277*H277</f>
        <v>0</v>
      </c>
      <c r="Q277" s="137">
        <v>0.03</v>
      </c>
      <c r="R277" s="137">
        <f>Q277*H277</f>
        <v>2.0639999999999999E-2</v>
      </c>
      <c r="S277" s="137">
        <v>0</v>
      </c>
      <c r="T277" s="138">
        <f>S277*H277</f>
        <v>0</v>
      </c>
      <c r="AR277" s="139" t="s">
        <v>368</v>
      </c>
      <c r="AT277" s="139" t="s">
        <v>356</v>
      </c>
      <c r="AU277" s="139" t="s">
        <v>83</v>
      </c>
      <c r="AY277" s="17" t="s">
        <v>136</v>
      </c>
      <c r="BE277" s="140">
        <f>IF(N277="základní",J277,0)</f>
        <v>0</v>
      </c>
      <c r="BF277" s="140">
        <f>IF(N277="snížená",J277,0)</f>
        <v>0</v>
      </c>
      <c r="BG277" s="140">
        <f>IF(N277="zákl. přenesená",J277,0)</f>
        <v>0</v>
      </c>
      <c r="BH277" s="140">
        <f>IF(N277="sníž. přenesená",J277,0)</f>
        <v>0</v>
      </c>
      <c r="BI277" s="140">
        <f>IF(N277="nulová",J277,0)</f>
        <v>0</v>
      </c>
      <c r="BJ277" s="17" t="s">
        <v>31</v>
      </c>
      <c r="BK277" s="140">
        <f>ROUND(I277*H277,2)</f>
        <v>0</v>
      </c>
      <c r="BL277" s="17" t="s">
        <v>218</v>
      </c>
      <c r="BM277" s="139" t="s">
        <v>1209</v>
      </c>
    </row>
    <row r="278" spans="2:65" s="13" customFormat="1">
      <c r="B278" s="147"/>
      <c r="D278" s="142" t="s">
        <v>146</v>
      </c>
      <c r="F278" s="149" t="s">
        <v>1210</v>
      </c>
      <c r="H278" s="150">
        <v>0.68799999999999994</v>
      </c>
      <c r="L278" s="147"/>
      <c r="M278" s="151"/>
      <c r="T278" s="152"/>
      <c r="AT278" s="148" t="s">
        <v>146</v>
      </c>
      <c r="AU278" s="148" t="s">
        <v>83</v>
      </c>
      <c r="AV278" s="13" t="s">
        <v>83</v>
      </c>
      <c r="AW278" s="13" t="s">
        <v>3</v>
      </c>
      <c r="AX278" s="13" t="s">
        <v>31</v>
      </c>
      <c r="AY278" s="148" t="s">
        <v>136</v>
      </c>
    </row>
    <row r="279" spans="2:65" s="1" customFormat="1" ht="33" customHeight="1">
      <c r="B279" s="128"/>
      <c r="C279" s="129" t="s">
        <v>475</v>
      </c>
      <c r="D279" s="129" t="s">
        <v>139</v>
      </c>
      <c r="E279" s="130" t="s">
        <v>1211</v>
      </c>
      <c r="F279" s="131" t="s">
        <v>1212</v>
      </c>
      <c r="G279" s="132" t="s">
        <v>200</v>
      </c>
      <c r="H279" s="133">
        <v>80.804000000000002</v>
      </c>
      <c r="I279" s="134"/>
      <c r="J279" s="134">
        <f>ROUND(I279*H279,2)</f>
        <v>0</v>
      </c>
      <c r="K279" s="131" t="s">
        <v>143</v>
      </c>
      <c r="L279" s="29"/>
      <c r="M279" s="135" t="s">
        <v>1</v>
      </c>
      <c r="N279" s="136" t="s">
        <v>40</v>
      </c>
      <c r="O279" s="137">
        <v>3.5000000000000003E-2</v>
      </c>
      <c r="P279" s="137">
        <f>O279*H279</f>
        <v>2.8281400000000003</v>
      </c>
      <c r="Q279" s="137">
        <v>3.0000000000000001E-5</v>
      </c>
      <c r="R279" s="137">
        <f>Q279*H279</f>
        <v>2.4241200000000001E-3</v>
      </c>
      <c r="S279" s="137">
        <v>0</v>
      </c>
      <c r="T279" s="138">
        <f>S279*H279</f>
        <v>0</v>
      </c>
      <c r="AR279" s="139" t="s">
        <v>218</v>
      </c>
      <c r="AT279" s="139" t="s">
        <v>139</v>
      </c>
      <c r="AU279" s="139" t="s">
        <v>83</v>
      </c>
      <c r="AY279" s="17" t="s">
        <v>136</v>
      </c>
      <c r="BE279" s="140">
        <f>IF(N279="základní",J279,0)</f>
        <v>0</v>
      </c>
      <c r="BF279" s="140">
        <f>IF(N279="snížená",J279,0)</f>
        <v>0</v>
      </c>
      <c r="BG279" s="140">
        <f>IF(N279="zákl. přenesená",J279,0)</f>
        <v>0</v>
      </c>
      <c r="BH279" s="140">
        <f>IF(N279="sníž. přenesená",J279,0)</f>
        <v>0</v>
      </c>
      <c r="BI279" s="140">
        <f>IF(N279="nulová",J279,0)</f>
        <v>0</v>
      </c>
      <c r="BJ279" s="17" t="s">
        <v>31</v>
      </c>
      <c r="BK279" s="140">
        <f>ROUND(I279*H279,2)</f>
        <v>0</v>
      </c>
      <c r="BL279" s="17" t="s">
        <v>218</v>
      </c>
      <c r="BM279" s="139" t="s">
        <v>1213</v>
      </c>
    </row>
    <row r="280" spans="2:65" s="13" customFormat="1">
      <c r="B280" s="147"/>
      <c r="D280" s="142" t="s">
        <v>146</v>
      </c>
      <c r="E280" s="148" t="s">
        <v>1</v>
      </c>
      <c r="F280" s="149" t="s">
        <v>1214</v>
      </c>
      <c r="H280" s="150">
        <v>80.804000000000002</v>
      </c>
      <c r="L280" s="147"/>
      <c r="M280" s="151"/>
      <c r="T280" s="152"/>
      <c r="AT280" s="148" t="s">
        <v>146</v>
      </c>
      <c r="AU280" s="148" t="s">
        <v>83</v>
      </c>
      <c r="AV280" s="13" t="s">
        <v>83</v>
      </c>
      <c r="AW280" s="13" t="s">
        <v>30</v>
      </c>
      <c r="AX280" s="13" t="s">
        <v>75</v>
      </c>
      <c r="AY280" s="148" t="s">
        <v>136</v>
      </c>
    </row>
    <row r="281" spans="2:65" s="14" customFormat="1">
      <c r="B281" s="153"/>
      <c r="D281" s="142" t="s">
        <v>146</v>
      </c>
      <c r="E281" s="154" t="s">
        <v>1</v>
      </c>
      <c r="F281" s="155" t="s">
        <v>149</v>
      </c>
      <c r="H281" s="156">
        <v>80.804000000000002</v>
      </c>
      <c r="L281" s="153"/>
      <c r="M281" s="157"/>
      <c r="T281" s="158"/>
      <c r="AT281" s="154" t="s">
        <v>146</v>
      </c>
      <c r="AU281" s="154" t="s">
        <v>83</v>
      </c>
      <c r="AV281" s="14" t="s">
        <v>144</v>
      </c>
      <c r="AW281" s="14" t="s">
        <v>30</v>
      </c>
      <c r="AX281" s="14" t="s">
        <v>31</v>
      </c>
      <c r="AY281" s="154" t="s">
        <v>136</v>
      </c>
    </row>
    <row r="282" spans="2:65" s="1" customFormat="1" ht="24.15" customHeight="1">
      <c r="B282" s="128"/>
      <c r="C282" s="159" t="s">
        <v>482</v>
      </c>
      <c r="D282" s="159" t="s">
        <v>356</v>
      </c>
      <c r="E282" s="160" t="s">
        <v>1215</v>
      </c>
      <c r="F282" s="161" t="s">
        <v>1216</v>
      </c>
      <c r="G282" s="162" t="s">
        <v>200</v>
      </c>
      <c r="H282" s="163">
        <v>84.843999999999994</v>
      </c>
      <c r="I282" s="164"/>
      <c r="J282" s="164">
        <f>ROUND(I282*H282,2)</f>
        <v>0</v>
      </c>
      <c r="K282" s="161" t="s">
        <v>143</v>
      </c>
      <c r="L282" s="165"/>
      <c r="M282" s="166" t="s">
        <v>1</v>
      </c>
      <c r="N282" s="167" t="s">
        <v>40</v>
      </c>
      <c r="O282" s="137">
        <v>0</v>
      </c>
      <c r="P282" s="137">
        <f>O282*H282</f>
        <v>0</v>
      </c>
      <c r="Q282" s="137">
        <v>5.5000000000000003E-4</v>
      </c>
      <c r="R282" s="137">
        <f>Q282*H282</f>
        <v>4.6664200000000003E-2</v>
      </c>
      <c r="S282" s="137">
        <v>0</v>
      </c>
      <c r="T282" s="138">
        <f>S282*H282</f>
        <v>0</v>
      </c>
      <c r="AR282" s="139" t="s">
        <v>368</v>
      </c>
      <c r="AT282" s="139" t="s">
        <v>356</v>
      </c>
      <c r="AU282" s="139" t="s">
        <v>83</v>
      </c>
      <c r="AY282" s="17" t="s">
        <v>136</v>
      </c>
      <c r="BE282" s="140">
        <f>IF(N282="základní",J282,0)</f>
        <v>0</v>
      </c>
      <c r="BF282" s="140">
        <f>IF(N282="snížená",J282,0)</f>
        <v>0</v>
      </c>
      <c r="BG282" s="140">
        <f>IF(N282="zákl. přenesená",J282,0)</f>
        <v>0</v>
      </c>
      <c r="BH282" s="140">
        <f>IF(N282="sníž. přenesená",J282,0)</f>
        <v>0</v>
      </c>
      <c r="BI282" s="140">
        <f>IF(N282="nulová",J282,0)</f>
        <v>0</v>
      </c>
      <c r="BJ282" s="17" t="s">
        <v>31</v>
      </c>
      <c r="BK282" s="140">
        <f>ROUND(I282*H282,2)</f>
        <v>0</v>
      </c>
      <c r="BL282" s="17" t="s">
        <v>218</v>
      </c>
      <c r="BM282" s="139" t="s">
        <v>1217</v>
      </c>
    </row>
    <row r="283" spans="2:65" s="13" customFormat="1">
      <c r="B283" s="147"/>
      <c r="D283" s="142" t="s">
        <v>146</v>
      </c>
      <c r="F283" s="149" t="s">
        <v>1218</v>
      </c>
      <c r="H283" s="150">
        <v>84.843999999999994</v>
      </c>
      <c r="L283" s="147"/>
      <c r="M283" s="151"/>
      <c r="T283" s="152"/>
      <c r="AT283" s="148" t="s">
        <v>146</v>
      </c>
      <c r="AU283" s="148" t="s">
        <v>83</v>
      </c>
      <c r="AV283" s="13" t="s">
        <v>83</v>
      </c>
      <c r="AW283" s="13" t="s">
        <v>3</v>
      </c>
      <c r="AX283" s="13" t="s">
        <v>31</v>
      </c>
      <c r="AY283" s="148" t="s">
        <v>136</v>
      </c>
    </row>
    <row r="284" spans="2:65" s="1" customFormat="1" ht="37.950000000000003" customHeight="1">
      <c r="B284" s="128"/>
      <c r="C284" s="129" t="s">
        <v>487</v>
      </c>
      <c r="D284" s="129" t="s">
        <v>139</v>
      </c>
      <c r="E284" s="130" t="s">
        <v>1219</v>
      </c>
      <c r="F284" s="131" t="s">
        <v>1220</v>
      </c>
      <c r="G284" s="132" t="s">
        <v>200</v>
      </c>
      <c r="H284" s="133">
        <v>80.804000000000002</v>
      </c>
      <c r="I284" s="134"/>
      <c r="J284" s="134">
        <f>ROUND(I284*H284,2)</f>
        <v>0</v>
      </c>
      <c r="K284" s="131" t="s">
        <v>143</v>
      </c>
      <c r="L284" s="29"/>
      <c r="M284" s="135" t="s">
        <v>1</v>
      </c>
      <c r="N284" s="136" t="s">
        <v>40</v>
      </c>
      <c r="O284" s="137">
        <v>0.23699999999999999</v>
      </c>
      <c r="P284" s="137">
        <f>O284*H284</f>
        <v>19.150548000000001</v>
      </c>
      <c r="Q284" s="137">
        <v>2.4000000000000001E-4</v>
      </c>
      <c r="R284" s="137">
        <f>Q284*H284</f>
        <v>1.9392960000000001E-2</v>
      </c>
      <c r="S284" s="137">
        <v>0</v>
      </c>
      <c r="T284" s="138">
        <f>S284*H284</f>
        <v>0</v>
      </c>
      <c r="AR284" s="139" t="s">
        <v>218</v>
      </c>
      <c r="AT284" s="139" t="s">
        <v>139</v>
      </c>
      <c r="AU284" s="139" t="s">
        <v>83</v>
      </c>
      <c r="AY284" s="17" t="s">
        <v>136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7" t="s">
        <v>31</v>
      </c>
      <c r="BK284" s="140">
        <f>ROUND(I284*H284,2)</f>
        <v>0</v>
      </c>
      <c r="BL284" s="17" t="s">
        <v>218</v>
      </c>
      <c r="BM284" s="139" t="s">
        <v>1221</v>
      </c>
    </row>
    <row r="285" spans="2:65" s="1" customFormat="1" ht="16.5" customHeight="1">
      <c r="B285" s="128"/>
      <c r="C285" s="159" t="s">
        <v>492</v>
      </c>
      <c r="D285" s="159" t="s">
        <v>356</v>
      </c>
      <c r="E285" s="160" t="s">
        <v>1222</v>
      </c>
      <c r="F285" s="161" t="s">
        <v>1223</v>
      </c>
      <c r="G285" s="162" t="s">
        <v>142</v>
      </c>
      <c r="H285" s="163">
        <v>6.4640000000000004</v>
      </c>
      <c r="I285" s="164"/>
      <c r="J285" s="164">
        <f>ROUND(I285*H285,2)</f>
        <v>0</v>
      </c>
      <c r="K285" s="161" t="s">
        <v>143</v>
      </c>
      <c r="L285" s="165"/>
      <c r="M285" s="166" t="s">
        <v>1</v>
      </c>
      <c r="N285" s="167" t="s">
        <v>40</v>
      </c>
      <c r="O285" s="137">
        <v>0</v>
      </c>
      <c r="P285" s="137">
        <f>O285*H285</f>
        <v>0</v>
      </c>
      <c r="Q285" s="137">
        <v>0.03</v>
      </c>
      <c r="R285" s="137">
        <f>Q285*H285</f>
        <v>0.19392000000000001</v>
      </c>
      <c r="S285" s="137">
        <v>0</v>
      </c>
      <c r="T285" s="138">
        <f>S285*H285</f>
        <v>0</v>
      </c>
      <c r="AR285" s="139" t="s">
        <v>368</v>
      </c>
      <c r="AT285" s="139" t="s">
        <v>356</v>
      </c>
      <c r="AU285" s="139" t="s">
        <v>83</v>
      </c>
      <c r="AY285" s="17" t="s">
        <v>136</v>
      </c>
      <c r="BE285" s="140">
        <f>IF(N285="základní",J285,0)</f>
        <v>0</v>
      </c>
      <c r="BF285" s="140">
        <f>IF(N285="snížená",J285,0)</f>
        <v>0</v>
      </c>
      <c r="BG285" s="140">
        <f>IF(N285="zákl. přenesená",J285,0)</f>
        <v>0</v>
      </c>
      <c r="BH285" s="140">
        <f>IF(N285="sníž. přenesená",J285,0)</f>
        <v>0</v>
      </c>
      <c r="BI285" s="140">
        <f>IF(N285="nulová",J285,0)</f>
        <v>0</v>
      </c>
      <c r="BJ285" s="17" t="s">
        <v>31</v>
      </c>
      <c r="BK285" s="140">
        <f>ROUND(I285*H285,2)</f>
        <v>0</v>
      </c>
      <c r="BL285" s="17" t="s">
        <v>218</v>
      </c>
      <c r="BM285" s="139" t="s">
        <v>1224</v>
      </c>
    </row>
    <row r="286" spans="2:65" s="13" customFormat="1">
      <c r="B286" s="147"/>
      <c r="D286" s="142" t="s">
        <v>146</v>
      </c>
      <c r="F286" s="149" t="s">
        <v>1225</v>
      </c>
      <c r="H286" s="150">
        <v>6.4640000000000004</v>
      </c>
      <c r="L286" s="147"/>
      <c r="M286" s="151"/>
      <c r="T286" s="152"/>
      <c r="AT286" s="148" t="s">
        <v>146</v>
      </c>
      <c r="AU286" s="148" t="s">
        <v>83</v>
      </c>
      <c r="AV286" s="13" t="s">
        <v>83</v>
      </c>
      <c r="AW286" s="13" t="s">
        <v>3</v>
      </c>
      <c r="AX286" s="13" t="s">
        <v>31</v>
      </c>
      <c r="AY286" s="148" t="s">
        <v>136</v>
      </c>
    </row>
    <row r="287" spans="2:65" s="1" customFormat="1" ht="55.5" customHeight="1">
      <c r="B287" s="128"/>
      <c r="C287" s="129" t="s">
        <v>497</v>
      </c>
      <c r="D287" s="129" t="s">
        <v>139</v>
      </c>
      <c r="E287" s="130" t="s">
        <v>1226</v>
      </c>
      <c r="F287" s="131" t="s">
        <v>1227</v>
      </c>
      <c r="G287" s="132" t="s">
        <v>152</v>
      </c>
      <c r="H287" s="133">
        <v>44.16</v>
      </c>
      <c r="I287" s="134"/>
      <c r="J287" s="134">
        <f>ROUND(I287*H287,2)</f>
        <v>0</v>
      </c>
      <c r="K287" s="131" t="s">
        <v>143</v>
      </c>
      <c r="L287" s="29"/>
      <c r="M287" s="135" t="s">
        <v>1</v>
      </c>
      <c r="N287" s="136" t="s">
        <v>40</v>
      </c>
      <c r="O287" s="137">
        <v>0.26</v>
      </c>
      <c r="P287" s="137">
        <f>O287*H287</f>
        <v>11.4816</v>
      </c>
      <c r="Q287" s="137">
        <v>1.9000000000000001E-4</v>
      </c>
      <c r="R287" s="137">
        <f>Q287*H287</f>
        <v>8.3903999999999992E-3</v>
      </c>
      <c r="S287" s="137">
        <v>0</v>
      </c>
      <c r="T287" s="138">
        <f>S287*H287</f>
        <v>0</v>
      </c>
      <c r="AR287" s="139" t="s">
        <v>218</v>
      </c>
      <c r="AT287" s="139" t="s">
        <v>139</v>
      </c>
      <c r="AU287" s="139" t="s">
        <v>83</v>
      </c>
      <c r="AY287" s="17" t="s">
        <v>136</v>
      </c>
      <c r="BE287" s="140">
        <f>IF(N287="základní",J287,0)</f>
        <v>0</v>
      </c>
      <c r="BF287" s="140">
        <f>IF(N287="snížená",J287,0)</f>
        <v>0</v>
      </c>
      <c r="BG287" s="140">
        <f>IF(N287="zákl. přenesená",J287,0)</f>
        <v>0</v>
      </c>
      <c r="BH287" s="140">
        <f>IF(N287="sníž. přenesená",J287,0)</f>
        <v>0</v>
      </c>
      <c r="BI287" s="140">
        <f>IF(N287="nulová",J287,0)</f>
        <v>0</v>
      </c>
      <c r="BJ287" s="17" t="s">
        <v>31</v>
      </c>
      <c r="BK287" s="140">
        <f>ROUND(I287*H287,2)</f>
        <v>0</v>
      </c>
      <c r="BL287" s="17" t="s">
        <v>218</v>
      </c>
      <c r="BM287" s="139" t="s">
        <v>1228</v>
      </c>
    </row>
    <row r="288" spans="2:65" s="13" customFormat="1">
      <c r="B288" s="147"/>
      <c r="D288" s="142" t="s">
        <v>146</v>
      </c>
      <c r="E288" s="148" t="s">
        <v>1</v>
      </c>
      <c r="F288" s="149" t="s">
        <v>1163</v>
      </c>
      <c r="H288" s="150">
        <v>44.16</v>
      </c>
      <c r="L288" s="147"/>
      <c r="M288" s="151"/>
      <c r="T288" s="152"/>
      <c r="AT288" s="148" t="s">
        <v>146</v>
      </c>
      <c r="AU288" s="148" t="s">
        <v>83</v>
      </c>
      <c r="AV288" s="13" t="s">
        <v>83</v>
      </c>
      <c r="AW288" s="13" t="s">
        <v>30</v>
      </c>
      <c r="AX288" s="13" t="s">
        <v>75</v>
      </c>
      <c r="AY288" s="148" t="s">
        <v>136</v>
      </c>
    </row>
    <row r="289" spans="2:65" s="14" customFormat="1">
      <c r="B289" s="153"/>
      <c r="D289" s="142" t="s">
        <v>146</v>
      </c>
      <c r="E289" s="154" t="s">
        <v>1</v>
      </c>
      <c r="F289" s="155" t="s">
        <v>149</v>
      </c>
      <c r="H289" s="156">
        <v>44.16</v>
      </c>
      <c r="L289" s="153"/>
      <c r="M289" s="157"/>
      <c r="T289" s="158"/>
      <c r="AT289" s="154" t="s">
        <v>146</v>
      </c>
      <c r="AU289" s="154" t="s">
        <v>83</v>
      </c>
      <c r="AV289" s="14" t="s">
        <v>144</v>
      </c>
      <c r="AW289" s="14" t="s">
        <v>30</v>
      </c>
      <c r="AX289" s="14" t="s">
        <v>31</v>
      </c>
      <c r="AY289" s="154" t="s">
        <v>136</v>
      </c>
    </row>
    <row r="290" spans="2:65" s="1" customFormat="1" ht="24.15" customHeight="1">
      <c r="B290" s="128"/>
      <c r="C290" s="159" t="s">
        <v>503</v>
      </c>
      <c r="D290" s="159" t="s">
        <v>356</v>
      </c>
      <c r="E290" s="160" t="s">
        <v>1229</v>
      </c>
      <c r="F290" s="161" t="s">
        <v>1230</v>
      </c>
      <c r="G290" s="162" t="s">
        <v>152</v>
      </c>
      <c r="H290" s="163">
        <v>46.368000000000002</v>
      </c>
      <c r="I290" s="164"/>
      <c r="J290" s="164">
        <f>ROUND(I290*H290,2)</f>
        <v>0</v>
      </c>
      <c r="K290" s="161" t="s">
        <v>143</v>
      </c>
      <c r="L290" s="165"/>
      <c r="M290" s="166" t="s">
        <v>1</v>
      </c>
      <c r="N290" s="167" t="s">
        <v>40</v>
      </c>
      <c r="O290" s="137">
        <v>0</v>
      </c>
      <c r="P290" s="137">
        <f>O290*H290</f>
        <v>0</v>
      </c>
      <c r="Q290" s="137">
        <v>2.3999999999999998E-3</v>
      </c>
      <c r="R290" s="137">
        <f>Q290*H290</f>
        <v>0.1112832</v>
      </c>
      <c r="S290" s="137">
        <v>0</v>
      </c>
      <c r="T290" s="138">
        <f>S290*H290</f>
        <v>0</v>
      </c>
      <c r="AR290" s="139" t="s">
        <v>368</v>
      </c>
      <c r="AT290" s="139" t="s">
        <v>356</v>
      </c>
      <c r="AU290" s="139" t="s">
        <v>83</v>
      </c>
      <c r="AY290" s="17" t="s">
        <v>136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7" t="s">
        <v>31</v>
      </c>
      <c r="BK290" s="140">
        <f>ROUND(I290*H290,2)</f>
        <v>0</v>
      </c>
      <c r="BL290" s="17" t="s">
        <v>218</v>
      </c>
      <c r="BM290" s="139" t="s">
        <v>1231</v>
      </c>
    </row>
    <row r="291" spans="2:65" s="13" customFormat="1">
      <c r="B291" s="147"/>
      <c r="D291" s="142" t="s">
        <v>146</v>
      </c>
      <c r="F291" s="149" t="s">
        <v>1232</v>
      </c>
      <c r="H291" s="150">
        <v>46.368000000000002</v>
      </c>
      <c r="L291" s="147"/>
      <c r="M291" s="151"/>
      <c r="T291" s="152"/>
      <c r="AT291" s="148" t="s">
        <v>146</v>
      </c>
      <c r="AU291" s="148" t="s">
        <v>83</v>
      </c>
      <c r="AV291" s="13" t="s">
        <v>83</v>
      </c>
      <c r="AW291" s="13" t="s">
        <v>3</v>
      </c>
      <c r="AX291" s="13" t="s">
        <v>31</v>
      </c>
      <c r="AY291" s="148" t="s">
        <v>136</v>
      </c>
    </row>
    <row r="292" spans="2:65" s="1" customFormat="1" ht="44.25" customHeight="1">
      <c r="B292" s="128"/>
      <c r="C292" s="129" t="s">
        <v>508</v>
      </c>
      <c r="D292" s="129" t="s">
        <v>139</v>
      </c>
      <c r="E292" s="130" t="s">
        <v>604</v>
      </c>
      <c r="F292" s="131" t="s">
        <v>605</v>
      </c>
      <c r="G292" s="132" t="s">
        <v>174</v>
      </c>
      <c r="H292" s="133">
        <v>2.4180000000000001</v>
      </c>
      <c r="I292" s="134"/>
      <c r="J292" s="134">
        <f>ROUND(I292*H292,2)</f>
        <v>0</v>
      </c>
      <c r="K292" s="131" t="s">
        <v>143</v>
      </c>
      <c r="L292" s="29"/>
      <c r="M292" s="135" t="s">
        <v>1</v>
      </c>
      <c r="N292" s="136" t="s">
        <v>40</v>
      </c>
      <c r="O292" s="137">
        <v>1.74</v>
      </c>
      <c r="P292" s="137">
        <f>O292*H292</f>
        <v>4.2073200000000002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218</v>
      </c>
      <c r="AT292" s="139" t="s">
        <v>139</v>
      </c>
      <c r="AU292" s="139" t="s">
        <v>83</v>
      </c>
      <c r="AY292" s="17" t="s">
        <v>136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7" t="s">
        <v>31</v>
      </c>
      <c r="BK292" s="140">
        <f>ROUND(I292*H292,2)</f>
        <v>0</v>
      </c>
      <c r="BL292" s="17" t="s">
        <v>218</v>
      </c>
      <c r="BM292" s="139" t="s">
        <v>1233</v>
      </c>
    </row>
    <row r="293" spans="2:65" s="1" customFormat="1" ht="49.2" customHeight="1">
      <c r="B293" s="128"/>
      <c r="C293" s="129" t="s">
        <v>520</v>
      </c>
      <c r="D293" s="129" t="s">
        <v>139</v>
      </c>
      <c r="E293" s="130" t="s">
        <v>608</v>
      </c>
      <c r="F293" s="131" t="s">
        <v>609</v>
      </c>
      <c r="G293" s="132" t="s">
        <v>174</v>
      </c>
      <c r="H293" s="133">
        <v>2.4180000000000001</v>
      </c>
      <c r="I293" s="134"/>
      <c r="J293" s="134">
        <f>ROUND(I293*H293,2)</f>
        <v>0</v>
      </c>
      <c r="K293" s="131" t="s">
        <v>143</v>
      </c>
      <c r="L293" s="29"/>
      <c r="M293" s="135" t="s">
        <v>1</v>
      </c>
      <c r="N293" s="136" t="s">
        <v>40</v>
      </c>
      <c r="O293" s="137">
        <v>1.45</v>
      </c>
      <c r="P293" s="137">
        <f>O293*H293</f>
        <v>3.5061</v>
      </c>
      <c r="Q293" s="137">
        <v>0</v>
      </c>
      <c r="R293" s="137">
        <f>Q293*H293</f>
        <v>0</v>
      </c>
      <c r="S293" s="137">
        <v>0</v>
      </c>
      <c r="T293" s="138">
        <f>S293*H293</f>
        <v>0</v>
      </c>
      <c r="AR293" s="139" t="s">
        <v>218</v>
      </c>
      <c r="AT293" s="139" t="s">
        <v>139</v>
      </c>
      <c r="AU293" s="139" t="s">
        <v>83</v>
      </c>
      <c r="AY293" s="17" t="s">
        <v>136</v>
      </c>
      <c r="BE293" s="140">
        <f>IF(N293="základní",J293,0)</f>
        <v>0</v>
      </c>
      <c r="BF293" s="140">
        <f>IF(N293="snížená",J293,0)</f>
        <v>0</v>
      </c>
      <c r="BG293" s="140">
        <f>IF(N293="zákl. přenesená",J293,0)</f>
        <v>0</v>
      </c>
      <c r="BH293" s="140">
        <f>IF(N293="sníž. přenesená",J293,0)</f>
        <v>0</v>
      </c>
      <c r="BI293" s="140">
        <f>IF(N293="nulová",J293,0)</f>
        <v>0</v>
      </c>
      <c r="BJ293" s="17" t="s">
        <v>31</v>
      </c>
      <c r="BK293" s="140">
        <f>ROUND(I293*H293,2)</f>
        <v>0</v>
      </c>
      <c r="BL293" s="17" t="s">
        <v>218</v>
      </c>
      <c r="BM293" s="139" t="s">
        <v>1234</v>
      </c>
    </row>
    <row r="294" spans="2:65" s="11" customFormat="1" ht="22.95" customHeight="1">
      <c r="B294" s="117"/>
      <c r="D294" s="118" t="s">
        <v>74</v>
      </c>
      <c r="E294" s="126" t="s">
        <v>1235</v>
      </c>
      <c r="F294" s="126" t="s">
        <v>1236</v>
      </c>
      <c r="J294" s="127">
        <f>BK294</f>
        <v>0</v>
      </c>
      <c r="L294" s="117"/>
      <c r="M294" s="121"/>
      <c r="P294" s="122">
        <f>SUM(P295:P301)</f>
        <v>0.8741199999999999</v>
      </c>
      <c r="R294" s="122">
        <f>SUM(R295:R301)</f>
        <v>8.5199999999999998E-3</v>
      </c>
      <c r="T294" s="123">
        <f>SUM(T295:T301)</f>
        <v>0</v>
      </c>
      <c r="AR294" s="118" t="s">
        <v>83</v>
      </c>
      <c r="AT294" s="124" t="s">
        <v>74</v>
      </c>
      <c r="AU294" s="124" t="s">
        <v>31</v>
      </c>
      <c r="AY294" s="118" t="s">
        <v>136</v>
      </c>
      <c r="BK294" s="125">
        <f>SUM(BK295:BK301)</f>
        <v>0</v>
      </c>
    </row>
    <row r="295" spans="2:65" s="1" customFormat="1" ht="24.15" customHeight="1">
      <c r="B295" s="128"/>
      <c r="C295" s="129" t="s">
        <v>524</v>
      </c>
      <c r="D295" s="129" t="s">
        <v>139</v>
      </c>
      <c r="E295" s="130" t="s">
        <v>1237</v>
      </c>
      <c r="F295" s="131" t="s">
        <v>1238</v>
      </c>
      <c r="G295" s="132" t="s">
        <v>157</v>
      </c>
      <c r="H295" s="133">
        <v>2</v>
      </c>
      <c r="I295" s="134"/>
      <c r="J295" s="134">
        <f>ROUND(I295*H295,2)</f>
        <v>0</v>
      </c>
      <c r="K295" s="131" t="s">
        <v>143</v>
      </c>
      <c r="L295" s="29"/>
      <c r="M295" s="135" t="s">
        <v>1</v>
      </c>
      <c r="N295" s="136" t="s">
        <v>40</v>
      </c>
      <c r="O295" s="137">
        <v>0.42499999999999999</v>
      </c>
      <c r="P295" s="137">
        <f>O295*H295</f>
        <v>0.85</v>
      </c>
      <c r="Q295" s="137">
        <v>1.15E-3</v>
      </c>
      <c r="R295" s="137">
        <f>Q295*H295</f>
        <v>2.3E-3</v>
      </c>
      <c r="S295" s="137">
        <v>0</v>
      </c>
      <c r="T295" s="138">
        <f>S295*H295</f>
        <v>0</v>
      </c>
      <c r="AR295" s="139" t="s">
        <v>218</v>
      </c>
      <c r="AT295" s="139" t="s">
        <v>139</v>
      </c>
      <c r="AU295" s="139" t="s">
        <v>83</v>
      </c>
      <c r="AY295" s="17" t="s">
        <v>136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7" t="s">
        <v>31</v>
      </c>
      <c r="BK295" s="140">
        <f>ROUND(I295*H295,2)</f>
        <v>0</v>
      </c>
      <c r="BL295" s="17" t="s">
        <v>218</v>
      </c>
      <c r="BM295" s="139" t="s">
        <v>1239</v>
      </c>
    </row>
    <row r="296" spans="2:65" s="12" customFormat="1">
      <c r="B296" s="141"/>
      <c r="D296" s="142" t="s">
        <v>146</v>
      </c>
      <c r="E296" s="143" t="s">
        <v>1</v>
      </c>
      <c r="F296" s="144" t="s">
        <v>1240</v>
      </c>
      <c r="H296" s="143" t="s">
        <v>1</v>
      </c>
      <c r="L296" s="141"/>
      <c r="M296" s="145"/>
      <c r="T296" s="146"/>
      <c r="AT296" s="143" t="s">
        <v>146</v>
      </c>
      <c r="AU296" s="143" t="s">
        <v>83</v>
      </c>
      <c r="AV296" s="12" t="s">
        <v>31</v>
      </c>
      <c r="AW296" s="12" t="s">
        <v>30</v>
      </c>
      <c r="AX296" s="12" t="s">
        <v>75</v>
      </c>
      <c r="AY296" s="143" t="s">
        <v>136</v>
      </c>
    </row>
    <row r="297" spans="2:65" s="13" customFormat="1">
      <c r="B297" s="147"/>
      <c r="D297" s="142" t="s">
        <v>146</v>
      </c>
      <c r="E297" s="148" t="s">
        <v>1</v>
      </c>
      <c r="F297" s="149" t="s">
        <v>83</v>
      </c>
      <c r="H297" s="150">
        <v>2</v>
      </c>
      <c r="L297" s="147"/>
      <c r="M297" s="151"/>
      <c r="T297" s="152"/>
      <c r="AT297" s="148" t="s">
        <v>146</v>
      </c>
      <c r="AU297" s="148" t="s">
        <v>83</v>
      </c>
      <c r="AV297" s="13" t="s">
        <v>83</v>
      </c>
      <c r="AW297" s="13" t="s">
        <v>30</v>
      </c>
      <c r="AX297" s="13" t="s">
        <v>75</v>
      </c>
      <c r="AY297" s="148" t="s">
        <v>136</v>
      </c>
    </row>
    <row r="298" spans="2:65" s="14" customFormat="1">
      <c r="B298" s="153"/>
      <c r="D298" s="142" t="s">
        <v>146</v>
      </c>
      <c r="E298" s="154" t="s">
        <v>1</v>
      </c>
      <c r="F298" s="155" t="s">
        <v>149</v>
      </c>
      <c r="H298" s="156">
        <v>2</v>
      </c>
      <c r="L298" s="153"/>
      <c r="M298" s="157"/>
      <c r="T298" s="158"/>
      <c r="AT298" s="154" t="s">
        <v>146</v>
      </c>
      <c r="AU298" s="154" t="s">
        <v>83</v>
      </c>
      <c r="AV298" s="14" t="s">
        <v>144</v>
      </c>
      <c r="AW298" s="14" t="s">
        <v>30</v>
      </c>
      <c r="AX298" s="14" t="s">
        <v>31</v>
      </c>
      <c r="AY298" s="154" t="s">
        <v>136</v>
      </c>
    </row>
    <row r="299" spans="2:65" s="1" customFormat="1" ht="37.950000000000003" customHeight="1">
      <c r="B299" s="128"/>
      <c r="C299" s="159" t="s">
        <v>528</v>
      </c>
      <c r="D299" s="159" t="s">
        <v>356</v>
      </c>
      <c r="E299" s="160" t="s">
        <v>1241</v>
      </c>
      <c r="F299" s="161" t="s">
        <v>1242</v>
      </c>
      <c r="G299" s="162" t="s">
        <v>157</v>
      </c>
      <c r="H299" s="163">
        <v>2</v>
      </c>
      <c r="I299" s="164"/>
      <c r="J299" s="164">
        <f>ROUND(I299*H299,2)</f>
        <v>0</v>
      </c>
      <c r="K299" s="161" t="s">
        <v>143</v>
      </c>
      <c r="L299" s="165"/>
      <c r="M299" s="166" t="s">
        <v>1</v>
      </c>
      <c r="N299" s="167" t="s">
        <v>40</v>
      </c>
      <c r="O299" s="137">
        <v>0</v>
      </c>
      <c r="P299" s="137">
        <f>O299*H299</f>
        <v>0</v>
      </c>
      <c r="Q299" s="137">
        <v>3.1099999999999999E-3</v>
      </c>
      <c r="R299" s="137">
        <f>Q299*H299</f>
        <v>6.2199999999999998E-3</v>
      </c>
      <c r="S299" s="137">
        <v>0</v>
      </c>
      <c r="T299" s="138">
        <f>S299*H299</f>
        <v>0</v>
      </c>
      <c r="AR299" s="139" t="s">
        <v>368</v>
      </c>
      <c r="AT299" s="139" t="s">
        <v>356</v>
      </c>
      <c r="AU299" s="139" t="s">
        <v>83</v>
      </c>
      <c r="AY299" s="17" t="s">
        <v>136</v>
      </c>
      <c r="BE299" s="140">
        <f>IF(N299="základní",J299,0)</f>
        <v>0</v>
      </c>
      <c r="BF299" s="140">
        <f>IF(N299="snížená",J299,0)</f>
        <v>0</v>
      </c>
      <c r="BG299" s="140">
        <f>IF(N299="zákl. přenesená",J299,0)</f>
        <v>0</v>
      </c>
      <c r="BH299" s="140">
        <f>IF(N299="sníž. přenesená",J299,0)</f>
        <v>0</v>
      </c>
      <c r="BI299" s="140">
        <f>IF(N299="nulová",J299,0)</f>
        <v>0</v>
      </c>
      <c r="BJ299" s="17" t="s">
        <v>31</v>
      </c>
      <c r="BK299" s="140">
        <f>ROUND(I299*H299,2)</f>
        <v>0</v>
      </c>
      <c r="BL299" s="17" t="s">
        <v>218</v>
      </c>
      <c r="BM299" s="139" t="s">
        <v>1243</v>
      </c>
    </row>
    <row r="300" spans="2:65" s="1" customFormat="1" ht="44.25" customHeight="1">
      <c r="B300" s="128"/>
      <c r="C300" s="129" t="s">
        <v>533</v>
      </c>
      <c r="D300" s="129" t="s">
        <v>139</v>
      </c>
      <c r="E300" s="130" t="s">
        <v>1244</v>
      </c>
      <c r="F300" s="131" t="s">
        <v>1245</v>
      </c>
      <c r="G300" s="132" t="s">
        <v>174</v>
      </c>
      <c r="H300" s="133">
        <v>8.9999999999999993E-3</v>
      </c>
      <c r="I300" s="134"/>
      <c r="J300" s="134">
        <f>ROUND(I300*H300,2)</f>
        <v>0</v>
      </c>
      <c r="K300" s="131" t="s">
        <v>143</v>
      </c>
      <c r="L300" s="29"/>
      <c r="M300" s="135" t="s">
        <v>1</v>
      </c>
      <c r="N300" s="136" t="s">
        <v>40</v>
      </c>
      <c r="O300" s="137">
        <v>1.47</v>
      </c>
      <c r="P300" s="137">
        <f>O300*H300</f>
        <v>1.3229999999999999E-2</v>
      </c>
      <c r="Q300" s="137">
        <v>0</v>
      </c>
      <c r="R300" s="137">
        <f>Q300*H300</f>
        <v>0</v>
      </c>
      <c r="S300" s="137">
        <v>0</v>
      </c>
      <c r="T300" s="138">
        <f>S300*H300</f>
        <v>0</v>
      </c>
      <c r="AR300" s="139" t="s">
        <v>218</v>
      </c>
      <c r="AT300" s="139" t="s">
        <v>139</v>
      </c>
      <c r="AU300" s="139" t="s">
        <v>83</v>
      </c>
      <c r="AY300" s="17" t="s">
        <v>136</v>
      </c>
      <c r="BE300" s="140">
        <f>IF(N300="základní",J300,0)</f>
        <v>0</v>
      </c>
      <c r="BF300" s="140">
        <f>IF(N300="snížená",J300,0)</f>
        <v>0</v>
      </c>
      <c r="BG300" s="140">
        <f>IF(N300="zákl. přenesená",J300,0)</f>
        <v>0</v>
      </c>
      <c r="BH300" s="140">
        <f>IF(N300="sníž. přenesená",J300,0)</f>
        <v>0</v>
      </c>
      <c r="BI300" s="140">
        <f>IF(N300="nulová",J300,0)</f>
        <v>0</v>
      </c>
      <c r="BJ300" s="17" t="s">
        <v>31</v>
      </c>
      <c r="BK300" s="140">
        <f>ROUND(I300*H300,2)</f>
        <v>0</v>
      </c>
      <c r="BL300" s="17" t="s">
        <v>218</v>
      </c>
      <c r="BM300" s="139" t="s">
        <v>1246</v>
      </c>
    </row>
    <row r="301" spans="2:65" s="1" customFormat="1" ht="49.2" customHeight="1">
      <c r="B301" s="128"/>
      <c r="C301" s="129" t="s">
        <v>539</v>
      </c>
      <c r="D301" s="129" t="s">
        <v>139</v>
      </c>
      <c r="E301" s="130" t="s">
        <v>1247</v>
      </c>
      <c r="F301" s="131" t="s">
        <v>1248</v>
      </c>
      <c r="G301" s="132" t="s">
        <v>174</v>
      </c>
      <c r="H301" s="133">
        <v>8.9999999999999993E-3</v>
      </c>
      <c r="I301" s="134"/>
      <c r="J301" s="134">
        <f>ROUND(I301*H301,2)</f>
        <v>0</v>
      </c>
      <c r="K301" s="131" t="s">
        <v>143</v>
      </c>
      <c r="L301" s="29"/>
      <c r="M301" s="135" t="s">
        <v>1</v>
      </c>
      <c r="N301" s="136" t="s">
        <v>40</v>
      </c>
      <c r="O301" s="137">
        <v>1.21</v>
      </c>
      <c r="P301" s="137">
        <f>O301*H301</f>
        <v>1.0889999999999999E-2</v>
      </c>
      <c r="Q301" s="137">
        <v>0</v>
      </c>
      <c r="R301" s="137">
        <f>Q301*H301</f>
        <v>0</v>
      </c>
      <c r="S301" s="137">
        <v>0</v>
      </c>
      <c r="T301" s="138">
        <f>S301*H301</f>
        <v>0</v>
      </c>
      <c r="AR301" s="139" t="s">
        <v>218</v>
      </c>
      <c r="AT301" s="139" t="s">
        <v>139</v>
      </c>
      <c r="AU301" s="139" t="s">
        <v>83</v>
      </c>
      <c r="AY301" s="17" t="s">
        <v>136</v>
      </c>
      <c r="BE301" s="140">
        <f>IF(N301="základní",J301,0)</f>
        <v>0</v>
      </c>
      <c r="BF301" s="140">
        <f>IF(N301="snížená",J301,0)</f>
        <v>0</v>
      </c>
      <c r="BG301" s="140">
        <f>IF(N301="zákl. přenesená",J301,0)</f>
        <v>0</v>
      </c>
      <c r="BH301" s="140">
        <f>IF(N301="sníž. přenesená",J301,0)</f>
        <v>0</v>
      </c>
      <c r="BI301" s="140">
        <f>IF(N301="nulová",J301,0)</f>
        <v>0</v>
      </c>
      <c r="BJ301" s="17" t="s">
        <v>31</v>
      </c>
      <c r="BK301" s="140">
        <f>ROUND(I301*H301,2)</f>
        <v>0</v>
      </c>
      <c r="BL301" s="17" t="s">
        <v>218</v>
      </c>
      <c r="BM301" s="139" t="s">
        <v>1249</v>
      </c>
    </row>
    <row r="302" spans="2:65" s="11" customFormat="1" ht="22.95" customHeight="1">
      <c r="B302" s="117"/>
      <c r="D302" s="118" t="s">
        <v>74</v>
      </c>
      <c r="E302" s="126" t="s">
        <v>1250</v>
      </c>
      <c r="F302" s="126" t="s">
        <v>1251</v>
      </c>
      <c r="J302" s="127">
        <f>BK302</f>
        <v>0</v>
      </c>
      <c r="L302" s="117"/>
      <c r="M302" s="121"/>
      <c r="P302" s="122">
        <f>SUM(P303:P305)</f>
        <v>40.159729999999996</v>
      </c>
      <c r="R302" s="122">
        <f>SUM(R303:R305)</f>
        <v>0.78961948000000004</v>
      </c>
      <c r="T302" s="123">
        <f>SUM(T303:T305)</f>
        <v>0</v>
      </c>
      <c r="AR302" s="118" t="s">
        <v>83</v>
      </c>
      <c r="AT302" s="124" t="s">
        <v>74</v>
      </c>
      <c r="AU302" s="124" t="s">
        <v>31</v>
      </c>
      <c r="AY302" s="118" t="s">
        <v>136</v>
      </c>
      <c r="BK302" s="125">
        <f>SUM(BK303:BK305)</f>
        <v>0</v>
      </c>
    </row>
    <row r="303" spans="2:65" s="1" customFormat="1" ht="49.2" customHeight="1">
      <c r="B303" s="128"/>
      <c r="C303" s="129" t="s">
        <v>547</v>
      </c>
      <c r="D303" s="129" t="s">
        <v>139</v>
      </c>
      <c r="E303" s="130" t="s">
        <v>1252</v>
      </c>
      <c r="F303" s="131" t="s">
        <v>1253</v>
      </c>
      <c r="G303" s="132" t="s">
        <v>152</v>
      </c>
      <c r="H303" s="133">
        <v>56.563000000000002</v>
      </c>
      <c r="I303" s="134"/>
      <c r="J303" s="134">
        <f>ROUND(I303*H303,2)</f>
        <v>0</v>
      </c>
      <c r="K303" s="131" t="s">
        <v>143</v>
      </c>
      <c r="L303" s="29"/>
      <c r="M303" s="135" t="s">
        <v>1</v>
      </c>
      <c r="N303" s="136" t="s">
        <v>40</v>
      </c>
      <c r="O303" s="137">
        <v>0.71</v>
      </c>
      <c r="P303" s="137">
        <f>O303*H303</f>
        <v>40.159729999999996</v>
      </c>
      <c r="Q303" s="137">
        <v>1.396E-2</v>
      </c>
      <c r="R303" s="137">
        <f>Q303*H303</f>
        <v>0.78961948000000004</v>
      </c>
      <c r="S303" s="137">
        <v>0</v>
      </c>
      <c r="T303" s="138">
        <f>S303*H303</f>
        <v>0</v>
      </c>
      <c r="AR303" s="139" t="s">
        <v>218</v>
      </c>
      <c r="AT303" s="139" t="s">
        <v>139</v>
      </c>
      <c r="AU303" s="139" t="s">
        <v>83</v>
      </c>
      <c r="AY303" s="17" t="s">
        <v>136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7" t="s">
        <v>31</v>
      </c>
      <c r="BK303" s="140">
        <f>ROUND(I303*H303,2)</f>
        <v>0</v>
      </c>
      <c r="BL303" s="17" t="s">
        <v>218</v>
      </c>
      <c r="BM303" s="139" t="s">
        <v>1254</v>
      </c>
    </row>
    <row r="304" spans="2:65" s="13" customFormat="1">
      <c r="B304" s="147"/>
      <c r="D304" s="142" t="s">
        <v>146</v>
      </c>
      <c r="E304" s="148" t="s">
        <v>1</v>
      </c>
      <c r="F304" s="149" t="s">
        <v>1255</v>
      </c>
      <c r="H304" s="150">
        <v>56.563000000000002</v>
      </c>
      <c r="L304" s="147"/>
      <c r="M304" s="151"/>
      <c r="T304" s="152"/>
      <c r="AT304" s="148" t="s">
        <v>146</v>
      </c>
      <c r="AU304" s="148" t="s">
        <v>83</v>
      </c>
      <c r="AV304" s="13" t="s">
        <v>83</v>
      </c>
      <c r="AW304" s="13" t="s">
        <v>30</v>
      </c>
      <c r="AX304" s="13" t="s">
        <v>75</v>
      </c>
      <c r="AY304" s="148" t="s">
        <v>136</v>
      </c>
    </row>
    <row r="305" spans="2:65" s="14" customFormat="1">
      <c r="B305" s="153"/>
      <c r="D305" s="142" t="s">
        <v>146</v>
      </c>
      <c r="E305" s="154" t="s">
        <v>1</v>
      </c>
      <c r="F305" s="155" t="s">
        <v>149</v>
      </c>
      <c r="H305" s="156">
        <v>56.563000000000002</v>
      </c>
      <c r="L305" s="153"/>
      <c r="M305" s="157"/>
      <c r="T305" s="158"/>
      <c r="AT305" s="154" t="s">
        <v>146</v>
      </c>
      <c r="AU305" s="154" t="s">
        <v>83</v>
      </c>
      <c r="AV305" s="14" t="s">
        <v>144</v>
      </c>
      <c r="AW305" s="14" t="s">
        <v>30</v>
      </c>
      <c r="AX305" s="14" t="s">
        <v>31</v>
      </c>
      <c r="AY305" s="154" t="s">
        <v>136</v>
      </c>
    </row>
    <row r="306" spans="2:65" s="11" customFormat="1" ht="22.95" customHeight="1">
      <c r="B306" s="117"/>
      <c r="D306" s="118" t="s">
        <v>74</v>
      </c>
      <c r="E306" s="126" t="s">
        <v>1256</v>
      </c>
      <c r="F306" s="126" t="s">
        <v>1257</v>
      </c>
      <c r="J306" s="127">
        <f>BK306</f>
        <v>0</v>
      </c>
      <c r="L306" s="117"/>
      <c r="M306" s="121"/>
      <c r="P306" s="122">
        <f>SUM(P307:P320)</f>
        <v>127.28736699999999</v>
      </c>
      <c r="R306" s="122">
        <f>SUM(R307:R320)</f>
        <v>0.64116083999999995</v>
      </c>
      <c r="T306" s="123">
        <f>SUM(T307:T320)</f>
        <v>0.19149314000000001</v>
      </c>
      <c r="AR306" s="118" t="s">
        <v>83</v>
      </c>
      <c r="AT306" s="124" t="s">
        <v>74</v>
      </c>
      <c r="AU306" s="124" t="s">
        <v>31</v>
      </c>
      <c r="AY306" s="118" t="s">
        <v>136</v>
      </c>
      <c r="BK306" s="125">
        <f>SUM(BK307:BK320)</f>
        <v>0</v>
      </c>
    </row>
    <row r="307" spans="2:65" s="1" customFormat="1" ht="24.15" customHeight="1">
      <c r="B307" s="128"/>
      <c r="C307" s="129" t="s">
        <v>551</v>
      </c>
      <c r="D307" s="129" t="s">
        <v>139</v>
      </c>
      <c r="E307" s="130" t="s">
        <v>1258</v>
      </c>
      <c r="F307" s="131" t="s">
        <v>1259</v>
      </c>
      <c r="G307" s="132" t="s">
        <v>200</v>
      </c>
      <c r="H307" s="133">
        <v>80.804000000000002</v>
      </c>
      <c r="I307" s="134"/>
      <c r="J307" s="134">
        <f>ROUND(I307*H307,2)</f>
        <v>0</v>
      </c>
      <c r="K307" s="131" t="s">
        <v>143</v>
      </c>
      <c r="L307" s="29"/>
      <c r="M307" s="135" t="s">
        <v>1</v>
      </c>
      <c r="N307" s="136" t="s">
        <v>40</v>
      </c>
      <c r="O307" s="137">
        <v>0.43</v>
      </c>
      <c r="P307" s="137">
        <f>O307*H307</f>
        <v>34.745719999999999</v>
      </c>
      <c r="Q307" s="137">
        <v>0</v>
      </c>
      <c r="R307" s="137">
        <f>Q307*H307</f>
        <v>0</v>
      </c>
      <c r="S307" s="137">
        <v>1.91E-3</v>
      </c>
      <c r="T307" s="138">
        <f>S307*H307</f>
        <v>0.15433564</v>
      </c>
      <c r="AR307" s="139" t="s">
        <v>218</v>
      </c>
      <c r="AT307" s="139" t="s">
        <v>139</v>
      </c>
      <c r="AU307" s="139" t="s">
        <v>83</v>
      </c>
      <c r="AY307" s="17" t="s">
        <v>136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7" t="s">
        <v>31</v>
      </c>
      <c r="BK307" s="140">
        <f>ROUND(I307*H307,2)</f>
        <v>0</v>
      </c>
      <c r="BL307" s="17" t="s">
        <v>218</v>
      </c>
      <c r="BM307" s="139" t="s">
        <v>1260</v>
      </c>
    </row>
    <row r="308" spans="2:65" s="13" customFormat="1">
      <c r="B308" s="147"/>
      <c r="D308" s="142" t="s">
        <v>146</v>
      </c>
      <c r="E308" s="148" t="s">
        <v>1</v>
      </c>
      <c r="F308" s="149" t="s">
        <v>1214</v>
      </c>
      <c r="H308" s="150">
        <v>80.804000000000002</v>
      </c>
      <c r="L308" s="147"/>
      <c r="M308" s="151"/>
      <c r="T308" s="152"/>
      <c r="AT308" s="148" t="s">
        <v>146</v>
      </c>
      <c r="AU308" s="148" t="s">
        <v>83</v>
      </c>
      <c r="AV308" s="13" t="s">
        <v>83</v>
      </c>
      <c r="AW308" s="13" t="s">
        <v>30</v>
      </c>
      <c r="AX308" s="13" t="s">
        <v>75</v>
      </c>
      <c r="AY308" s="148" t="s">
        <v>136</v>
      </c>
    </row>
    <row r="309" spans="2:65" s="14" customFormat="1">
      <c r="B309" s="153"/>
      <c r="D309" s="142" t="s">
        <v>146</v>
      </c>
      <c r="E309" s="154" t="s">
        <v>1</v>
      </c>
      <c r="F309" s="155" t="s">
        <v>149</v>
      </c>
      <c r="H309" s="156">
        <v>80.804000000000002</v>
      </c>
      <c r="L309" s="153"/>
      <c r="M309" s="157"/>
      <c r="T309" s="158"/>
      <c r="AT309" s="154" t="s">
        <v>146</v>
      </c>
      <c r="AU309" s="154" t="s">
        <v>83</v>
      </c>
      <c r="AV309" s="14" t="s">
        <v>144</v>
      </c>
      <c r="AW309" s="14" t="s">
        <v>30</v>
      </c>
      <c r="AX309" s="14" t="s">
        <v>31</v>
      </c>
      <c r="AY309" s="154" t="s">
        <v>136</v>
      </c>
    </row>
    <row r="310" spans="2:65" s="1" customFormat="1" ht="24.15" customHeight="1">
      <c r="B310" s="128"/>
      <c r="C310" s="129" t="s">
        <v>556</v>
      </c>
      <c r="D310" s="129" t="s">
        <v>139</v>
      </c>
      <c r="E310" s="130" t="s">
        <v>1261</v>
      </c>
      <c r="F310" s="131" t="s">
        <v>1262</v>
      </c>
      <c r="G310" s="132" t="s">
        <v>200</v>
      </c>
      <c r="H310" s="133">
        <v>22.25</v>
      </c>
      <c r="I310" s="134"/>
      <c r="J310" s="134">
        <f>ROUND(I310*H310,2)</f>
        <v>0</v>
      </c>
      <c r="K310" s="131" t="s">
        <v>143</v>
      </c>
      <c r="L310" s="29"/>
      <c r="M310" s="135" t="s">
        <v>1</v>
      </c>
      <c r="N310" s="136" t="s">
        <v>40</v>
      </c>
      <c r="O310" s="137">
        <v>0.19500000000000001</v>
      </c>
      <c r="P310" s="137">
        <f>O310*H310</f>
        <v>4.3387500000000001</v>
      </c>
      <c r="Q310" s="137">
        <v>0</v>
      </c>
      <c r="R310" s="137">
        <f>Q310*H310</f>
        <v>0</v>
      </c>
      <c r="S310" s="137">
        <v>1.67E-3</v>
      </c>
      <c r="T310" s="138">
        <f>S310*H310</f>
        <v>3.7157500000000003E-2</v>
      </c>
      <c r="AR310" s="139" t="s">
        <v>218</v>
      </c>
      <c r="AT310" s="139" t="s">
        <v>139</v>
      </c>
      <c r="AU310" s="139" t="s">
        <v>83</v>
      </c>
      <c r="AY310" s="17" t="s">
        <v>136</v>
      </c>
      <c r="BE310" s="140">
        <f>IF(N310="základní",J310,0)</f>
        <v>0</v>
      </c>
      <c r="BF310" s="140">
        <f>IF(N310="snížená",J310,0)</f>
        <v>0</v>
      </c>
      <c r="BG310" s="140">
        <f>IF(N310="zákl. přenesená",J310,0)</f>
        <v>0</v>
      </c>
      <c r="BH310" s="140">
        <f>IF(N310="sníž. přenesená",J310,0)</f>
        <v>0</v>
      </c>
      <c r="BI310" s="140">
        <f>IF(N310="nulová",J310,0)</f>
        <v>0</v>
      </c>
      <c r="BJ310" s="17" t="s">
        <v>31</v>
      </c>
      <c r="BK310" s="140">
        <f>ROUND(I310*H310,2)</f>
        <v>0</v>
      </c>
      <c r="BL310" s="17" t="s">
        <v>218</v>
      </c>
      <c r="BM310" s="139" t="s">
        <v>1263</v>
      </c>
    </row>
    <row r="311" spans="2:65" s="13" customFormat="1">
      <c r="B311" s="147"/>
      <c r="D311" s="142" t="s">
        <v>146</v>
      </c>
      <c r="E311" s="148" t="s">
        <v>1</v>
      </c>
      <c r="F311" s="149" t="s">
        <v>1093</v>
      </c>
      <c r="H311" s="150">
        <v>22.25</v>
      </c>
      <c r="L311" s="147"/>
      <c r="M311" s="151"/>
      <c r="T311" s="152"/>
      <c r="AT311" s="148" t="s">
        <v>146</v>
      </c>
      <c r="AU311" s="148" t="s">
        <v>83</v>
      </c>
      <c r="AV311" s="13" t="s">
        <v>83</v>
      </c>
      <c r="AW311" s="13" t="s">
        <v>30</v>
      </c>
      <c r="AX311" s="13" t="s">
        <v>75</v>
      </c>
      <c r="AY311" s="148" t="s">
        <v>136</v>
      </c>
    </row>
    <row r="312" spans="2:65" s="14" customFormat="1">
      <c r="B312" s="153"/>
      <c r="D312" s="142" t="s">
        <v>146</v>
      </c>
      <c r="E312" s="154" t="s">
        <v>1</v>
      </c>
      <c r="F312" s="155" t="s">
        <v>149</v>
      </c>
      <c r="H312" s="156">
        <v>22.25</v>
      </c>
      <c r="L312" s="153"/>
      <c r="M312" s="157"/>
      <c r="T312" s="158"/>
      <c r="AT312" s="154" t="s">
        <v>146</v>
      </c>
      <c r="AU312" s="154" t="s">
        <v>83</v>
      </c>
      <c r="AV312" s="14" t="s">
        <v>144</v>
      </c>
      <c r="AW312" s="14" t="s">
        <v>30</v>
      </c>
      <c r="AX312" s="14" t="s">
        <v>31</v>
      </c>
      <c r="AY312" s="154" t="s">
        <v>136</v>
      </c>
    </row>
    <row r="313" spans="2:65" s="1" customFormat="1" ht="24.15" customHeight="1">
      <c r="B313" s="128"/>
      <c r="C313" s="129" t="s">
        <v>561</v>
      </c>
      <c r="D313" s="129" t="s">
        <v>139</v>
      </c>
      <c r="E313" s="130" t="s">
        <v>1264</v>
      </c>
      <c r="F313" s="131" t="s">
        <v>1265</v>
      </c>
      <c r="G313" s="132" t="s">
        <v>200</v>
      </c>
      <c r="H313" s="133">
        <v>22.25</v>
      </c>
      <c r="I313" s="134"/>
      <c r="J313" s="134">
        <f>ROUND(I313*H313,2)</f>
        <v>0</v>
      </c>
      <c r="K313" s="131" t="s">
        <v>143</v>
      </c>
      <c r="L313" s="29"/>
      <c r="M313" s="135" t="s">
        <v>1</v>
      </c>
      <c r="N313" s="136" t="s">
        <v>40</v>
      </c>
      <c r="O313" s="137">
        <v>0.13500000000000001</v>
      </c>
      <c r="P313" s="137">
        <f>O313*H313</f>
        <v>3.0037500000000001</v>
      </c>
      <c r="Q313" s="137">
        <v>3.5400000000000002E-3</v>
      </c>
      <c r="R313" s="137">
        <f>Q313*H313</f>
        <v>7.8765000000000002E-2</v>
      </c>
      <c r="S313" s="137">
        <v>0</v>
      </c>
      <c r="T313" s="138">
        <f>S313*H313</f>
        <v>0</v>
      </c>
      <c r="AR313" s="139" t="s">
        <v>218</v>
      </c>
      <c r="AT313" s="139" t="s">
        <v>139</v>
      </c>
      <c r="AU313" s="139" t="s">
        <v>83</v>
      </c>
      <c r="AY313" s="17" t="s">
        <v>136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7" t="s">
        <v>31</v>
      </c>
      <c r="BK313" s="140">
        <f>ROUND(I313*H313,2)</f>
        <v>0</v>
      </c>
      <c r="BL313" s="17" t="s">
        <v>218</v>
      </c>
      <c r="BM313" s="139" t="s">
        <v>1266</v>
      </c>
    </row>
    <row r="314" spans="2:65" s="13" customFormat="1">
      <c r="B314" s="147"/>
      <c r="D314" s="142" t="s">
        <v>146</v>
      </c>
      <c r="E314" s="148" t="s">
        <v>1</v>
      </c>
      <c r="F314" s="149" t="s">
        <v>1093</v>
      </c>
      <c r="H314" s="150">
        <v>22.25</v>
      </c>
      <c r="L314" s="147"/>
      <c r="M314" s="151"/>
      <c r="T314" s="152"/>
      <c r="AT314" s="148" t="s">
        <v>146</v>
      </c>
      <c r="AU314" s="148" t="s">
        <v>83</v>
      </c>
      <c r="AV314" s="13" t="s">
        <v>83</v>
      </c>
      <c r="AW314" s="13" t="s">
        <v>30</v>
      </c>
      <c r="AX314" s="13" t="s">
        <v>75</v>
      </c>
      <c r="AY314" s="148" t="s">
        <v>136</v>
      </c>
    </row>
    <row r="315" spans="2:65" s="14" customFormat="1">
      <c r="B315" s="153"/>
      <c r="D315" s="142" t="s">
        <v>146</v>
      </c>
      <c r="E315" s="154" t="s">
        <v>1</v>
      </c>
      <c r="F315" s="155" t="s">
        <v>149</v>
      </c>
      <c r="H315" s="156">
        <v>22.25</v>
      </c>
      <c r="L315" s="153"/>
      <c r="M315" s="157"/>
      <c r="T315" s="158"/>
      <c r="AT315" s="154" t="s">
        <v>146</v>
      </c>
      <c r="AU315" s="154" t="s">
        <v>83</v>
      </c>
      <c r="AV315" s="14" t="s">
        <v>144</v>
      </c>
      <c r="AW315" s="14" t="s">
        <v>30</v>
      </c>
      <c r="AX315" s="14" t="s">
        <v>31</v>
      </c>
      <c r="AY315" s="154" t="s">
        <v>136</v>
      </c>
    </row>
    <row r="316" spans="2:65" s="1" customFormat="1" ht="37.950000000000003" customHeight="1">
      <c r="B316" s="128"/>
      <c r="C316" s="129" t="s">
        <v>566</v>
      </c>
      <c r="D316" s="129" t="s">
        <v>139</v>
      </c>
      <c r="E316" s="130" t="s">
        <v>1267</v>
      </c>
      <c r="F316" s="131" t="s">
        <v>1268</v>
      </c>
      <c r="G316" s="132" t="s">
        <v>200</v>
      </c>
      <c r="H316" s="133">
        <v>80.804000000000002</v>
      </c>
      <c r="I316" s="134"/>
      <c r="J316" s="134">
        <f>ROUND(I316*H316,2)</f>
        <v>0</v>
      </c>
      <c r="K316" s="131" t="s">
        <v>143</v>
      </c>
      <c r="L316" s="29"/>
      <c r="M316" s="135" t="s">
        <v>1</v>
      </c>
      <c r="N316" s="136" t="s">
        <v>40</v>
      </c>
      <c r="O316" s="137">
        <v>0.995</v>
      </c>
      <c r="P316" s="137">
        <f>O316*H316</f>
        <v>80.399979999999999</v>
      </c>
      <c r="Q316" s="137">
        <v>6.96E-3</v>
      </c>
      <c r="R316" s="137">
        <f>Q316*H316</f>
        <v>0.56239583999999998</v>
      </c>
      <c r="S316" s="137">
        <v>0</v>
      </c>
      <c r="T316" s="138">
        <f>S316*H316</f>
        <v>0</v>
      </c>
      <c r="AR316" s="139" t="s">
        <v>218</v>
      </c>
      <c r="AT316" s="139" t="s">
        <v>139</v>
      </c>
      <c r="AU316" s="139" t="s">
        <v>83</v>
      </c>
      <c r="AY316" s="17" t="s">
        <v>136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7" t="s">
        <v>31</v>
      </c>
      <c r="BK316" s="140">
        <f>ROUND(I316*H316,2)</f>
        <v>0</v>
      </c>
      <c r="BL316" s="17" t="s">
        <v>218</v>
      </c>
      <c r="BM316" s="139" t="s">
        <v>1269</v>
      </c>
    </row>
    <row r="317" spans="2:65" s="13" customFormat="1">
      <c r="B317" s="147"/>
      <c r="D317" s="142" t="s">
        <v>146</v>
      </c>
      <c r="E317" s="148" t="s">
        <v>1</v>
      </c>
      <c r="F317" s="149" t="s">
        <v>1214</v>
      </c>
      <c r="H317" s="150">
        <v>80.804000000000002</v>
      </c>
      <c r="L317" s="147"/>
      <c r="M317" s="151"/>
      <c r="T317" s="152"/>
      <c r="AT317" s="148" t="s">
        <v>146</v>
      </c>
      <c r="AU317" s="148" t="s">
        <v>83</v>
      </c>
      <c r="AV317" s="13" t="s">
        <v>83</v>
      </c>
      <c r="AW317" s="13" t="s">
        <v>30</v>
      </c>
      <c r="AX317" s="13" t="s">
        <v>75</v>
      </c>
      <c r="AY317" s="148" t="s">
        <v>136</v>
      </c>
    </row>
    <row r="318" spans="2:65" s="14" customFormat="1">
      <c r="B318" s="153"/>
      <c r="D318" s="142" t="s">
        <v>146</v>
      </c>
      <c r="E318" s="154" t="s">
        <v>1</v>
      </c>
      <c r="F318" s="155" t="s">
        <v>149</v>
      </c>
      <c r="H318" s="156">
        <v>80.804000000000002</v>
      </c>
      <c r="L318" s="153"/>
      <c r="M318" s="157"/>
      <c r="T318" s="158"/>
      <c r="AT318" s="154" t="s">
        <v>146</v>
      </c>
      <c r="AU318" s="154" t="s">
        <v>83</v>
      </c>
      <c r="AV318" s="14" t="s">
        <v>144</v>
      </c>
      <c r="AW318" s="14" t="s">
        <v>30</v>
      </c>
      <c r="AX318" s="14" t="s">
        <v>31</v>
      </c>
      <c r="AY318" s="154" t="s">
        <v>136</v>
      </c>
    </row>
    <row r="319" spans="2:65" s="1" customFormat="1" ht="44.25" customHeight="1">
      <c r="B319" s="128"/>
      <c r="C319" s="129" t="s">
        <v>571</v>
      </c>
      <c r="D319" s="129" t="s">
        <v>139</v>
      </c>
      <c r="E319" s="130" t="s">
        <v>1270</v>
      </c>
      <c r="F319" s="131" t="s">
        <v>1271</v>
      </c>
      <c r="G319" s="132" t="s">
        <v>174</v>
      </c>
      <c r="H319" s="133">
        <v>0.64100000000000001</v>
      </c>
      <c r="I319" s="134"/>
      <c r="J319" s="134">
        <f>ROUND(I319*H319,2)</f>
        <v>0</v>
      </c>
      <c r="K319" s="131" t="s">
        <v>143</v>
      </c>
      <c r="L319" s="29"/>
      <c r="M319" s="135" t="s">
        <v>1</v>
      </c>
      <c r="N319" s="136" t="s">
        <v>40</v>
      </c>
      <c r="O319" s="137">
        <v>4.7370000000000001</v>
      </c>
      <c r="P319" s="137">
        <f>O319*H319</f>
        <v>3.0364170000000001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218</v>
      </c>
      <c r="AT319" s="139" t="s">
        <v>139</v>
      </c>
      <c r="AU319" s="139" t="s">
        <v>83</v>
      </c>
      <c r="AY319" s="17" t="s">
        <v>136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7" t="s">
        <v>31</v>
      </c>
      <c r="BK319" s="140">
        <f>ROUND(I319*H319,2)</f>
        <v>0</v>
      </c>
      <c r="BL319" s="17" t="s">
        <v>218</v>
      </c>
      <c r="BM319" s="139" t="s">
        <v>1272</v>
      </c>
    </row>
    <row r="320" spans="2:65" s="1" customFormat="1" ht="49.2" customHeight="1">
      <c r="B320" s="128"/>
      <c r="C320" s="129" t="s">
        <v>575</v>
      </c>
      <c r="D320" s="129" t="s">
        <v>139</v>
      </c>
      <c r="E320" s="130" t="s">
        <v>1273</v>
      </c>
      <c r="F320" s="131" t="s">
        <v>1274</v>
      </c>
      <c r="G320" s="132" t="s">
        <v>174</v>
      </c>
      <c r="H320" s="133">
        <v>0.64100000000000001</v>
      </c>
      <c r="I320" s="134"/>
      <c r="J320" s="134">
        <f>ROUND(I320*H320,2)</f>
        <v>0</v>
      </c>
      <c r="K320" s="131" t="s">
        <v>143</v>
      </c>
      <c r="L320" s="29"/>
      <c r="M320" s="135" t="s">
        <v>1</v>
      </c>
      <c r="N320" s="136" t="s">
        <v>40</v>
      </c>
      <c r="O320" s="137">
        <v>2.75</v>
      </c>
      <c r="P320" s="137">
        <f>O320*H320</f>
        <v>1.76275</v>
      </c>
      <c r="Q320" s="137">
        <v>0</v>
      </c>
      <c r="R320" s="137">
        <f>Q320*H320</f>
        <v>0</v>
      </c>
      <c r="S320" s="137">
        <v>0</v>
      </c>
      <c r="T320" s="138">
        <f>S320*H320</f>
        <v>0</v>
      </c>
      <c r="AR320" s="139" t="s">
        <v>218</v>
      </c>
      <c r="AT320" s="139" t="s">
        <v>139</v>
      </c>
      <c r="AU320" s="139" t="s">
        <v>83</v>
      </c>
      <c r="AY320" s="17" t="s">
        <v>136</v>
      </c>
      <c r="BE320" s="140">
        <f>IF(N320="základní",J320,0)</f>
        <v>0</v>
      </c>
      <c r="BF320" s="140">
        <f>IF(N320="snížená",J320,0)</f>
        <v>0</v>
      </c>
      <c r="BG320" s="140">
        <f>IF(N320="zákl. přenesená",J320,0)</f>
        <v>0</v>
      </c>
      <c r="BH320" s="140">
        <f>IF(N320="sníž. přenesená",J320,0)</f>
        <v>0</v>
      </c>
      <c r="BI320" s="140">
        <f>IF(N320="nulová",J320,0)</f>
        <v>0</v>
      </c>
      <c r="BJ320" s="17" t="s">
        <v>31</v>
      </c>
      <c r="BK320" s="140">
        <f>ROUND(I320*H320,2)</f>
        <v>0</v>
      </c>
      <c r="BL320" s="17" t="s">
        <v>218</v>
      </c>
      <c r="BM320" s="139" t="s">
        <v>1275</v>
      </c>
    </row>
    <row r="321" spans="2:65" s="11" customFormat="1" ht="22.95" customHeight="1">
      <c r="B321" s="117"/>
      <c r="D321" s="118" t="s">
        <v>74</v>
      </c>
      <c r="E321" s="126" t="s">
        <v>731</v>
      </c>
      <c r="F321" s="126" t="s">
        <v>732</v>
      </c>
      <c r="J321" s="127">
        <f>BK321</f>
        <v>0</v>
      </c>
      <c r="L321" s="117"/>
      <c r="M321" s="121"/>
      <c r="P321" s="122">
        <f>SUM(P322:P327)</f>
        <v>13.509521999999999</v>
      </c>
      <c r="R321" s="122">
        <f>SUM(R322:R327)</f>
        <v>0.66582000000000008</v>
      </c>
      <c r="T321" s="123">
        <f>SUM(T322:T327)</f>
        <v>0</v>
      </c>
      <c r="AR321" s="118" t="s">
        <v>83</v>
      </c>
      <c r="AT321" s="124" t="s">
        <v>74</v>
      </c>
      <c r="AU321" s="124" t="s">
        <v>31</v>
      </c>
      <c r="AY321" s="118" t="s">
        <v>136</v>
      </c>
      <c r="BK321" s="125">
        <f>SUM(BK322:BK327)</f>
        <v>0</v>
      </c>
    </row>
    <row r="322" spans="2:65" s="1" customFormat="1" ht="24.15" customHeight="1">
      <c r="B322" s="128"/>
      <c r="C322" s="129" t="s">
        <v>581</v>
      </c>
      <c r="D322" s="129" t="s">
        <v>139</v>
      </c>
      <c r="E322" s="130" t="s">
        <v>1276</v>
      </c>
      <c r="F322" s="131" t="s">
        <v>1277</v>
      </c>
      <c r="G322" s="132" t="s">
        <v>200</v>
      </c>
      <c r="H322" s="133">
        <v>5.4</v>
      </c>
      <c r="I322" s="134"/>
      <c r="J322" s="134">
        <f>ROUND(I322*H322,2)</f>
        <v>0</v>
      </c>
      <c r="K322" s="131" t="s">
        <v>143</v>
      </c>
      <c r="L322" s="29"/>
      <c r="M322" s="135" t="s">
        <v>1</v>
      </c>
      <c r="N322" s="136" t="s">
        <v>40</v>
      </c>
      <c r="O322" s="137">
        <v>1.92</v>
      </c>
      <c r="P322" s="137">
        <f>O322*H322</f>
        <v>10.368</v>
      </c>
      <c r="Q322" s="137">
        <v>0</v>
      </c>
      <c r="R322" s="137">
        <f>Q322*H322</f>
        <v>0</v>
      </c>
      <c r="S322" s="137">
        <v>0</v>
      </c>
      <c r="T322" s="138">
        <f>S322*H322</f>
        <v>0</v>
      </c>
      <c r="AR322" s="139" t="s">
        <v>218</v>
      </c>
      <c r="AT322" s="139" t="s">
        <v>139</v>
      </c>
      <c r="AU322" s="139" t="s">
        <v>83</v>
      </c>
      <c r="AY322" s="17" t="s">
        <v>136</v>
      </c>
      <c r="BE322" s="140">
        <f>IF(N322="základní",J322,0)</f>
        <v>0</v>
      </c>
      <c r="BF322" s="140">
        <f>IF(N322="snížená",J322,0)</f>
        <v>0</v>
      </c>
      <c r="BG322" s="140">
        <f>IF(N322="zákl. přenesená",J322,0)</f>
        <v>0</v>
      </c>
      <c r="BH322" s="140">
        <f>IF(N322="sníž. přenesená",J322,0)</f>
        <v>0</v>
      </c>
      <c r="BI322" s="140">
        <f>IF(N322="nulová",J322,0)</f>
        <v>0</v>
      </c>
      <c r="BJ322" s="17" t="s">
        <v>31</v>
      </c>
      <c r="BK322" s="140">
        <f>ROUND(I322*H322,2)</f>
        <v>0</v>
      </c>
      <c r="BL322" s="17" t="s">
        <v>218</v>
      </c>
      <c r="BM322" s="139" t="s">
        <v>1278</v>
      </c>
    </row>
    <row r="323" spans="2:65" s="13" customFormat="1">
      <c r="B323" s="147"/>
      <c r="D323" s="142" t="s">
        <v>146</v>
      </c>
      <c r="E323" s="148" t="s">
        <v>1</v>
      </c>
      <c r="F323" s="149" t="s">
        <v>1279</v>
      </c>
      <c r="H323" s="150">
        <v>5.4</v>
      </c>
      <c r="L323" s="147"/>
      <c r="M323" s="151"/>
      <c r="T323" s="152"/>
      <c r="AT323" s="148" t="s">
        <v>146</v>
      </c>
      <c r="AU323" s="148" t="s">
        <v>83</v>
      </c>
      <c r="AV323" s="13" t="s">
        <v>83</v>
      </c>
      <c r="AW323" s="13" t="s">
        <v>30</v>
      </c>
      <c r="AX323" s="13" t="s">
        <v>75</v>
      </c>
      <c r="AY323" s="148" t="s">
        <v>136</v>
      </c>
    </row>
    <row r="324" spans="2:65" s="14" customFormat="1">
      <c r="B324" s="153"/>
      <c r="D324" s="142" t="s">
        <v>146</v>
      </c>
      <c r="E324" s="154" t="s">
        <v>1</v>
      </c>
      <c r="F324" s="155" t="s">
        <v>149</v>
      </c>
      <c r="H324" s="156">
        <v>5.4</v>
      </c>
      <c r="L324" s="153"/>
      <c r="M324" s="157"/>
      <c r="T324" s="158"/>
      <c r="AT324" s="154" t="s">
        <v>146</v>
      </c>
      <c r="AU324" s="154" t="s">
        <v>83</v>
      </c>
      <c r="AV324" s="14" t="s">
        <v>144</v>
      </c>
      <c r="AW324" s="14" t="s">
        <v>30</v>
      </c>
      <c r="AX324" s="14" t="s">
        <v>31</v>
      </c>
      <c r="AY324" s="154" t="s">
        <v>136</v>
      </c>
    </row>
    <row r="325" spans="2:65" s="1" customFormat="1" ht="37.950000000000003" customHeight="1">
      <c r="B325" s="128"/>
      <c r="C325" s="159" t="s">
        <v>589</v>
      </c>
      <c r="D325" s="159" t="s">
        <v>356</v>
      </c>
      <c r="E325" s="160" t="s">
        <v>1280</v>
      </c>
      <c r="F325" s="161" t="s">
        <v>1281</v>
      </c>
      <c r="G325" s="162" t="s">
        <v>200</v>
      </c>
      <c r="H325" s="163">
        <v>5.4</v>
      </c>
      <c r="I325" s="164"/>
      <c r="J325" s="164">
        <f>ROUND(I325*H325,2)</f>
        <v>0</v>
      </c>
      <c r="K325" s="161" t="s">
        <v>143</v>
      </c>
      <c r="L325" s="165"/>
      <c r="M325" s="166" t="s">
        <v>1</v>
      </c>
      <c r="N325" s="167" t="s">
        <v>40</v>
      </c>
      <c r="O325" s="137">
        <v>0</v>
      </c>
      <c r="P325" s="137">
        <f>O325*H325</f>
        <v>0</v>
      </c>
      <c r="Q325" s="137">
        <v>0.12330000000000001</v>
      </c>
      <c r="R325" s="137">
        <f>Q325*H325</f>
        <v>0.66582000000000008</v>
      </c>
      <c r="S325" s="137">
        <v>0</v>
      </c>
      <c r="T325" s="138">
        <f>S325*H325</f>
        <v>0</v>
      </c>
      <c r="AR325" s="139" t="s">
        <v>368</v>
      </c>
      <c r="AT325" s="139" t="s">
        <v>356</v>
      </c>
      <c r="AU325" s="139" t="s">
        <v>83</v>
      </c>
      <c r="AY325" s="17" t="s">
        <v>136</v>
      </c>
      <c r="BE325" s="140">
        <f>IF(N325="základní",J325,0)</f>
        <v>0</v>
      </c>
      <c r="BF325" s="140">
        <f>IF(N325="snížená",J325,0)</f>
        <v>0</v>
      </c>
      <c r="BG325" s="140">
        <f>IF(N325="zákl. přenesená",J325,0)</f>
        <v>0</v>
      </c>
      <c r="BH325" s="140">
        <f>IF(N325="sníž. přenesená",J325,0)</f>
        <v>0</v>
      </c>
      <c r="BI325" s="140">
        <f>IF(N325="nulová",J325,0)</f>
        <v>0</v>
      </c>
      <c r="BJ325" s="17" t="s">
        <v>31</v>
      </c>
      <c r="BK325" s="140">
        <f>ROUND(I325*H325,2)</f>
        <v>0</v>
      </c>
      <c r="BL325" s="17" t="s">
        <v>218</v>
      </c>
      <c r="BM325" s="139" t="s">
        <v>1282</v>
      </c>
    </row>
    <row r="326" spans="2:65" s="1" customFormat="1" ht="44.25" customHeight="1">
      <c r="B326" s="128"/>
      <c r="C326" s="129" t="s">
        <v>593</v>
      </c>
      <c r="D326" s="129" t="s">
        <v>139</v>
      </c>
      <c r="E326" s="130" t="s">
        <v>743</v>
      </c>
      <c r="F326" s="131" t="s">
        <v>744</v>
      </c>
      <c r="G326" s="132" t="s">
        <v>174</v>
      </c>
      <c r="H326" s="133">
        <v>0.66600000000000004</v>
      </c>
      <c r="I326" s="134"/>
      <c r="J326" s="134">
        <f>ROUND(I326*H326,2)</f>
        <v>0</v>
      </c>
      <c r="K326" s="131" t="s">
        <v>143</v>
      </c>
      <c r="L326" s="29"/>
      <c r="M326" s="135" t="s">
        <v>1</v>
      </c>
      <c r="N326" s="136" t="s">
        <v>40</v>
      </c>
      <c r="O326" s="137">
        <v>3.327</v>
      </c>
      <c r="P326" s="137">
        <f>O326*H326</f>
        <v>2.2157819999999999</v>
      </c>
      <c r="Q326" s="137">
        <v>0</v>
      </c>
      <c r="R326" s="137">
        <f>Q326*H326</f>
        <v>0</v>
      </c>
      <c r="S326" s="137">
        <v>0</v>
      </c>
      <c r="T326" s="138">
        <f>S326*H326</f>
        <v>0</v>
      </c>
      <c r="AR326" s="139" t="s">
        <v>218</v>
      </c>
      <c r="AT326" s="139" t="s">
        <v>139</v>
      </c>
      <c r="AU326" s="139" t="s">
        <v>83</v>
      </c>
      <c r="AY326" s="17" t="s">
        <v>136</v>
      </c>
      <c r="BE326" s="140">
        <f>IF(N326="základní",J326,0)</f>
        <v>0</v>
      </c>
      <c r="BF326" s="140">
        <f>IF(N326="snížená",J326,0)</f>
        <v>0</v>
      </c>
      <c r="BG326" s="140">
        <f>IF(N326="zákl. přenesená",J326,0)</f>
        <v>0</v>
      </c>
      <c r="BH326" s="140">
        <f>IF(N326="sníž. přenesená",J326,0)</f>
        <v>0</v>
      </c>
      <c r="BI326" s="140">
        <f>IF(N326="nulová",J326,0)</f>
        <v>0</v>
      </c>
      <c r="BJ326" s="17" t="s">
        <v>31</v>
      </c>
      <c r="BK326" s="140">
        <f>ROUND(I326*H326,2)</f>
        <v>0</v>
      </c>
      <c r="BL326" s="17" t="s">
        <v>218</v>
      </c>
      <c r="BM326" s="139" t="s">
        <v>1283</v>
      </c>
    </row>
    <row r="327" spans="2:65" s="1" customFormat="1" ht="49.2" customHeight="1">
      <c r="B327" s="128"/>
      <c r="C327" s="129" t="s">
        <v>598</v>
      </c>
      <c r="D327" s="129" t="s">
        <v>139</v>
      </c>
      <c r="E327" s="130" t="s">
        <v>747</v>
      </c>
      <c r="F327" s="131" t="s">
        <v>748</v>
      </c>
      <c r="G327" s="132" t="s">
        <v>174</v>
      </c>
      <c r="H327" s="133">
        <v>0.66600000000000004</v>
      </c>
      <c r="I327" s="134"/>
      <c r="J327" s="134">
        <f>ROUND(I327*H327,2)</f>
        <v>0</v>
      </c>
      <c r="K327" s="131" t="s">
        <v>143</v>
      </c>
      <c r="L327" s="29"/>
      <c r="M327" s="168" t="s">
        <v>1</v>
      </c>
      <c r="N327" s="169" t="s">
        <v>40</v>
      </c>
      <c r="O327" s="170">
        <v>1.39</v>
      </c>
      <c r="P327" s="170">
        <f>O327*H327</f>
        <v>0.92574000000000001</v>
      </c>
      <c r="Q327" s="170">
        <v>0</v>
      </c>
      <c r="R327" s="170">
        <f>Q327*H327</f>
        <v>0</v>
      </c>
      <c r="S327" s="170">
        <v>0</v>
      </c>
      <c r="T327" s="171">
        <f>S327*H327</f>
        <v>0</v>
      </c>
      <c r="AR327" s="139" t="s">
        <v>218</v>
      </c>
      <c r="AT327" s="139" t="s">
        <v>139</v>
      </c>
      <c r="AU327" s="139" t="s">
        <v>83</v>
      </c>
      <c r="AY327" s="17" t="s">
        <v>136</v>
      </c>
      <c r="BE327" s="140">
        <f>IF(N327="základní",J327,0)</f>
        <v>0</v>
      </c>
      <c r="BF327" s="140">
        <f>IF(N327="snížená",J327,0)</f>
        <v>0</v>
      </c>
      <c r="BG327" s="140">
        <f>IF(N327="zákl. přenesená",J327,0)</f>
        <v>0</v>
      </c>
      <c r="BH327" s="140">
        <f>IF(N327="sníž. přenesená",J327,0)</f>
        <v>0</v>
      </c>
      <c r="BI327" s="140">
        <f>IF(N327="nulová",J327,0)</f>
        <v>0</v>
      </c>
      <c r="BJ327" s="17" t="s">
        <v>31</v>
      </c>
      <c r="BK327" s="140">
        <f>ROUND(I327*H327,2)</f>
        <v>0</v>
      </c>
      <c r="BL327" s="17" t="s">
        <v>218</v>
      </c>
      <c r="BM327" s="139" t="s">
        <v>1284</v>
      </c>
    </row>
    <row r="328" spans="2:65" s="1" customFormat="1" ht="6.9" customHeight="1">
      <c r="B328" s="41"/>
      <c r="C328" s="42"/>
      <c r="D328" s="42"/>
      <c r="E328" s="42"/>
      <c r="F328" s="42"/>
      <c r="G328" s="42"/>
      <c r="H328" s="42"/>
      <c r="I328" s="42"/>
      <c r="J328" s="42"/>
      <c r="K328" s="42"/>
      <c r="L328" s="29"/>
    </row>
  </sheetData>
  <autoFilter ref="C129:K327" xr:uid="{00000000-0009-0000-0000-000002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95"/>
  <sheetViews>
    <sheetView showGridLines="0" topLeftCell="A93" workbookViewId="0">
      <selection activeCell="Y112" sqref="Y11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87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1285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ROUND(J123,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ROUND((SUM(BE123:BE194)),  0)</f>
        <v>0</v>
      </c>
      <c r="I33" s="89"/>
      <c r="J33" s="88">
        <f>ROUND(((SUM(BE123:BE194))*I33),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ROUND((SUM(BF123:BF194)),  0)</f>
        <v>0</v>
      </c>
      <c r="I34" s="89"/>
      <c r="J34" s="88">
        <f>ROUND(((SUM(BF123:BF194))*I34),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ROUND((SUM(BG123:BG194)),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ROUND((SUM(BH123:BH194)),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ROUND((SUM(BI123:BI194)),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03 - ZTI - vodovod</v>
      </c>
      <c r="F87" s="434"/>
      <c r="G87" s="434"/>
      <c r="H87" s="43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J123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J124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J125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J127</f>
        <v>0</v>
      </c>
      <c r="L99" s="101"/>
    </row>
    <row r="100" spans="2:12" s="9" customFormat="1" ht="19.95" customHeight="1">
      <c r="B100" s="105"/>
      <c r="D100" s="106" t="s">
        <v>1286</v>
      </c>
      <c r="E100" s="107"/>
      <c r="F100" s="107"/>
      <c r="G100" s="107"/>
      <c r="H100" s="107"/>
      <c r="I100" s="107"/>
      <c r="J100" s="108">
        <f>J128</f>
        <v>0</v>
      </c>
      <c r="L100" s="105"/>
    </row>
    <row r="101" spans="2:12" s="9" customFormat="1" ht="19.95" customHeight="1">
      <c r="B101" s="105"/>
      <c r="D101" s="106" t="s">
        <v>1287</v>
      </c>
      <c r="E101" s="107"/>
      <c r="F101" s="107"/>
      <c r="G101" s="107"/>
      <c r="H101" s="107"/>
      <c r="I101" s="107"/>
      <c r="J101" s="108">
        <f>J182</f>
        <v>0</v>
      </c>
      <c r="L101" s="105"/>
    </row>
    <row r="102" spans="2:12" s="9" customFormat="1" ht="19.95" customHeight="1">
      <c r="B102" s="105"/>
      <c r="D102" s="106" t="s">
        <v>1288</v>
      </c>
      <c r="E102" s="107"/>
      <c r="F102" s="107"/>
      <c r="G102" s="107"/>
      <c r="H102" s="107"/>
      <c r="I102" s="107"/>
      <c r="J102" s="108">
        <f>J187</f>
        <v>0</v>
      </c>
      <c r="L102" s="105"/>
    </row>
    <row r="103" spans="2:12" s="9" customFormat="1" ht="19.95" customHeight="1">
      <c r="B103" s="105"/>
      <c r="D103" s="106" t="s">
        <v>1289</v>
      </c>
      <c r="E103" s="107"/>
      <c r="F103" s="107"/>
      <c r="G103" s="107"/>
      <c r="H103" s="107"/>
      <c r="I103" s="107"/>
      <c r="J103" s="108">
        <f>J191</f>
        <v>0</v>
      </c>
      <c r="L103" s="105"/>
    </row>
    <row r="104" spans="2:12" s="1" customFormat="1" ht="21.75" customHeight="1">
      <c r="B104" s="29"/>
      <c r="L104" s="29"/>
    </row>
    <row r="105" spans="2:12" s="1" customFormat="1" ht="6.9" customHeight="1"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29"/>
    </row>
    <row r="109" spans="2:12" s="1" customFormat="1" ht="6.9" customHeight="1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29"/>
    </row>
    <row r="110" spans="2:12" s="1" customFormat="1" ht="24.9" customHeight="1">
      <c r="B110" s="29"/>
      <c r="C110" s="21" t="s">
        <v>122</v>
      </c>
      <c r="L110" s="29"/>
    </row>
    <row r="111" spans="2:12" s="1" customFormat="1" ht="6.9" customHeight="1">
      <c r="B111" s="29"/>
      <c r="L111" s="29"/>
    </row>
    <row r="112" spans="2:12" s="1" customFormat="1" ht="12" customHeight="1">
      <c r="B112" s="29"/>
      <c r="C112" s="26" t="s">
        <v>14</v>
      </c>
      <c r="L112" s="29"/>
    </row>
    <row r="113" spans="2:65" s="1" customFormat="1" ht="16.5" customHeight="1">
      <c r="B113" s="29"/>
      <c r="E113" s="435" t="str">
        <f>E7</f>
        <v>Stavební úpravy - školní jídelna Želetava</v>
      </c>
      <c r="F113" s="436"/>
      <c r="G113" s="436"/>
      <c r="H113" s="436"/>
      <c r="L113" s="29"/>
    </row>
    <row r="114" spans="2:65" s="1" customFormat="1" ht="12" customHeight="1">
      <c r="B114" s="29"/>
      <c r="C114" s="26" t="s">
        <v>97</v>
      </c>
      <c r="L114" s="29"/>
    </row>
    <row r="115" spans="2:65" s="1" customFormat="1" ht="16.5" customHeight="1">
      <c r="B115" s="29"/>
      <c r="E115" s="403" t="str">
        <f>E9</f>
        <v>03 - ZTI - vodovod</v>
      </c>
      <c r="F115" s="434"/>
      <c r="G115" s="434"/>
      <c r="H115" s="434"/>
      <c r="L115" s="29"/>
    </row>
    <row r="116" spans="2:65" s="1" customFormat="1" ht="6.9" customHeight="1">
      <c r="B116" s="29"/>
      <c r="L116" s="29"/>
    </row>
    <row r="117" spans="2:65" s="1" customFormat="1" ht="12" customHeight="1">
      <c r="B117" s="29"/>
      <c r="C117" s="26" t="s">
        <v>18</v>
      </c>
      <c r="F117" s="24" t="str">
        <f>F12</f>
        <v>Želetava</v>
      </c>
      <c r="I117" s="26"/>
      <c r="J117" s="49" t="str">
        <f>IF(J12="","",J12)</f>
        <v>11. 5. 2023</v>
      </c>
      <c r="L117" s="29"/>
    </row>
    <row r="118" spans="2:65" s="1" customFormat="1" ht="6.9" customHeight="1">
      <c r="B118" s="29"/>
      <c r="L118" s="29"/>
    </row>
    <row r="119" spans="2:65" s="1" customFormat="1" ht="25.65" customHeight="1">
      <c r="B119" s="29"/>
      <c r="C119" s="26" t="s">
        <v>22</v>
      </c>
      <c r="F119" s="24" t="str">
        <f>E15</f>
        <v>městys Želetava</v>
      </c>
      <c r="I119" s="26"/>
      <c r="J119" s="27" t="str">
        <f>E21</f>
        <v xml:space="preserve">TeS, spol. s r.o., David Myška </v>
      </c>
      <c r="L119" s="29"/>
    </row>
    <row r="120" spans="2:65" s="1" customFormat="1" ht="15.15" customHeight="1">
      <c r="B120" s="29"/>
      <c r="C120" s="26" t="s">
        <v>26</v>
      </c>
      <c r="F120" s="24" t="str">
        <f>IF(E18="","",E18)</f>
        <v xml:space="preserve"> </v>
      </c>
      <c r="I120" s="26"/>
      <c r="J120" s="27" t="str">
        <f>E24</f>
        <v>Martin Lang</v>
      </c>
      <c r="L120" s="29"/>
    </row>
    <row r="121" spans="2:65" s="1" customFormat="1" ht="10.35" customHeight="1">
      <c r="B121" s="29"/>
      <c r="L121" s="29"/>
    </row>
    <row r="122" spans="2:65" s="10" customFormat="1" ht="29.25" customHeight="1">
      <c r="B122" s="109"/>
      <c r="C122" s="110" t="s">
        <v>123</v>
      </c>
      <c r="D122" s="111" t="s">
        <v>60</v>
      </c>
      <c r="E122" s="111" t="s">
        <v>56</v>
      </c>
      <c r="F122" s="111" t="s">
        <v>57</v>
      </c>
      <c r="G122" s="111" t="s">
        <v>124</v>
      </c>
      <c r="H122" s="111" t="s">
        <v>125</v>
      </c>
      <c r="I122" s="111"/>
      <c r="J122" s="111" t="s">
        <v>101</v>
      </c>
      <c r="K122" s="112" t="s">
        <v>126</v>
      </c>
      <c r="L122" s="109"/>
      <c r="M122" s="56" t="s">
        <v>1</v>
      </c>
      <c r="N122" s="57" t="s">
        <v>39</v>
      </c>
      <c r="O122" s="57" t="s">
        <v>127</v>
      </c>
      <c r="P122" s="57" t="s">
        <v>128</v>
      </c>
      <c r="Q122" s="57" t="s">
        <v>129</v>
      </c>
      <c r="R122" s="57" t="s">
        <v>130</v>
      </c>
      <c r="S122" s="57" t="s">
        <v>131</v>
      </c>
      <c r="T122" s="58" t="s">
        <v>132</v>
      </c>
    </row>
    <row r="123" spans="2:65" s="1" customFormat="1" ht="22.95" customHeight="1">
      <c r="B123" s="29"/>
      <c r="C123" s="61" t="s">
        <v>133</v>
      </c>
      <c r="J123" s="113">
        <f>BK123</f>
        <v>0</v>
      </c>
      <c r="L123" s="29"/>
      <c r="M123" s="59"/>
      <c r="N123" s="50"/>
      <c r="O123" s="50"/>
      <c r="P123" s="114">
        <f>P124+P127</f>
        <v>265.31995599999999</v>
      </c>
      <c r="Q123" s="50"/>
      <c r="R123" s="114">
        <f>R124+R127</f>
        <v>0.43449500000000008</v>
      </c>
      <c r="S123" s="50"/>
      <c r="T123" s="115">
        <f>T124+T127</f>
        <v>0</v>
      </c>
      <c r="AT123" s="17" t="s">
        <v>74</v>
      </c>
      <c r="AU123" s="17" t="s">
        <v>103</v>
      </c>
      <c r="BK123" s="116">
        <f>BK124+BK127</f>
        <v>0</v>
      </c>
    </row>
    <row r="124" spans="2:65" s="11" customFormat="1" ht="25.95" customHeight="1">
      <c r="B124" s="117"/>
      <c r="D124" s="118" t="s">
        <v>74</v>
      </c>
      <c r="E124" s="119" t="s">
        <v>134</v>
      </c>
      <c r="F124" s="119" t="s">
        <v>135</v>
      </c>
      <c r="J124" s="120">
        <f>BK124</f>
        <v>0</v>
      </c>
      <c r="L124" s="117"/>
      <c r="M124" s="121"/>
      <c r="P124" s="122">
        <f>P125</f>
        <v>0</v>
      </c>
      <c r="R124" s="122">
        <f>R125</f>
        <v>0</v>
      </c>
      <c r="T124" s="123">
        <f>T125</f>
        <v>0</v>
      </c>
      <c r="AR124" s="118" t="s">
        <v>31</v>
      </c>
      <c r="AT124" s="124" t="s">
        <v>74</v>
      </c>
      <c r="AU124" s="124" t="s">
        <v>75</v>
      </c>
      <c r="AY124" s="118" t="s">
        <v>136</v>
      </c>
      <c r="BK124" s="125">
        <f>BK125</f>
        <v>0</v>
      </c>
    </row>
    <row r="125" spans="2:65" s="11" customFormat="1" ht="22.95" customHeight="1">
      <c r="B125" s="117"/>
      <c r="D125" s="118" t="s">
        <v>74</v>
      </c>
      <c r="E125" s="126" t="s">
        <v>181</v>
      </c>
      <c r="F125" s="126" t="s">
        <v>376</v>
      </c>
      <c r="J125" s="127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31</v>
      </c>
      <c r="AY125" s="118" t="s">
        <v>136</v>
      </c>
      <c r="BK125" s="125">
        <f>BK126</f>
        <v>0</v>
      </c>
    </row>
    <row r="126" spans="2:65" s="1" customFormat="1" ht="16.5" customHeight="1">
      <c r="B126" s="128"/>
      <c r="C126" s="129" t="s">
        <v>31</v>
      </c>
      <c r="D126" s="129" t="s">
        <v>139</v>
      </c>
      <c r="E126" s="130" t="s">
        <v>1290</v>
      </c>
      <c r="F126" s="131" t="s">
        <v>1291</v>
      </c>
      <c r="G126" s="132" t="s">
        <v>1292</v>
      </c>
      <c r="H126" s="133">
        <v>1</v>
      </c>
      <c r="I126" s="134"/>
      <c r="J126" s="134">
        <f>ROUND(I126*H126,2)</f>
        <v>0</v>
      </c>
      <c r="K126" s="131" t="s">
        <v>1</v>
      </c>
      <c r="L126" s="29"/>
      <c r="M126" s="135" t="s">
        <v>1</v>
      </c>
      <c r="N126" s="136" t="s">
        <v>40</v>
      </c>
      <c r="O126" s="137">
        <v>0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144</v>
      </c>
      <c r="AT126" s="139" t="s">
        <v>139</v>
      </c>
      <c r="AU126" s="139" t="s">
        <v>83</v>
      </c>
      <c r="AY126" s="17" t="s">
        <v>136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7" t="s">
        <v>31</v>
      </c>
      <c r="BK126" s="140">
        <f>ROUND(I126*H126,2)</f>
        <v>0</v>
      </c>
      <c r="BL126" s="17" t="s">
        <v>144</v>
      </c>
      <c r="BM126" s="139" t="s">
        <v>1293</v>
      </c>
    </row>
    <row r="127" spans="2:65" s="11" customFormat="1" ht="25.95" customHeight="1">
      <c r="B127" s="117"/>
      <c r="D127" s="118" t="s">
        <v>74</v>
      </c>
      <c r="E127" s="119" t="s">
        <v>543</v>
      </c>
      <c r="F127" s="119" t="s">
        <v>544</v>
      </c>
      <c r="J127" s="120">
        <f>BK127</f>
        <v>0</v>
      </c>
      <c r="L127" s="117"/>
      <c r="M127" s="121"/>
      <c r="P127" s="122">
        <f>P128+P182+P187+P191</f>
        <v>265.31995599999999</v>
      </c>
      <c r="R127" s="122">
        <f>R128+R182+R187+R191</f>
        <v>0.43449500000000008</v>
      </c>
      <c r="T127" s="123">
        <f>T128+T182+T187+T191</f>
        <v>0</v>
      </c>
      <c r="AR127" s="118" t="s">
        <v>83</v>
      </c>
      <c r="AT127" s="124" t="s">
        <v>74</v>
      </c>
      <c r="AU127" s="124" t="s">
        <v>75</v>
      </c>
      <c r="AY127" s="118" t="s">
        <v>136</v>
      </c>
      <c r="BK127" s="125">
        <f>BK128+BK182+BK187+BK191</f>
        <v>0</v>
      </c>
    </row>
    <row r="128" spans="2:65" s="11" customFormat="1" ht="22.95" customHeight="1">
      <c r="B128" s="117"/>
      <c r="D128" s="118" t="s">
        <v>74</v>
      </c>
      <c r="E128" s="126" t="s">
        <v>1294</v>
      </c>
      <c r="F128" s="126" t="s">
        <v>1295</v>
      </c>
      <c r="J128" s="127">
        <f>BK128</f>
        <v>0</v>
      </c>
      <c r="L128" s="117"/>
      <c r="M128" s="121"/>
      <c r="P128" s="122">
        <f>SUM(P129:P181)</f>
        <v>261.60543999999999</v>
      </c>
      <c r="R128" s="122">
        <f>SUM(R129:R181)</f>
        <v>0.41991500000000009</v>
      </c>
      <c r="T128" s="123">
        <f>SUM(T129:T181)</f>
        <v>0</v>
      </c>
      <c r="AR128" s="118" t="s">
        <v>83</v>
      </c>
      <c r="AT128" s="124" t="s">
        <v>74</v>
      </c>
      <c r="AU128" s="124" t="s">
        <v>31</v>
      </c>
      <c r="AY128" s="118" t="s">
        <v>136</v>
      </c>
      <c r="BK128" s="125">
        <f>SUM(BK129:BK181)</f>
        <v>0</v>
      </c>
    </row>
    <row r="129" spans="2:65" s="1" customFormat="1" ht="33" customHeight="1">
      <c r="B129" s="128"/>
      <c r="C129" s="129" t="s">
        <v>83</v>
      </c>
      <c r="D129" s="129" t="s">
        <v>139</v>
      </c>
      <c r="E129" s="130" t="s">
        <v>1296</v>
      </c>
      <c r="F129" s="131" t="s">
        <v>1297</v>
      </c>
      <c r="G129" s="132" t="s">
        <v>200</v>
      </c>
      <c r="H129" s="133">
        <v>61</v>
      </c>
      <c r="I129" s="134"/>
      <c r="J129" s="134">
        <f>ROUND(I129*H129,2)</f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0.55600000000000005</v>
      </c>
      <c r="P129" s="137">
        <f>O129*H129</f>
        <v>33.916000000000004</v>
      </c>
      <c r="Q129" s="137">
        <v>8.4000000000000003E-4</v>
      </c>
      <c r="R129" s="137">
        <f>Q129*H129</f>
        <v>5.1240000000000001E-2</v>
      </c>
      <c r="S129" s="137">
        <v>0</v>
      </c>
      <c r="T129" s="138">
        <f>S129*H129</f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7" t="s">
        <v>31</v>
      </c>
      <c r="BK129" s="140">
        <f>ROUND(I129*H129,2)</f>
        <v>0</v>
      </c>
      <c r="BL129" s="17" t="s">
        <v>218</v>
      </c>
      <c r="BM129" s="139" t="s">
        <v>1298</v>
      </c>
    </row>
    <row r="130" spans="2:65" s="13" customFormat="1">
      <c r="B130" s="147"/>
      <c r="D130" s="142" t="s">
        <v>146</v>
      </c>
      <c r="E130" s="148" t="s">
        <v>1</v>
      </c>
      <c r="F130" s="149" t="s">
        <v>1299</v>
      </c>
      <c r="H130" s="150">
        <v>14.5</v>
      </c>
      <c r="L130" s="147"/>
      <c r="M130" s="151"/>
      <c r="T130" s="152"/>
      <c r="AT130" s="148" t="s">
        <v>146</v>
      </c>
      <c r="AU130" s="148" t="s">
        <v>83</v>
      </c>
      <c r="AV130" s="13" t="s">
        <v>83</v>
      </c>
      <c r="AW130" s="13" t="s">
        <v>30</v>
      </c>
      <c r="AX130" s="13" t="s">
        <v>75</v>
      </c>
      <c r="AY130" s="148" t="s">
        <v>136</v>
      </c>
    </row>
    <row r="131" spans="2:65" s="13" customFormat="1">
      <c r="B131" s="147"/>
      <c r="D131" s="142" t="s">
        <v>146</v>
      </c>
      <c r="E131" s="148" t="s">
        <v>1</v>
      </c>
      <c r="F131" s="149" t="s">
        <v>1300</v>
      </c>
      <c r="H131" s="150">
        <v>6</v>
      </c>
      <c r="L131" s="147"/>
      <c r="M131" s="151"/>
      <c r="T131" s="152"/>
      <c r="AT131" s="148" t="s">
        <v>146</v>
      </c>
      <c r="AU131" s="148" t="s">
        <v>83</v>
      </c>
      <c r="AV131" s="13" t="s">
        <v>83</v>
      </c>
      <c r="AW131" s="13" t="s">
        <v>30</v>
      </c>
      <c r="AX131" s="13" t="s">
        <v>75</v>
      </c>
      <c r="AY131" s="148" t="s">
        <v>136</v>
      </c>
    </row>
    <row r="132" spans="2:65" s="13" customFormat="1">
      <c r="B132" s="147"/>
      <c r="D132" s="142" t="s">
        <v>146</v>
      </c>
      <c r="E132" s="148" t="s">
        <v>1</v>
      </c>
      <c r="F132" s="149" t="s">
        <v>1301</v>
      </c>
      <c r="H132" s="150">
        <v>40.5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61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33" customHeight="1">
      <c r="B134" s="128"/>
      <c r="C134" s="129" t="s">
        <v>137</v>
      </c>
      <c r="D134" s="129" t="s">
        <v>139</v>
      </c>
      <c r="E134" s="130" t="s">
        <v>1302</v>
      </c>
      <c r="F134" s="131" t="s">
        <v>1303</v>
      </c>
      <c r="G134" s="132" t="s">
        <v>200</v>
      </c>
      <c r="H134" s="133">
        <v>148.5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0.52900000000000003</v>
      </c>
      <c r="P134" s="137">
        <f>O134*H134</f>
        <v>78.5565</v>
      </c>
      <c r="Q134" s="137">
        <v>9.7999999999999997E-4</v>
      </c>
      <c r="R134" s="137">
        <f>Q134*H134</f>
        <v>0.14552999999999999</v>
      </c>
      <c r="S134" s="137">
        <v>0</v>
      </c>
      <c r="T134" s="138">
        <f>S134*H134</f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218</v>
      </c>
      <c r="BM134" s="139" t="s">
        <v>1304</v>
      </c>
    </row>
    <row r="135" spans="2:65" s="13" customFormat="1">
      <c r="B135" s="147"/>
      <c r="D135" s="142" t="s">
        <v>146</v>
      </c>
      <c r="E135" s="148" t="s">
        <v>1</v>
      </c>
      <c r="F135" s="149" t="s">
        <v>1305</v>
      </c>
      <c r="H135" s="150">
        <v>56.5</v>
      </c>
      <c r="L135" s="147"/>
      <c r="M135" s="151"/>
      <c r="T135" s="152"/>
      <c r="AT135" s="148" t="s">
        <v>146</v>
      </c>
      <c r="AU135" s="148" t="s">
        <v>83</v>
      </c>
      <c r="AV135" s="13" t="s">
        <v>83</v>
      </c>
      <c r="AW135" s="13" t="s">
        <v>30</v>
      </c>
      <c r="AX135" s="13" t="s">
        <v>75</v>
      </c>
      <c r="AY135" s="148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1306</v>
      </c>
      <c r="H136" s="150">
        <v>73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3" customFormat="1">
      <c r="B137" s="147"/>
      <c r="D137" s="142" t="s">
        <v>146</v>
      </c>
      <c r="E137" s="148" t="s">
        <v>1</v>
      </c>
      <c r="F137" s="149" t="s">
        <v>1307</v>
      </c>
      <c r="H137" s="150">
        <v>14</v>
      </c>
      <c r="L137" s="147"/>
      <c r="M137" s="151"/>
      <c r="T137" s="152"/>
      <c r="AT137" s="148" t="s">
        <v>146</v>
      </c>
      <c r="AU137" s="148" t="s">
        <v>83</v>
      </c>
      <c r="AV137" s="13" t="s">
        <v>83</v>
      </c>
      <c r="AW137" s="13" t="s">
        <v>30</v>
      </c>
      <c r="AX137" s="13" t="s">
        <v>75</v>
      </c>
      <c r="AY137" s="148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1308</v>
      </c>
      <c r="H138" s="150">
        <v>5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148.5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33" customHeight="1">
      <c r="B140" s="128"/>
      <c r="C140" s="129" t="s">
        <v>144</v>
      </c>
      <c r="D140" s="129" t="s">
        <v>139</v>
      </c>
      <c r="E140" s="130" t="s">
        <v>1309</v>
      </c>
      <c r="F140" s="131" t="s">
        <v>1310</v>
      </c>
      <c r="G140" s="132" t="s">
        <v>200</v>
      </c>
      <c r="H140" s="133">
        <v>43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0.61599999999999999</v>
      </c>
      <c r="P140" s="137">
        <f>O140*H140</f>
        <v>26.488</v>
      </c>
      <c r="Q140" s="137">
        <v>1.2600000000000001E-3</v>
      </c>
      <c r="R140" s="137">
        <f>Q140*H140</f>
        <v>5.4179999999999999E-2</v>
      </c>
      <c r="S140" s="137">
        <v>0</v>
      </c>
      <c r="T140" s="138">
        <f>S140*H140</f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218</v>
      </c>
      <c r="BM140" s="139" t="s">
        <v>1311</v>
      </c>
    </row>
    <row r="141" spans="2:65" s="13" customFormat="1">
      <c r="B141" s="147"/>
      <c r="D141" s="142" t="s">
        <v>146</v>
      </c>
      <c r="E141" s="148" t="s">
        <v>1</v>
      </c>
      <c r="F141" s="149" t="s">
        <v>1312</v>
      </c>
      <c r="H141" s="150">
        <v>12.5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30</v>
      </c>
      <c r="AX141" s="13" t="s">
        <v>75</v>
      </c>
      <c r="AY141" s="148" t="s">
        <v>136</v>
      </c>
    </row>
    <row r="142" spans="2:65" s="13" customFormat="1">
      <c r="B142" s="147"/>
      <c r="D142" s="142" t="s">
        <v>146</v>
      </c>
      <c r="E142" s="148" t="s">
        <v>1</v>
      </c>
      <c r="F142" s="149" t="s">
        <v>1313</v>
      </c>
      <c r="H142" s="150">
        <v>10.5</v>
      </c>
      <c r="L142" s="147"/>
      <c r="M142" s="151"/>
      <c r="T142" s="152"/>
      <c r="AT142" s="148" t="s">
        <v>146</v>
      </c>
      <c r="AU142" s="148" t="s">
        <v>83</v>
      </c>
      <c r="AV142" s="13" t="s">
        <v>83</v>
      </c>
      <c r="AW142" s="13" t="s">
        <v>30</v>
      </c>
      <c r="AX142" s="13" t="s">
        <v>75</v>
      </c>
      <c r="AY142" s="148" t="s">
        <v>136</v>
      </c>
    </row>
    <row r="143" spans="2:65" s="13" customFormat="1">
      <c r="B143" s="147"/>
      <c r="D143" s="142" t="s">
        <v>146</v>
      </c>
      <c r="E143" s="148" t="s">
        <v>1</v>
      </c>
      <c r="F143" s="149" t="s">
        <v>1314</v>
      </c>
      <c r="H143" s="150">
        <v>20</v>
      </c>
      <c r="L143" s="147"/>
      <c r="M143" s="151"/>
      <c r="T143" s="152"/>
      <c r="AT143" s="148" t="s">
        <v>146</v>
      </c>
      <c r="AU143" s="148" t="s">
        <v>83</v>
      </c>
      <c r="AV143" s="13" t="s">
        <v>83</v>
      </c>
      <c r="AW143" s="13" t="s">
        <v>30</v>
      </c>
      <c r="AX143" s="13" t="s">
        <v>75</v>
      </c>
      <c r="AY143" s="148" t="s">
        <v>136</v>
      </c>
    </row>
    <row r="144" spans="2:65" s="14" customFormat="1">
      <c r="B144" s="153"/>
      <c r="D144" s="142" t="s">
        <v>146</v>
      </c>
      <c r="E144" s="154" t="s">
        <v>1</v>
      </c>
      <c r="F144" s="155" t="s">
        <v>149</v>
      </c>
      <c r="H144" s="156">
        <v>43</v>
      </c>
      <c r="L144" s="153"/>
      <c r="M144" s="157"/>
      <c r="T144" s="158"/>
      <c r="AT144" s="154" t="s">
        <v>146</v>
      </c>
      <c r="AU144" s="154" t="s">
        <v>83</v>
      </c>
      <c r="AV144" s="14" t="s">
        <v>144</v>
      </c>
      <c r="AW144" s="14" t="s">
        <v>30</v>
      </c>
      <c r="AX144" s="14" t="s">
        <v>31</v>
      </c>
      <c r="AY144" s="154" t="s">
        <v>136</v>
      </c>
    </row>
    <row r="145" spans="2:65" s="1" customFormat="1" ht="33" customHeight="1">
      <c r="B145" s="128"/>
      <c r="C145" s="129" t="s">
        <v>162</v>
      </c>
      <c r="D145" s="129" t="s">
        <v>139</v>
      </c>
      <c r="E145" s="130" t="s">
        <v>1315</v>
      </c>
      <c r="F145" s="131" t="s">
        <v>1316</v>
      </c>
      <c r="G145" s="132" t="s">
        <v>200</v>
      </c>
      <c r="H145" s="133">
        <v>46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0.69599999999999995</v>
      </c>
      <c r="P145" s="137">
        <f>O145*H145</f>
        <v>32.015999999999998</v>
      </c>
      <c r="Q145" s="137">
        <v>1.5299999999999999E-3</v>
      </c>
      <c r="R145" s="137">
        <f>Q145*H145</f>
        <v>7.0379999999999998E-2</v>
      </c>
      <c r="S145" s="137">
        <v>0</v>
      </c>
      <c r="T145" s="138">
        <f>S145*H145</f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218</v>
      </c>
      <c r="BM145" s="139" t="s">
        <v>1317</v>
      </c>
    </row>
    <row r="146" spans="2:65" s="13" customFormat="1">
      <c r="B146" s="147"/>
      <c r="D146" s="142" t="s">
        <v>146</v>
      </c>
      <c r="E146" s="148" t="s">
        <v>1</v>
      </c>
      <c r="F146" s="149" t="s">
        <v>1318</v>
      </c>
      <c r="H146" s="150">
        <v>35</v>
      </c>
      <c r="L146" s="147"/>
      <c r="M146" s="151"/>
      <c r="T146" s="152"/>
      <c r="AT146" s="148" t="s">
        <v>146</v>
      </c>
      <c r="AU146" s="148" t="s">
        <v>83</v>
      </c>
      <c r="AV146" s="13" t="s">
        <v>83</v>
      </c>
      <c r="AW146" s="13" t="s">
        <v>30</v>
      </c>
      <c r="AX146" s="13" t="s">
        <v>75</v>
      </c>
      <c r="AY146" s="148" t="s">
        <v>136</v>
      </c>
    </row>
    <row r="147" spans="2:65" s="13" customFormat="1">
      <c r="B147" s="147"/>
      <c r="D147" s="142" t="s">
        <v>146</v>
      </c>
      <c r="E147" s="148" t="s">
        <v>1</v>
      </c>
      <c r="F147" s="149" t="s">
        <v>1319</v>
      </c>
      <c r="H147" s="150">
        <v>11</v>
      </c>
      <c r="L147" s="147"/>
      <c r="M147" s="151"/>
      <c r="T147" s="152"/>
      <c r="AT147" s="148" t="s">
        <v>146</v>
      </c>
      <c r="AU147" s="148" t="s">
        <v>83</v>
      </c>
      <c r="AV147" s="13" t="s">
        <v>83</v>
      </c>
      <c r="AW147" s="13" t="s">
        <v>30</v>
      </c>
      <c r="AX147" s="13" t="s">
        <v>75</v>
      </c>
      <c r="AY147" s="148" t="s">
        <v>136</v>
      </c>
    </row>
    <row r="148" spans="2:65" s="14" customFormat="1">
      <c r="B148" s="153"/>
      <c r="D148" s="142" t="s">
        <v>146</v>
      </c>
      <c r="E148" s="154" t="s">
        <v>1</v>
      </c>
      <c r="F148" s="155" t="s">
        <v>149</v>
      </c>
      <c r="H148" s="156">
        <v>46</v>
      </c>
      <c r="L148" s="153"/>
      <c r="M148" s="157"/>
      <c r="T148" s="158"/>
      <c r="AT148" s="154" t="s">
        <v>146</v>
      </c>
      <c r="AU148" s="154" t="s">
        <v>83</v>
      </c>
      <c r="AV148" s="14" t="s">
        <v>144</v>
      </c>
      <c r="AW148" s="14" t="s">
        <v>30</v>
      </c>
      <c r="AX148" s="14" t="s">
        <v>31</v>
      </c>
      <c r="AY148" s="154" t="s">
        <v>136</v>
      </c>
    </row>
    <row r="149" spans="2:65" s="1" customFormat="1" ht="55.5" customHeight="1">
      <c r="B149" s="128"/>
      <c r="C149" s="129" t="s">
        <v>166</v>
      </c>
      <c r="D149" s="129" t="s">
        <v>139</v>
      </c>
      <c r="E149" s="130" t="s">
        <v>1320</v>
      </c>
      <c r="F149" s="131" t="s">
        <v>1321</v>
      </c>
      <c r="G149" s="132" t="s">
        <v>200</v>
      </c>
      <c r="H149" s="133">
        <v>76</v>
      </c>
      <c r="I149" s="134"/>
      <c r="J149" s="134">
        <f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0.10299999999999999</v>
      </c>
      <c r="P149" s="137">
        <f>O149*H149</f>
        <v>7.8279999999999994</v>
      </c>
      <c r="Q149" s="137">
        <v>5.0000000000000002E-5</v>
      </c>
      <c r="R149" s="137">
        <f>Q149*H149</f>
        <v>3.8E-3</v>
      </c>
      <c r="S149" s="137">
        <v>0</v>
      </c>
      <c r="T149" s="138">
        <f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7" t="s">
        <v>31</v>
      </c>
      <c r="BK149" s="140">
        <f>ROUND(I149*H149,2)</f>
        <v>0</v>
      </c>
      <c r="BL149" s="17" t="s">
        <v>218</v>
      </c>
      <c r="BM149" s="139" t="s">
        <v>1322</v>
      </c>
    </row>
    <row r="150" spans="2:65" s="13" customFormat="1">
      <c r="B150" s="147"/>
      <c r="D150" s="142" t="s">
        <v>146</v>
      </c>
      <c r="E150" s="148" t="s">
        <v>1</v>
      </c>
      <c r="F150" s="149" t="s">
        <v>1299</v>
      </c>
      <c r="H150" s="150">
        <v>14.5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3" customFormat="1">
      <c r="B151" s="147"/>
      <c r="D151" s="142" t="s">
        <v>146</v>
      </c>
      <c r="E151" s="148" t="s">
        <v>1</v>
      </c>
      <c r="F151" s="149" t="s">
        <v>1305</v>
      </c>
      <c r="H151" s="150">
        <v>56.5</v>
      </c>
      <c r="L151" s="147"/>
      <c r="M151" s="151"/>
      <c r="T151" s="152"/>
      <c r="AT151" s="148" t="s">
        <v>146</v>
      </c>
      <c r="AU151" s="148" t="s">
        <v>83</v>
      </c>
      <c r="AV151" s="13" t="s">
        <v>83</v>
      </c>
      <c r="AW151" s="13" t="s">
        <v>30</v>
      </c>
      <c r="AX151" s="13" t="s">
        <v>75</v>
      </c>
      <c r="AY151" s="148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1308</v>
      </c>
      <c r="H152" s="150">
        <v>5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4" customFormat="1">
      <c r="B153" s="153"/>
      <c r="D153" s="142" t="s">
        <v>146</v>
      </c>
      <c r="E153" s="154" t="s">
        <v>1</v>
      </c>
      <c r="F153" s="155" t="s">
        <v>149</v>
      </c>
      <c r="H153" s="156">
        <v>76</v>
      </c>
      <c r="L153" s="153"/>
      <c r="M153" s="157"/>
      <c r="T153" s="158"/>
      <c r="AT153" s="154" t="s">
        <v>146</v>
      </c>
      <c r="AU153" s="154" t="s">
        <v>83</v>
      </c>
      <c r="AV153" s="14" t="s">
        <v>144</v>
      </c>
      <c r="AW153" s="14" t="s">
        <v>30</v>
      </c>
      <c r="AX153" s="14" t="s">
        <v>31</v>
      </c>
      <c r="AY153" s="154" t="s">
        <v>136</v>
      </c>
    </row>
    <row r="154" spans="2:65" s="1" customFormat="1" ht="55.5" customHeight="1">
      <c r="B154" s="128"/>
      <c r="C154" s="129" t="s">
        <v>171</v>
      </c>
      <c r="D154" s="129" t="s">
        <v>139</v>
      </c>
      <c r="E154" s="130" t="s">
        <v>1323</v>
      </c>
      <c r="F154" s="131" t="s">
        <v>1324</v>
      </c>
      <c r="G154" s="132" t="s">
        <v>200</v>
      </c>
      <c r="H154" s="133">
        <v>67.5</v>
      </c>
      <c r="I154" s="134"/>
      <c r="J154" s="134">
        <f>ROUND(I154*H154,2)</f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0.10299999999999999</v>
      </c>
      <c r="P154" s="137">
        <f>O154*H154</f>
        <v>6.9524999999999997</v>
      </c>
      <c r="Q154" s="137">
        <v>6.9999999999999994E-5</v>
      </c>
      <c r="R154" s="137">
        <f>Q154*H154</f>
        <v>4.7249999999999992E-3</v>
      </c>
      <c r="S154" s="137">
        <v>0</v>
      </c>
      <c r="T154" s="138">
        <f>S154*H154</f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7" t="s">
        <v>31</v>
      </c>
      <c r="BK154" s="140">
        <f>ROUND(I154*H154,2)</f>
        <v>0</v>
      </c>
      <c r="BL154" s="17" t="s">
        <v>218</v>
      </c>
      <c r="BM154" s="139" t="s">
        <v>1325</v>
      </c>
    </row>
    <row r="155" spans="2:65" s="13" customFormat="1">
      <c r="B155" s="147"/>
      <c r="D155" s="142" t="s">
        <v>146</v>
      </c>
      <c r="E155" s="148" t="s">
        <v>1</v>
      </c>
      <c r="F155" s="149" t="s">
        <v>1312</v>
      </c>
      <c r="H155" s="150">
        <v>12.5</v>
      </c>
      <c r="L155" s="147"/>
      <c r="M155" s="151"/>
      <c r="T155" s="152"/>
      <c r="AT155" s="148" t="s">
        <v>146</v>
      </c>
      <c r="AU155" s="148" t="s">
        <v>83</v>
      </c>
      <c r="AV155" s="13" t="s">
        <v>83</v>
      </c>
      <c r="AW155" s="13" t="s">
        <v>30</v>
      </c>
      <c r="AX155" s="13" t="s">
        <v>75</v>
      </c>
      <c r="AY155" s="148" t="s">
        <v>136</v>
      </c>
    </row>
    <row r="156" spans="2:65" s="13" customFormat="1">
      <c r="B156" s="147"/>
      <c r="D156" s="142" t="s">
        <v>146</v>
      </c>
      <c r="E156" s="148" t="s">
        <v>1</v>
      </c>
      <c r="F156" s="149" t="s">
        <v>1314</v>
      </c>
      <c r="H156" s="150">
        <v>20</v>
      </c>
      <c r="L156" s="147"/>
      <c r="M156" s="151"/>
      <c r="T156" s="152"/>
      <c r="AT156" s="148" t="s">
        <v>146</v>
      </c>
      <c r="AU156" s="148" t="s">
        <v>83</v>
      </c>
      <c r="AV156" s="13" t="s">
        <v>83</v>
      </c>
      <c r="AW156" s="13" t="s">
        <v>30</v>
      </c>
      <c r="AX156" s="13" t="s">
        <v>75</v>
      </c>
      <c r="AY156" s="148" t="s">
        <v>136</v>
      </c>
    </row>
    <row r="157" spans="2:65" s="13" customFormat="1">
      <c r="B157" s="147"/>
      <c r="D157" s="142" t="s">
        <v>146</v>
      </c>
      <c r="E157" s="148" t="s">
        <v>1</v>
      </c>
      <c r="F157" s="149" t="s">
        <v>1318</v>
      </c>
      <c r="H157" s="150">
        <v>35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67.5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55.5" customHeight="1">
      <c r="B159" s="128"/>
      <c r="C159" s="129" t="s">
        <v>177</v>
      </c>
      <c r="D159" s="129" t="s">
        <v>139</v>
      </c>
      <c r="E159" s="130" t="s">
        <v>1326</v>
      </c>
      <c r="F159" s="131" t="s">
        <v>1327</v>
      </c>
      <c r="G159" s="132" t="s">
        <v>200</v>
      </c>
      <c r="H159" s="133">
        <v>133.5</v>
      </c>
      <c r="I159" s="134"/>
      <c r="J159" s="134">
        <f>ROUND(I159*H159,2)</f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0.113</v>
      </c>
      <c r="P159" s="137">
        <f>O159*H159</f>
        <v>15.0855</v>
      </c>
      <c r="Q159" s="137">
        <v>1.2E-4</v>
      </c>
      <c r="R159" s="137">
        <f>Q159*H159</f>
        <v>1.602E-2</v>
      </c>
      <c r="S159" s="137">
        <v>0</v>
      </c>
      <c r="T159" s="138">
        <f>S159*H159</f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218</v>
      </c>
      <c r="BM159" s="139" t="s">
        <v>1328</v>
      </c>
    </row>
    <row r="160" spans="2:65" s="13" customFormat="1">
      <c r="B160" s="147"/>
      <c r="D160" s="142" t="s">
        <v>146</v>
      </c>
      <c r="E160" s="148" t="s">
        <v>1</v>
      </c>
      <c r="F160" s="149" t="s">
        <v>1300</v>
      </c>
      <c r="H160" s="150">
        <v>6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30</v>
      </c>
      <c r="AX160" s="13" t="s">
        <v>75</v>
      </c>
      <c r="AY160" s="148" t="s">
        <v>136</v>
      </c>
    </row>
    <row r="161" spans="2:65" s="13" customFormat="1">
      <c r="B161" s="147"/>
      <c r="D161" s="142" t="s">
        <v>146</v>
      </c>
      <c r="E161" s="148" t="s">
        <v>1</v>
      </c>
      <c r="F161" s="149" t="s">
        <v>1301</v>
      </c>
      <c r="H161" s="150">
        <v>40.5</v>
      </c>
      <c r="L161" s="147"/>
      <c r="M161" s="151"/>
      <c r="T161" s="152"/>
      <c r="AT161" s="148" t="s">
        <v>146</v>
      </c>
      <c r="AU161" s="148" t="s">
        <v>83</v>
      </c>
      <c r="AV161" s="13" t="s">
        <v>83</v>
      </c>
      <c r="AW161" s="13" t="s">
        <v>30</v>
      </c>
      <c r="AX161" s="13" t="s">
        <v>75</v>
      </c>
      <c r="AY161" s="148" t="s">
        <v>136</v>
      </c>
    </row>
    <row r="162" spans="2:65" s="13" customFormat="1">
      <c r="B162" s="147"/>
      <c r="D162" s="142" t="s">
        <v>146</v>
      </c>
      <c r="E162" s="148" t="s">
        <v>1</v>
      </c>
      <c r="F162" s="149" t="s">
        <v>1306</v>
      </c>
      <c r="H162" s="150">
        <v>73</v>
      </c>
      <c r="L162" s="147"/>
      <c r="M162" s="151"/>
      <c r="T162" s="152"/>
      <c r="AT162" s="148" t="s">
        <v>146</v>
      </c>
      <c r="AU162" s="148" t="s">
        <v>83</v>
      </c>
      <c r="AV162" s="13" t="s">
        <v>83</v>
      </c>
      <c r="AW162" s="13" t="s">
        <v>30</v>
      </c>
      <c r="AX162" s="13" t="s">
        <v>75</v>
      </c>
      <c r="AY162" s="148" t="s">
        <v>136</v>
      </c>
    </row>
    <row r="163" spans="2:65" s="13" customFormat="1">
      <c r="B163" s="147"/>
      <c r="D163" s="142" t="s">
        <v>146</v>
      </c>
      <c r="E163" s="148" t="s">
        <v>1</v>
      </c>
      <c r="F163" s="149" t="s">
        <v>1307</v>
      </c>
      <c r="H163" s="150">
        <v>14</v>
      </c>
      <c r="L163" s="147"/>
      <c r="M163" s="151"/>
      <c r="T163" s="152"/>
      <c r="AT163" s="148" t="s">
        <v>146</v>
      </c>
      <c r="AU163" s="148" t="s">
        <v>83</v>
      </c>
      <c r="AV163" s="13" t="s">
        <v>83</v>
      </c>
      <c r="AW163" s="13" t="s">
        <v>30</v>
      </c>
      <c r="AX163" s="13" t="s">
        <v>75</v>
      </c>
      <c r="AY163" s="148" t="s">
        <v>136</v>
      </c>
    </row>
    <row r="164" spans="2:65" s="14" customFormat="1">
      <c r="B164" s="153"/>
      <c r="D164" s="142" t="s">
        <v>146</v>
      </c>
      <c r="E164" s="154" t="s">
        <v>1</v>
      </c>
      <c r="F164" s="155" t="s">
        <v>149</v>
      </c>
      <c r="H164" s="156">
        <v>133.5</v>
      </c>
      <c r="L164" s="153"/>
      <c r="M164" s="157"/>
      <c r="T164" s="158"/>
      <c r="AT164" s="154" t="s">
        <v>146</v>
      </c>
      <c r="AU164" s="154" t="s">
        <v>83</v>
      </c>
      <c r="AV164" s="14" t="s">
        <v>144</v>
      </c>
      <c r="AW164" s="14" t="s">
        <v>30</v>
      </c>
      <c r="AX164" s="14" t="s">
        <v>31</v>
      </c>
      <c r="AY164" s="154" t="s">
        <v>136</v>
      </c>
    </row>
    <row r="165" spans="2:65" s="1" customFormat="1" ht="55.5" customHeight="1">
      <c r="B165" s="128"/>
      <c r="C165" s="129" t="s">
        <v>181</v>
      </c>
      <c r="D165" s="129" t="s">
        <v>139</v>
      </c>
      <c r="E165" s="130" t="s">
        <v>1329</v>
      </c>
      <c r="F165" s="131" t="s">
        <v>1330</v>
      </c>
      <c r="G165" s="132" t="s">
        <v>200</v>
      </c>
      <c r="H165" s="133">
        <v>21.5</v>
      </c>
      <c r="I165" s="134"/>
      <c r="J165" s="134">
        <f>ROUND(I165*H165,2)</f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0.113</v>
      </c>
      <c r="P165" s="137">
        <f>O165*H165</f>
        <v>2.4295</v>
      </c>
      <c r="Q165" s="137">
        <v>1.6000000000000001E-4</v>
      </c>
      <c r="R165" s="137">
        <f>Q165*H165</f>
        <v>3.4400000000000003E-3</v>
      </c>
      <c r="S165" s="137">
        <v>0</v>
      </c>
      <c r="T165" s="138">
        <f>S165*H165</f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7" t="s">
        <v>31</v>
      </c>
      <c r="BK165" s="140">
        <f>ROUND(I165*H165,2)</f>
        <v>0</v>
      </c>
      <c r="BL165" s="17" t="s">
        <v>218</v>
      </c>
      <c r="BM165" s="139" t="s">
        <v>1331</v>
      </c>
    </row>
    <row r="166" spans="2:65" s="13" customFormat="1">
      <c r="B166" s="147"/>
      <c r="D166" s="142" t="s">
        <v>146</v>
      </c>
      <c r="E166" s="148" t="s">
        <v>1</v>
      </c>
      <c r="F166" s="149" t="s">
        <v>1313</v>
      </c>
      <c r="H166" s="150">
        <v>10.5</v>
      </c>
      <c r="L166" s="147"/>
      <c r="M166" s="151"/>
      <c r="T166" s="152"/>
      <c r="AT166" s="148" t="s">
        <v>146</v>
      </c>
      <c r="AU166" s="148" t="s">
        <v>83</v>
      </c>
      <c r="AV166" s="13" t="s">
        <v>83</v>
      </c>
      <c r="AW166" s="13" t="s">
        <v>30</v>
      </c>
      <c r="AX166" s="13" t="s">
        <v>75</v>
      </c>
      <c r="AY166" s="148" t="s">
        <v>136</v>
      </c>
    </row>
    <row r="167" spans="2:65" s="13" customFormat="1">
      <c r="B167" s="147"/>
      <c r="D167" s="142" t="s">
        <v>146</v>
      </c>
      <c r="E167" s="148" t="s">
        <v>1</v>
      </c>
      <c r="F167" s="149" t="s">
        <v>1319</v>
      </c>
      <c r="H167" s="150">
        <v>11</v>
      </c>
      <c r="L167" s="147"/>
      <c r="M167" s="151"/>
      <c r="T167" s="152"/>
      <c r="AT167" s="148" t="s">
        <v>146</v>
      </c>
      <c r="AU167" s="148" t="s">
        <v>83</v>
      </c>
      <c r="AV167" s="13" t="s">
        <v>83</v>
      </c>
      <c r="AW167" s="13" t="s">
        <v>30</v>
      </c>
      <c r="AX167" s="13" t="s">
        <v>75</v>
      </c>
      <c r="AY167" s="148" t="s">
        <v>136</v>
      </c>
    </row>
    <row r="168" spans="2:65" s="14" customFormat="1">
      <c r="B168" s="153"/>
      <c r="D168" s="142" t="s">
        <v>146</v>
      </c>
      <c r="E168" s="154" t="s">
        <v>1</v>
      </c>
      <c r="F168" s="155" t="s">
        <v>149</v>
      </c>
      <c r="H168" s="156">
        <v>21.5</v>
      </c>
      <c r="L168" s="153"/>
      <c r="M168" s="157"/>
      <c r="T168" s="158"/>
      <c r="AT168" s="154" t="s">
        <v>146</v>
      </c>
      <c r="AU168" s="154" t="s">
        <v>83</v>
      </c>
      <c r="AV168" s="14" t="s">
        <v>144</v>
      </c>
      <c r="AW168" s="14" t="s">
        <v>30</v>
      </c>
      <c r="AX168" s="14" t="s">
        <v>31</v>
      </c>
      <c r="AY168" s="154" t="s">
        <v>136</v>
      </c>
    </row>
    <row r="169" spans="2:65" s="1" customFormat="1" ht="24.15" customHeight="1">
      <c r="B169" s="128"/>
      <c r="C169" s="129" t="s">
        <v>185</v>
      </c>
      <c r="D169" s="129" t="s">
        <v>139</v>
      </c>
      <c r="E169" s="130" t="s">
        <v>1332</v>
      </c>
      <c r="F169" s="131" t="s">
        <v>1333</v>
      </c>
      <c r="G169" s="132" t="s">
        <v>157</v>
      </c>
      <c r="H169" s="133">
        <v>39</v>
      </c>
      <c r="I169" s="134"/>
      <c r="J169" s="134">
        <f t="shared" ref="J169:J181" si="0">ROUND(I169*H169,2)</f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0.23</v>
      </c>
      <c r="P169" s="137">
        <f t="shared" ref="P169:P181" si="1">O169*H169</f>
        <v>8.9700000000000006</v>
      </c>
      <c r="Q169" s="137">
        <v>1.2999999999999999E-4</v>
      </c>
      <c r="R169" s="137">
        <f t="shared" ref="R169:R181" si="2">Q169*H169</f>
        <v>5.0699999999999999E-3</v>
      </c>
      <c r="S169" s="137">
        <v>0</v>
      </c>
      <c r="T169" s="138">
        <f t="shared" ref="T169:T181" si="3">S169*H169</f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ref="BE169:BE181" si="4">IF(N169="základní",J169,0)</f>
        <v>0</v>
      </c>
      <c r="BF169" s="140">
        <f t="shared" ref="BF169:BF181" si="5">IF(N169="snížená",J169,0)</f>
        <v>0</v>
      </c>
      <c r="BG169" s="140">
        <f t="shared" ref="BG169:BG181" si="6">IF(N169="zákl. přenesená",J169,0)</f>
        <v>0</v>
      </c>
      <c r="BH169" s="140">
        <f t="shared" ref="BH169:BH181" si="7">IF(N169="sníž. přenesená",J169,0)</f>
        <v>0</v>
      </c>
      <c r="BI169" s="140">
        <f t="shared" ref="BI169:BI181" si="8">IF(N169="nulová",J169,0)</f>
        <v>0</v>
      </c>
      <c r="BJ169" s="17" t="s">
        <v>31</v>
      </c>
      <c r="BK169" s="140">
        <f t="shared" ref="BK169:BK181" si="9">ROUND(I169*H169,2)</f>
        <v>0</v>
      </c>
      <c r="BL169" s="17" t="s">
        <v>218</v>
      </c>
      <c r="BM169" s="139" t="s">
        <v>1334</v>
      </c>
    </row>
    <row r="170" spans="2:65" s="1" customFormat="1" ht="33" customHeight="1">
      <c r="B170" s="128"/>
      <c r="C170" s="129" t="s">
        <v>191</v>
      </c>
      <c r="D170" s="129" t="s">
        <v>139</v>
      </c>
      <c r="E170" s="130" t="s">
        <v>1335</v>
      </c>
      <c r="F170" s="131" t="s">
        <v>1336</v>
      </c>
      <c r="G170" s="132" t="s">
        <v>157</v>
      </c>
      <c r="H170" s="133">
        <v>1</v>
      </c>
      <c r="I170" s="134"/>
      <c r="J170" s="134">
        <f t="shared" si="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0.16</v>
      </c>
      <c r="P170" s="137">
        <f t="shared" si="1"/>
        <v>0.16</v>
      </c>
      <c r="Q170" s="137">
        <v>2.2000000000000001E-4</v>
      </c>
      <c r="R170" s="137">
        <f t="shared" si="2"/>
        <v>2.2000000000000001E-4</v>
      </c>
      <c r="S170" s="137">
        <v>0</v>
      </c>
      <c r="T170" s="138">
        <f t="shared" si="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4"/>
        <v>0</v>
      </c>
      <c r="BF170" s="140">
        <f t="shared" si="5"/>
        <v>0</v>
      </c>
      <c r="BG170" s="140">
        <f t="shared" si="6"/>
        <v>0</v>
      </c>
      <c r="BH170" s="140">
        <f t="shared" si="7"/>
        <v>0</v>
      </c>
      <c r="BI170" s="140">
        <f t="shared" si="8"/>
        <v>0</v>
      </c>
      <c r="BJ170" s="17" t="s">
        <v>31</v>
      </c>
      <c r="BK170" s="140">
        <f t="shared" si="9"/>
        <v>0</v>
      </c>
      <c r="BL170" s="17" t="s">
        <v>218</v>
      </c>
      <c r="BM170" s="139" t="s">
        <v>1337</v>
      </c>
    </row>
    <row r="171" spans="2:65" s="1" customFormat="1" ht="24.15" customHeight="1">
      <c r="B171" s="128"/>
      <c r="C171" s="129" t="s">
        <v>197</v>
      </c>
      <c r="D171" s="129" t="s">
        <v>139</v>
      </c>
      <c r="E171" s="130" t="s">
        <v>1338</v>
      </c>
      <c r="F171" s="131" t="s">
        <v>1339</v>
      </c>
      <c r="G171" s="132" t="s">
        <v>157</v>
      </c>
      <c r="H171" s="133">
        <v>1</v>
      </c>
      <c r="I171" s="134"/>
      <c r="J171" s="134">
        <f t="shared" si="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0.20699999999999999</v>
      </c>
      <c r="P171" s="137">
        <f t="shared" si="1"/>
        <v>0.20699999999999999</v>
      </c>
      <c r="Q171" s="137">
        <v>1.7000000000000001E-4</v>
      </c>
      <c r="R171" s="137">
        <f t="shared" si="2"/>
        <v>1.7000000000000001E-4</v>
      </c>
      <c r="S171" s="137">
        <v>0</v>
      </c>
      <c r="T171" s="138">
        <f t="shared" si="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4"/>
        <v>0</v>
      </c>
      <c r="BF171" s="140">
        <f t="shared" si="5"/>
        <v>0</v>
      </c>
      <c r="BG171" s="140">
        <f t="shared" si="6"/>
        <v>0</v>
      </c>
      <c r="BH171" s="140">
        <f t="shared" si="7"/>
        <v>0</v>
      </c>
      <c r="BI171" s="140">
        <f t="shared" si="8"/>
        <v>0</v>
      </c>
      <c r="BJ171" s="17" t="s">
        <v>31</v>
      </c>
      <c r="BK171" s="140">
        <f t="shared" si="9"/>
        <v>0</v>
      </c>
      <c r="BL171" s="17" t="s">
        <v>218</v>
      </c>
      <c r="BM171" s="139" t="s">
        <v>1340</v>
      </c>
    </row>
    <row r="172" spans="2:65" s="1" customFormat="1" ht="24.15" customHeight="1">
      <c r="B172" s="128"/>
      <c r="C172" s="129" t="s">
        <v>203</v>
      </c>
      <c r="D172" s="129" t="s">
        <v>139</v>
      </c>
      <c r="E172" s="130" t="s">
        <v>1341</v>
      </c>
      <c r="F172" s="131" t="s">
        <v>1342</v>
      </c>
      <c r="G172" s="132" t="s">
        <v>157</v>
      </c>
      <c r="H172" s="133">
        <v>1</v>
      </c>
      <c r="I172" s="134"/>
      <c r="J172" s="134">
        <f t="shared" si="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0.22700000000000001</v>
      </c>
      <c r="P172" s="137">
        <f t="shared" si="1"/>
        <v>0.22700000000000001</v>
      </c>
      <c r="Q172" s="137">
        <v>5.1999999999999995E-4</v>
      </c>
      <c r="R172" s="137">
        <f t="shared" si="2"/>
        <v>5.1999999999999995E-4</v>
      </c>
      <c r="S172" s="137">
        <v>0</v>
      </c>
      <c r="T172" s="138">
        <f t="shared" si="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4"/>
        <v>0</v>
      </c>
      <c r="BF172" s="140">
        <f t="shared" si="5"/>
        <v>0</v>
      </c>
      <c r="BG172" s="140">
        <f t="shared" si="6"/>
        <v>0</v>
      </c>
      <c r="BH172" s="140">
        <f t="shared" si="7"/>
        <v>0</v>
      </c>
      <c r="BI172" s="140">
        <f t="shared" si="8"/>
        <v>0</v>
      </c>
      <c r="BJ172" s="17" t="s">
        <v>31</v>
      </c>
      <c r="BK172" s="140">
        <f t="shared" si="9"/>
        <v>0</v>
      </c>
      <c r="BL172" s="17" t="s">
        <v>218</v>
      </c>
      <c r="BM172" s="139" t="s">
        <v>1343</v>
      </c>
    </row>
    <row r="173" spans="2:65" s="1" customFormat="1" ht="24.15" customHeight="1">
      <c r="B173" s="128"/>
      <c r="C173" s="129" t="s">
        <v>208</v>
      </c>
      <c r="D173" s="129" t="s">
        <v>139</v>
      </c>
      <c r="E173" s="130" t="s">
        <v>1344</v>
      </c>
      <c r="F173" s="131" t="s">
        <v>1345</v>
      </c>
      <c r="G173" s="132" t="s">
        <v>157</v>
      </c>
      <c r="H173" s="133">
        <v>1</v>
      </c>
      <c r="I173" s="134"/>
      <c r="J173" s="134">
        <f t="shared" si="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0.2</v>
      </c>
      <c r="P173" s="137">
        <f t="shared" si="1"/>
        <v>0.2</v>
      </c>
      <c r="Q173" s="137">
        <v>1.2E-4</v>
      </c>
      <c r="R173" s="137">
        <f t="shared" si="2"/>
        <v>1.2E-4</v>
      </c>
      <c r="S173" s="137">
        <v>0</v>
      </c>
      <c r="T173" s="138">
        <f t="shared" si="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4"/>
        <v>0</v>
      </c>
      <c r="BF173" s="140">
        <f t="shared" si="5"/>
        <v>0</v>
      </c>
      <c r="BG173" s="140">
        <f t="shared" si="6"/>
        <v>0</v>
      </c>
      <c r="BH173" s="140">
        <f t="shared" si="7"/>
        <v>0</v>
      </c>
      <c r="BI173" s="140">
        <f t="shared" si="8"/>
        <v>0</v>
      </c>
      <c r="BJ173" s="17" t="s">
        <v>31</v>
      </c>
      <c r="BK173" s="140">
        <f t="shared" si="9"/>
        <v>0</v>
      </c>
      <c r="BL173" s="17" t="s">
        <v>218</v>
      </c>
      <c r="BM173" s="139" t="s">
        <v>1346</v>
      </c>
    </row>
    <row r="174" spans="2:65" s="1" customFormat="1" ht="24.15" customHeight="1">
      <c r="B174" s="128"/>
      <c r="C174" s="129" t="s">
        <v>8</v>
      </c>
      <c r="D174" s="129" t="s">
        <v>139</v>
      </c>
      <c r="E174" s="130" t="s">
        <v>1347</v>
      </c>
      <c r="F174" s="131" t="s">
        <v>1348</v>
      </c>
      <c r="G174" s="132" t="s">
        <v>157</v>
      </c>
      <c r="H174" s="133">
        <v>10</v>
      </c>
      <c r="I174" s="134"/>
      <c r="J174" s="134">
        <f t="shared" si="0"/>
        <v>0</v>
      </c>
      <c r="K174" s="131" t="s">
        <v>143</v>
      </c>
      <c r="L174" s="29"/>
      <c r="M174" s="135" t="s">
        <v>1</v>
      </c>
      <c r="N174" s="136" t="s">
        <v>40</v>
      </c>
      <c r="O174" s="137">
        <v>0.16</v>
      </c>
      <c r="P174" s="137">
        <f t="shared" si="1"/>
        <v>1.6</v>
      </c>
      <c r="Q174" s="137">
        <v>2.1000000000000001E-4</v>
      </c>
      <c r="R174" s="137">
        <f t="shared" si="2"/>
        <v>2.1000000000000003E-3</v>
      </c>
      <c r="S174" s="137">
        <v>0</v>
      </c>
      <c r="T174" s="138">
        <f t="shared" si="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4"/>
        <v>0</v>
      </c>
      <c r="BF174" s="140">
        <f t="shared" si="5"/>
        <v>0</v>
      </c>
      <c r="BG174" s="140">
        <f t="shared" si="6"/>
        <v>0</v>
      </c>
      <c r="BH174" s="140">
        <f t="shared" si="7"/>
        <v>0</v>
      </c>
      <c r="BI174" s="140">
        <f t="shared" si="8"/>
        <v>0</v>
      </c>
      <c r="BJ174" s="17" t="s">
        <v>31</v>
      </c>
      <c r="BK174" s="140">
        <f t="shared" si="9"/>
        <v>0</v>
      </c>
      <c r="BL174" s="17" t="s">
        <v>218</v>
      </c>
      <c r="BM174" s="139" t="s">
        <v>1349</v>
      </c>
    </row>
    <row r="175" spans="2:65" s="1" customFormat="1" ht="24.15" customHeight="1">
      <c r="B175" s="128"/>
      <c r="C175" s="129" t="s">
        <v>218</v>
      </c>
      <c r="D175" s="129" t="s">
        <v>139</v>
      </c>
      <c r="E175" s="130" t="s">
        <v>1350</v>
      </c>
      <c r="F175" s="131" t="s">
        <v>1351</v>
      </c>
      <c r="G175" s="132" t="s">
        <v>157</v>
      </c>
      <c r="H175" s="133">
        <v>4</v>
      </c>
      <c r="I175" s="134"/>
      <c r="J175" s="134">
        <f t="shared" si="0"/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0.2</v>
      </c>
      <c r="P175" s="137">
        <f t="shared" si="1"/>
        <v>0.8</v>
      </c>
      <c r="Q175" s="137">
        <v>3.4000000000000002E-4</v>
      </c>
      <c r="R175" s="137">
        <f t="shared" si="2"/>
        <v>1.3600000000000001E-3</v>
      </c>
      <c r="S175" s="137">
        <v>0</v>
      </c>
      <c r="T175" s="138">
        <f t="shared" si="3"/>
        <v>0</v>
      </c>
      <c r="AR175" s="139" t="s">
        <v>218</v>
      </c>
      <c r="AT175" s="139" t="s">
        <v>139</v>
      </c>
      <c r="AU175" s="139" t="s">
        <v>83</v>
      </c>
      <c r="AY175" s="17" t="s">
        <v>136</v>
      </c>
      <c r="BE175" s="140">
        <f t="shared" si="4"/>
        <v>0</v>
      </c>
      <c r="BF175" s="140">
        <f t="shared" si="5"/>
        <v>0</v>
      </c>
      <c r="BG175" s="140">
        <f t="shared" si="6"/>
        <v>0</v>
      </c>
      <c r="BH175" s="140">
        <f t="shared" si="7"/>
        <v>0</v>
      </c>
      <c r="BI175" s="140">
        <f t="shared" si="8"/>
        <v>0</v>
      </c>
      <c r="BJ175" s="17" t="s">
        <v>31</v>
      </c>
      <c r="BK175" s="140">
        <f t="shared" si="9"/>
        <v>0</v>
      </c>
      <c r="BL175" s="17" t="s">
        <v>218</v>
      </c>
      <c r="BM175" s="139" t="s">
        <v>1352</v>
      </c>
    </row>
    <row r="176" spans="2:65" s="1" customFormat="1" ht="24.15" customHeight="1">
      <c r="B176" s="128"/>
      <c r="C176" s="129" t="s">
        <v>223</v>
      </c>
      <c r="D176" s="129" t="s">
        <v>139</v>
      </c>
      <c r="E176" s="130" t="s">
        <v>1353</v>
      </c>
      <c r="F176" s="131" t="s">
        <v>1354</v>
      </c>
      <c r="G176" s="132" t="s">
        <v>157</v>
      </c>
      <c r="H176" s="133">
        <v>1</v>
      </c>
      <c r="I176" s="134"/>
      <c r="J176" s="134">
        <f t="shared" si="0"/>
        <v>0</v>
      </c>
      <c r="K176" s="131" t="s">
        <v>1</v>
      </c>
      <c r="L176" s="29"/>
      <c r="M176" s="135" t="s">
        <v>1</v>
      </c>
      <c r="N176" s="136" t="s">
        <v>40</v>
      </c>
      <c r="O176" s="137">
        <v>0.2</v>
      </c>
      <c r="P176" s="137">
        <f t="shared" si="1"/>
        <v>0.2</v>
      </c>
      <c r="Q176" s="137">
        <v>3.4000000000000002E-4</v>
      </c>
      <c r="R176" s="137">
        <f t="shared" si="2"/>
        <v>3.4000000000000002E-4</v>
      </c>
      <c r="S176" s="137">
        <v>0</v>
      </c>
      <c r="T176" s="138">
        <f t="shared" si="3"/>
        <v>0</v>
      </c>
      <c r="AR176" s="139" t="s">
        <v>218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218</v>
      </c>
      <c r="BM176" s="139" t="s">
        <v>1355</v>
      </c>
    </row>
    <row r="177" spans="2:65" s="1" customFormat="1" ht="24.15" customHeight="1">
      <c r="B177" s="128"/>
      <c r="C177" s="129" t="s">
        <v>228</v>
      </c>
      <c r="D177" s="129" t="s">
        <v>139</v>
      </c>
      <c r="E177" s="130" t="s">
        <v>1356</v>
      </c>
      <c r="F177" s="131" t="s">
        <v>1357</v>
      </c>
      <c r="G177" s="132" t="s">
        <v>157</v>
      </c>
      <c r="H177" s="133">
        <v>2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0.22</v>
      </c>
      <c r="P177" s="137">
        <f t="shared" si="1"/>
        <v>0.44</v>
      </c>
      <c r="Q177" s="137">
        <v>5.0000000000000001E-4</v>
      </c>
      <c r="R177" s="137">
        <f t="shared" si="2"/>
        <v>1E-3</v>
      </c>
      <c r="S177" s="137">
        <v>0</v>
      </c>
      <c r="T177" s="138">
        <f t="shared" si="3"/>
        <v>0</v>
      </c>
      <c r="AR177" s="139" t="s">
        <v>218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218</v>
      </c>
      <c r="BM177" s="139" t="s">
        <v>1358</v>
      </c>
    </row>
    <row r="178" spans="2:65" s="1" customFormat="1" ht="37.950000000000003" customHeight="1">
      <c r="B178" s="128"/>
      <c r="C178" s="129" t="s">
        <v>233</v>
      </c>
      <c r="D178" s="129" t="s">
        <v>139</v>
      </c>
      <c r="E178" s="130" t="s">
        <v>1359</v>
      </c>
      <c r="F178" s="131" t="s">
        <v>1360</v>
      </c>
      <c r="G178" s="132" t="s">
        <v>200</v>
      </c>
      <c r="H178" s="133">
        <v>298.5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6.7000000000000004E-2</v>
      </c>
      <c r="P178" s="137">
        <f t="shared" si="1"/>
        <v>19.999500000000001</v>
      </c>
      <c r="Q178" s="137">
        <v>1.9000000000000001E-4</v>
      </c>
      <c r="R178" s="137">
        <f t="shared" si="2"/>
        <v>5.6715000000000002E-2</v>
      </c>
      <c r="S178" s="137">
        <v>0</v>
      </c>
      <c r="T178" s="138">
        <f t="shared" si="3"/>
        <v>0</v>
      </c>
      <c r="AR178" s="139" t="s">
        <v>218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218</v>
      </c>
      <c r="BM178" s="139" t="s">
        <v>1361</v>
      </c>
    </row>
    <row r="179" spans="2:65" s="1" customFormat="1" ht="33" customHeight="1">
      <c r="B179" s="128"/>
      <c r="C179" s="129" t="s">
        <v>241</v>
      </c>
      <c r="D179" s="129" t="s">
        <v>139</v>
      </c>
      <c r="E179" s="130" t="s">
        <v>1362</v>
      </c>
      <c r="F179" s="131" t="s">
        <v>1363</v>
      </c>
      <c r="G179" s="132" t="s">
        <v>200</v>
      </c>
      <c r="H179" s="133">
        <v>298.5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8.2000000000000003E-2</v>
      </c>
      <c r="P179" s="137">
        <f t="shared" si="1"/>
        <v>24.477</v>
      </c>
      <c r="Q179" s="137">
        <v>1.0000000000000001E-5</v>
      </c>
      <c r="R179" s="137">
        <f t="shared" si="2"/>
        <v>2.9850000000000002E-3</v>
      </c>
      <c r="S179" s="137">
        <v>0</v>
      </c>
      <c r="T179" s="138">
        <f t="shared" si="3"/>
        <v>0</v>
      </c>
      <c r="AR179" s="139" t="s">
        <v>218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218</v>
      </c>
      <c r="BM179" s="139" t="s">
        <v>1364</v>
      </c>
    </row>
    <row r="180" spans="2:65" s="1" customFormat="1" ht="44.25" customHeight="1">
      <c r="B180" s="128"/>
      <c r="C180" s="129" t="s">
        <v>7</v>
      </c>
      <c r="D180" s="129" t="s">
        <v>139</v>
      </c>
      <c r="E180" s="130" t="s">
        <v>1365</v>
      </c>
      <c r="F180" s="131" t="s">
        <v>1366</v>
      </c>
      <c r="G180" s="132" t="s">
        <v>174</v>
      </c>
      <c r="H180" s="133">
        <v>0.42</v>
      </c>
      <c r="I180" s="134"/>
      <c r="J180" s="134">
        <f t="shared" si="0"/>
        <v>0</v>
      </c>
      <c r="K180" s="131" t="s">
        <v>143</v>
      </c>
      <c r="L180" s="29"/>
      <c r="M180" s="135" t="s">
        <v>1</v>
      </c>
      <c r="N180" s="136" t="s">
        <v>40</v>
      </c>
      <c r="O180" s="137">
        <v>1.327</v>
      </c>
      <c r="P180" s="137">
        <f t="shared" si="1"/>
        <v>0.55733999999999995</v>
      </c>
      <c r="Q180" s="137">
        <v>0</v>
      </c>
      <c r="R180" s="137">
        <f t="shared" si="2"/>
        <v>0</v>
      </c>
      <c r="S180" s="137">
        <v>0</v>
      </c>
      <c r="T180" s="138">
        <f t="shared" si="3"/>
        <v>0</v>
      </c>
      <c r="AR180" s="139" t="s">
        <v>218</v>
      </c>
      <c r="AT180" s="139" t="s">
        <v>139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218</v>
      </c>
      <c r="BM180" s="139" t="s">
        <v>1367</v>
      </c>
    </row>
    <row r="181" spans="2:65" s="1" customFormat="1" ht="49.2" customHeight="1">
      <c r="B181" s="128"/>
      <c r="C181" s="129" t="s">
        <v>265</v>
      </c>
      <c r="D181" s="129" t="s">
        <v>139</v>
      </c>
      <c r="E181" s="130" t="s">
        <v>1368</v>
      </c>
      <c r="F181" s="131" t="s">
        <v>1369</v>
      </c>
      <c r="G181" s="132" t="s">
        <v>174</v>
      </c>
      <c r="H181" s="133">
        <v>0.42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1.18</v>
      </c>
      <c r="P181" s="137">
        <f t="shared" si="1"/>
        <v>0.49559999999999993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218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218</v>
      </c>
      <c r="BM181" s="139" t="s">
        <v>1370</v>
      </c>
    </row>
    <row r="182" spans="2:65" s="11" customFormat="1" ht="22.95" customHeight="1">
      <c r="B182" s="117"/>
      <c r="D182" s="118" t="s">
        <v>74</v>
      </c>
      <c r="E182" s="126" t="s">
        <v>1371</v>
      </c>
      <c r="F182" s="126" t="s">
        <v>1372</v>
      </c>
      <c r="J182" s="127">
        <f>BK182</f>
        <v>0</v>
      </c>
      <c r="L182" s="117"/>
      <c r="M182" s="121"/>
      <c r="P182" s="122">
        <f>SUM(P183:P186)</f>
        <v>0.67977599999999994</v>
      </c>
      <c r="R182" s="122">
        <f>SUM(R183:R186)</f>
        <v>8.660000000000001E-3</v>
      </c>
      <c r="T182" s="123">
        <f>SUM(T183:T186)</f>
        <v>0</v>
      </c>
      <c r="AR182" s="118" t="s">
        <v>83</v>
      </c>
      <c r="AT182" s="124" t="s">
        <v>74</v>
      </c>
      <c r="AU182" s="124" t="s">
        <v>31</v>
      </c>
      <c r="AY182" s="118" t="s">
        <v>136</v>
      </c>
      <c r="BK182" s="125">
        <f>SUM(BK183:BK186)</f>
        <v>0</v>
      </c>
    </row>
    <row r="183" spans="2:65" s="1" customFormat="1" ht="24.15" customHeight="1">
      <c r="B183" s="128"/>
      <c r="C183" s="129" t="s">
        <v>269</v>
      </c>
      <c r="D183" s="129" t="s">
        <v>139</v>
      </c>
      <c r="E183" s="130" t="s">
        <v>1373</v>
      </c>
      <c r="F183" s="131" t="s">
        <v>1374</v>
      </c>
      <c r="G183" s="132" t="s">
        <v>1375</v>
      </c>
      <c r="H183" s="133">
        <v>1</v>
      </c>
      <c r="I183" s="134"/>
      <c r="J183" s="134">
        <f>ROUND(I183*H183,2)</f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0.14499999999999999</v>
      </c>
      <c r="P183" s="137">
        <f>O183*H183</f>
        <v>0.14499999999999999</v>
      </c>
      <c r="Q183" s="137">
        <v>3.5999999999999999E-3</v>
      </c>
      <c r="R183" s="137">
        <f>Q183*H183</f>
        <v>3.5999999999999999E-3</v>
      </c>
      <c r="S183" s="137">
        <v>0</v>
      </c>
      <c r="T183" s="138">
        <f>S183*H183</f>
        <v>0</v>
      </c>
      <c r="AR183" s="139" t="s">
        <v>218</v>
      </c>
      <c r="AT183" s="139" t="s">
        <v>139</v>
      </c>
      <c r="AU183" s="139" t="s">
        <v>83</v>
      </c>
      <c r="AY183" s="17" t="s">
        <v>136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7" t="s">
        <v>31</v>
      </c>
      <c r="BK183" s="140">
        <f>ROUND(I183*H183,2)</f>
        <v>0</v>
      </c>
      <c r="BL183" s="17" t="s">
        <v>218</v>
      </c>
      <c r="BM183" s="139" t="s">
        <v>1376</v>
      </c>
    </row>
    <row r="184" spans="2:65" s="1" customFormat="1" ht="37.950000000000003" customHeight="1">
      <c r="B184" s="128"/>
      <c r="C184" s="129" t="s">
        <v>276</v>
      </c>
      <c r="D184" s="129" t="s">
        <v>139</v>
      </c>
      <c r="E184" s="130" t="s">
        <v>1377</v>
      </c>
      <c r="F184" s="131" t="s">
        <v>1378</v>
      </c>
      <c r="G184" s="132" t="s">
        <v>1375</v>
      </c>
      <c r="H184" s="133">
        <v>1</v>
      </c>
      <c r="I184" s="134"/>
      <c r="J184" s="134">
        <f>ROUND(I184*H184,2)</f>
        <v>0</v>
      </c>
      <c r="K184" s="131" t="s">
        <v>143</v>
      </c>
      <c r="L184" s="29"/>
      <c r="M184" s="135" t="s">
        <v>1</v>
      </c>
      <c r="N184" s="136" t="s">
        <v>40</v>
      </c>
      <c r="O184" s="137">
        <v>0.5</v>
      </c>
      <c r="P184" s="137">
        <f>O184*H184</f>
        <v>0.5</v>
      </c>
      <c r="Q184" s="137">
        <v>5.0600000000000003E-3</v>
      </c>
      <c r="R184" s="137">
        <f>Q184*H184</f>
        <v>5.0600000000000003E-3</v>
      </c>
      <c r="S184" s="137">
        <v>0</v>
      </c>
      <c r="T184" s="138">
        <f>S184*H184</f>
        <v>0</v>
      </c>
      <c r="AR184" s="139" t="s">
        <v>218</v>
      </c>
      <c r="AT184" s="139" t="s">
        <v>139</v>
      </c>
      <c r="AU184" s="139" t="s">
        <v>83</v>
      </c>
      <c r="AY184" s="17" t="s">
        <v>136</v>
      </c>
      <c r="BE184" s="140">
        <f>IF(N184="základní",J184,0)</f>
        <v>0</v>
      </c>
      <c r="BF184" s="140">
        <f>IF(N184="snížená",J184,0)</f>
        <v>0</v>
      </c>
      <c r="BG184" s="140">
        <f>IF(N184="zákl. přenesená",J184,0)</f>
        <v>0</v>
      </c>
      <c r="BH184" s="140">
        <f>IF(N184="sníž. přenesená",J184,0)</f>
        <v>0</v>
      </c>
      <c r="BI184" s="140">
        <f>IF(N184="nulová",J184,0)</f>
        <v>0</v>
      </c>
      <c r="BJ184" s="17" t="s">
        <v>31</v>
      </c>
      <c r="BK184" s="140">
        <f>ROUND(I184*H184,2)</f>
        <v>0</v>
      </c>
      <c r="BL184" s="17" t="s">
        <v>218</v>
      </c>
      <c r="BM184" s="139" t="s">
        <v>1379</v>
      </c>
    </row>
    <row r="185" spans="2:65" s="1" customFormat="1" ht="44.25" customHeight="1">
      <c r="B185" s="128"/>
      <c r="C185" s="129" t="s">
        <v>301</v>
      </c>
      <c r="D185" s="129" t="s">
        <v>139</v>
      </c>
      <c r="E185" s="130" t="s">
        <v>1380</v>
      </c>
      <c r="F185" s="131" t="s">
        <v>1381</v>
      </c>
      <c r="G185" s="132" t="s">
        <v>174</v>
      </c>
      <c r="H185" s="133">
        <v>8.9999999999999993E-3</v>
      </c>
      <c r="I185" s="134"/>
      <c r="J185" s="134">
        <f>ROUND(I185*H185,2)</f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2.3639999999999999</v>
      </c>
      <c r="P185" s="137">
        <f>O185*H185</f>
        <v>2.1275999999999996E-2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AR185" s="139" t="s">
        <v>218</v>
      </c>
      <c r="AT185" s="139" t="s">
        <v>139</v>
      </c>
      <c r="AU185" s="139" t="s">
        <v>83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218</v>
      </c>
      <c r="BM185" s="139" t="s">
        <v>1382</v>
      </c>
    </row>
    <row r="186" spans="2:65" s="1" customFormat="1" ht="49.2" customHeight="1">
      <c r="B186" s="128"/>
      <c r="C186" s="129" t="s">
        <v>307</v>
      </c>
      <c r="D186" s="129" t="s">
        <v>139</v>
      </c>
      <c r="E186" s="130" t="s">
        <v>1383</v>
      </c>
      <c r="F186" s="131" t="s">
        <v>1384</v>
      </c>
      <c r="G186" s="132" t="s">
        <v>174</v>
      </c>
      <c r="H186" s="133">
        <v>8.9999999999999993E-3</v>
      </c>
      <c r="I186" s="134"/>
      <c r="J186" s="134">
        <f>ROUND(I186*H186,2)</f>
        <v>0</v>
      </c>
      <c r="K186" s="131" t="s">
        <v>143</v>
      </c>
      <c r="L186" s="29"/>
      <c r="M186" s="135" t="s">
        <v>1</v>
      </c>
      <c r="N186" s="136" t="s">
        <v>40</v>
      </c>
      <c r="O186" s="137">
        <v>1.5</v>
      </c>
      <c r="P186" s="137">
        <f>O186*H186</f>
        <v>1.3499999999999998E-2</v>
      </c>
      <c r="Q186" s="137">
        <v>0</v>
      </c>
      <c r="R186" s="137">
        <f>Q186*H186</f>
        <v>0</v>
      </c>
      <c r="S186" s="137">
        <v>0</v>
      </c>
      <c r="T186" s="138">
        <f>S186*H186</f>
        <v>0</v>
      </c>
      <c r="AR186" s="139" t="s">
        <v>218</v>
      </c>
      <c r="AT186" s="139" t="s">
        <v>139</v>
      </c>
      <c r="AU186" s="139" t="s">
        <v>83</v>
      </c>
      <c r="AY186" s="17" t="s">
        <v>136</v>
      </c>
      <c r="BE186" s="140">
        <f>IF(N186="základní",J186,0)</f>
        <v>0</v>
      </c>
      <c r="BF186" s="140">
        <f>IF(N186="snížená",J186,0)</f>
        <v>0</v>
      </c>
      <c r="BG186" s="140">
        <f>IF(N186="zákl. přenesená",J186,0)</f>
        <v>0</v>
      </c>
      <c r="BH186" s="140">
        <f>IF(N186="sníž. přenesená",J186,0)</f>
        <v>0</v>
      </c>
      <c r="BI186" s="140">
        <f>IF(N186="nulová",J186,0)</f>
        <v>0</v>
      </c>
      <c r="BJ186" s="17" t="s">
        <v>31</v>
      </c>
      <c r="BK186" s="140">
        <f>ROUND(I186*H186,2)</f>
        <v>0</v>
      </c>
      <c r="BL186" s="17" t="s">
        <v>218</v>
      </c>
      <c r="BM186" s="139" t="s">
        <v>1385</v>
      </c>
    </row>
    <row r="187" spans="2:65" s="11" customFormat="1" ht="22.95" customHeight="1">
      <c r="B187" s="117"/>
      <c r="D187" s="118" t="s">
        <v>74</v>
      </c>
      <c r="E187" s="126" t="s">
        <v>1386</v>
      </c>
      <c r="F187" s="126" t="s">
        <v>1387</v>
      </c>
      <c r="J187" s="127">
        <f>BK187</f>
        <v>0</v>
      </c>
      <c r="L187" s="117"/>
      <c r="M187" s="121"/>
      <c r="P187" s="122">
        <f>SUM(P188:P190)</f>
        <v>2.5053010000000002</v>
      </c>
      <c r="R187" s="122">
        <f>SUM(R188:R190)</f>
        <v>2.64E-3</v>
      </c>
      <c r="T187" s="123">
        <f>SUM(T188:T190)</f>
        <v>0</v>
      </c>
      <c r="AR187" s="118" t="s">
        <v>83</v>
      </c>
      <c r="AT187" s="124" t="s">
        <v>74</v>
      </c>
      <c r="AU187" s="124" t="s">
        <v>31</v>
      </c>
      <c r="AY187" s="118" t="s">
        <v>136</v>
      </c>
      <c r="BK187" s="125">
        <f>SUM(BK188:BK190)</f>
        <v>0</v>
      </c>
    </row>
    <row r="188" spans="2:65" s="1" customFormat="1" ht="24.15" customHeight="1">
      <c r="B188" s="128"/>
      <c r="C188" s="129" t="s">
        <v>329</v>
      </c>
      <c r="D188" s="129" t="s">
        <v>139</v>
      </c>
      <c r="E188" s="130" t="s">
        <v>1388</v>
      </c>
      <c r="F188" s="131" t="s">
        <v>1389</v>
      </c>
      <c r="G188" s="132" t="s">
        <v>1375</v>
      </c>
      <c r="H188" s="133">
        <v>11</v>
      </c>
      <c r="I188" s="134"/>
      <c r="J188" s="134">
        <f>ROUND(I188*H188,2)</f>
        <v>0</v>
      </c>
      <c r="K188" s="131" t="s">
        <v>143</v>
      </c>
      <c r="L188" s="29"/>
      <c r="M188" s="135" t="s">
        <v>1</v>
      </c>
      <c r="N188" s="136" t="s">
        <v>40</v>
      </c>
      <c r="O188" s="137">
        <v>0.22700000000000001</v>
      </c>
      <c r="P188" s="137">
        <f>O188*H188</f>
        <v>2.4969999999999999</v>
      </c>
      <c r="Q188" s="137">
        <v>2.4000000000000001E-4</v>
      </c>
      <c r="R188" s="137">
        <f>Q188*H188</f>
        <v>2.64E-3</v>
      </c>
      <c r="S188" s="137">
        <v>0</v>
      </c>
      <c r="T188" s="138">
        <f>S188*H188</f>
        <v>0</v>
      </c>
      <c r="AR188" s="139" t="s">
        <v>218</v>
      </c>
      <c r="AT188" s="139" t="s">
        <v>139</v>
      </c>
      <c r="AU188" s="139" t="s">
        <v>83</v>
      </c>
      <c r="AY188" s="17" t="s">
        <v>136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7" t="s">
        <v>31</v>
      </c>
      <c r="BK188" s="140">
        <f>ROUND(I188*H188,2)</f>
        <v>0</v>
      </c>
      <c r="BL188" s="17" t="s">
        <v>218</v>
      </c>
      <c r="BM188" s="139" t="s">
        <v>1390</v>
      </c>
    </row>
    <row r="189" spans="2:65" s="1" customFormat="1" ht="44.25" customHeight="1">
      <c r="B189" s="128"/>
      <c r="C189" s="129" t="s">
        <v>351</v>
      </c>
      <c r="D189" s="129" t="s">
        <v>139</v>
      </c>
      <c r="E189" s="130" t="s">
        <v>1391</v>
      </c>
      <c r="F189" s="131" t="s">
        <v>1392</v>
      </c>
      <c r="G189" s="132" t="s">
        <v>174</v>
      </c>
      <c r="H189" s="133">
        <v>3.0000000000000001E-3</v>
      </c>
      <c r="I189" s="134"/>
      <c r="J189" s="134">
        <f>ROUND(I189*H189,2)</f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1.5169999999999999</v>
      </c>
      <c r="P189" s="137">
        <f>O189*H189</f>
        <v>4.5509999999999995E-3</v>
      </c>
      <c r="Q189" s="137">
        <v>0</v>
      </c>
      <c r="R189" s="137">
        <f>Q189*H189</f>
        <v>0</v>
      </c>
      <c r="S189" s="137">
        <v>0</v>
      </c>
      <c r="T189" s="138">
        <f>S189*H189</f>
        <v>0</v>
      </c>
      <c r="AR189" s="139" t="s">
        <v>218</v>
      </c>
      <c r="AT189" s="139" t="s">
        <v>139</v>
      </c>
      <c r="AU189" s="139" t="s">
        <v>83</v>
      </c>
      <c r="AY189" s="17" t="s">
        <v>136</v>
      </c>
      <c r="BE189" s="140">
        <f>IF(N189="základní",J189,0)</f>
        <v>0</v>
      </c>
      <c r="BF189" s="140">
        <f>IF(N189="snížená",J189,0)</f>
        <v>0</v>
      </c>
      <c r="BG189" s="140">
        <f>IF(N189="zákl. přenesená",J189,0)</f>
        <v>0</v>
      </c>
      <c r="BH189" s="140">
        <f>IF(N189="sníž. přenesená",J189,0)</f>
        <v>0</v>
      </c>
      <c r="BI189" s="140">
        <f>IF(N189="nulová",J189,0)</f>
        <v>0</v>
      </c>
      <c r="BJ189" s="17" t="s">
        <v>31</v>
      </c>
      <c r="BK189" s="140">
        <f>ROUND(I189*H189,2)</f>
        <v>0</v>
      </c>
      <c r="BL189" s="17" t="s">
        <v>218</v>
      </c>
      <c r="BM189" s="139" t="s">
        <v>1393</v>
      </c>
    </row>
    <row r="190" spans="2:65" s="1" customFormat="1" ht="49.2" customHeight="1">
      <c r="B190" s="128"/>
      <c r="C190" s="129" t="s">
        <v>355</v>
      </c>
      <c r="D190" s="129" t="s">
        <v>139</v>
      </c>
      <c r="E190" s="130" t="s">
        <v>1394</v>
      </c>
      <c r="F190" s="131" t="s">
        <v>1395</v>
      </c>
      <c r="G190" s="132" t="s">
        <v>174</v>
      </c>
      <c r="H190" s="133">
        <v>3.0000000000000001E-3</v>
      </c>
      <c r="I190" s="134"/>
      <c r="J190" s="134">
        <f>ROUND(I190*H190,2)</f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1.25</v>
      </c>
      <c r="P190" s="137">
        <f>O190*H190</f>
        <v>3.7499999999999999E-3</v>
      </c>
      <c r="Q190" s="137">
        <v>0</v>
      </c>
      <c r="R190" s="137">
        <f>Q190*H190</f>
        <v>0</v>
      </c>
      <c r="S190" s="137">
        <v>0</v>
      </c>
      <c r="T190" s="138">
        <f>S190*H190</f>
        <v>0</v>
      </c>
      <c r="AR190" s="139" t="s">
        <v>218</v>
      </c>
      <c r="AT190" s="139" t="s">
        <v>139</v>
      </c>
      <c r="AU190" s="139" t="s">
        <v>83</v>
      </c>
      <c r="AY190" s="17" t="s">
        <v>136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7" t="s">
        <v>31</v>
      </c>
      <c r="BK190" s="140">
        <f>ROUND(I190*H190,2)</f>
        <v>0</v>
      </c>
      <c r="BL190" s="17" t="s">
        <v>218</v>
      </c>
      <c r="BM190" s="139" t="s">
        <v>1396</v>
      </c>
    </row>
    <row r="191" spans="2:65" s="11" customFormat="1" ht="22.95" customHeight="1">
      <c r="B191" s="117"/>
      <c r="D191" s="118" t="s">
        <v>74</v>
      </c>
      <c r="E191" s="126" t="s">
        <v>1397</v>
      </c>
      <c r="F191" s="126" t="s">
        <v>1398</v>
      </c>
      <c r="J191" s="127">
        <f>BK191</f>
        <v>0</v>
      </c>
      <c r="L191" s="117"/>
      <c r="M191" s="121"/>
      <c r="P191" s="122">
        <f>SUM(P192:P194)</f>
        <v>0.5294390000000001</v>
      </c>
      <c r="R191" s="122">
        <f>SUM(R192:R194)</f>
        <v>3.2799999999999999E-3</v>
      </c>
      <c r="T191" s="123">
        <f>SUM(T192:T194)</f>
        <v>0</v>
      </c>
      <c r="AR191" s="118" t="s">
        <v>83</v>
      </c>
      <c r="AT191" s="124" t="s">
        <v>74</v>
      </c>
      <c r="AU191" s="124" t="s">
        <v>31</v>
      </c>
      <c r="AY191" s="118" t="s">
        <v>136</v>
      </c>
      <c r="BK191" s="125">
        <f>SUM(BK192:BK194)</f>
        <v>0</v>
      </c>
    </row>
    <row r="192" spans="2:65" s="1" customFormat="1" ht="55.5" customHeight="1">
      <c r="B192" s="128"/>
      <c r="C192" s="129" t="s">
        <v>360</v>
      </c>
      <c r="D192" s="129" t="s">
        <v>139</v>
      </c>
      <c r="E192" s="130" t="s">
        <v>1399</v>
      </c>
      <c r="F192" s="131" t="s">
        <v>1400</v>
      </c>
      <c r="G192" s="132" t="s">
        <v>1375</v>
      </c>
      <c r="H192" s="133">
        <v>1</v>
      </c>
      <c r="I192" s="134"/>
      <c r="J192" s="134">
        <f>ROUND(I192*H192,2)</f>
        <v>0</v>
      </c>
      <c r="K192" s="131" t="s">
        <v>143</v>
      </c>
      <c r="L192" s="29"/>
      <c r="M192" s="135" t="s">
        <v>1</v>
      </c>
      <c r="N192" s="136" t="s">
        <v>40</v>
      </c>
      <c r="O192" s="137">
        <v>0.51200000000000001</v>
      </c>
      <c r="P192" s="137">
        <f>O192*H192</f>
        <v>0.51200000000000001</v>
      </c>
      <c r="Q192" s="137">
        <v>3.2799999999999999E-3</v>
      </c>
      <c r="R192" s="137">
        <f>Q192*H192</f>
        <v>3.2799999999999999E-3</v>
      </c>
      <c r="S192" s="137">
        <v>0</v>
      </c>
      <c r="T192" s="138">
        <f>S192*H192</f>
        <v>0</v>
      </c>
      <c r="AR192" s="139" t="s">
        <v>218</v>
      </c>
      <c r="AT192" s="139" t="s">
        <v>139</v>
      </c>
      <c r="AU192" s="139" t="s">
        <v>83</v>
      </c>
      <c r="AY192" s="17" t="s">
        <v>136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7" t="s">
        <v>31</v>
      </c>
      <c r="BK192" s="140">
        <f>ROUND(I192*H192,2)</f>
        <v>0</v>
      </c>
      <c r="BL192" s="17" t="s">
        <v>218</v>
      </c>
      <c r="BM192" s="139" t="s">
        <v>1401</v>
      </c>
    </row>
    <row r="193" spans="2:65" s="1" customFormat="1" ht="37.950000000000003" customHeight="1">
      <c r="B193" s="128"/>
      <c r="C193" s="129" t="s">
        <v>364</v>
      </c>
      <c r="D193" s="129" t="s">
        <v>139</v>
      </c>
      <c r="E193" s="130" t="s">
        <v>1402</v>
      </c>
      <c r="F193" s="131" t="s">
        <v>1403</v>
      </c>
      <c r="G193" s="132" t="s">
        <v>174</v>
      </c>
      <c r="H193" s="133">
        <v>3.0000000000000001E-3</v>
      </c>
      <c r="I193" s="134"/>
      <c r="J193" s="134">
        <f>ROUND(I193*H193,2)</f>
        <v>0</v>
      </c>
      <c r="K193" s="131" t="s">
        <v>143</v>
      </c>
      <c r="L193" s="29"/>
      <c r="M193" s="135" t="s">
        <v>1</v>
      </c>
      <c r="N193" s="136" t="s">
        <v>40</v>
      </c>
      <c r="O193" s="137">
        <v>4.0430000000000001</v>
      </c>
      <c r="P193" s="137">
        <f>O193*H193</f>
        <v>1.2129000000000001E-2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218</v>
      </c>
      <c r="AT193" s="139" t="s">
        <v>139</v>
      </c>
      <c r="AU193" s="139" t="s">
        <v>83</v>
      </c>
      <c r="AY193" s="17" t="s">
        <v>136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7" t="s">
        <v>31</v>
      </c>
      <c r="BK193" s="140">
        <f>ROUND(I193*H193,2)</f>
        <v>0</v>
      </c>
      <c r="BL193" s="17" t="s">
        <v>218</v>
      </c>
      <c r="BM193" s="139" t="s">
        <v>1404</v>
      </c>
    </row>
    <row r="194" spans="2:65" s="1" customFormat="1" ht="49.2" customHeight="1">
      <c r="B194" s="128"/>
      <c r="C194" s="129" t="s">
        <v>368</v>
      </c>
      <c r="D194" s="129" t="s">
        <v>139</v>
      </c>
      <c r="E194" s="130" t="s">
        <v>1405</v>
      </c>
      <c r="F194" s="131" t="s">
        <v>1406</v>
      </c>
      <c r="G194" s="132" t="s">
        <v>174</v>
      </c>
      <c r="H194" s="133">
        <v>3.0000000000000001E-3</v>
      </c>
      <c r="I194" s="134"/>
      <c r="J194" s="134">
        <f>ROUND(I194*H194,2)</f>
        <v>0</v>
      </c>
      <c r="K194" s="131" t="s">
        <v>143</v>
      </c>
      <c r="L194" s="29"/>
      <c r="M194" s="168" t="s">
        <v>1</v>
      </c>
      <c r="N194" s="169" t="s">
        <v>40</v>
      </c>
      <c r="O194" s="170">
        <v>1.77</v>
      </c>
      <c r="P194" s="170">
        <f>O194*H194</f>
        <v>5.3100000000000005E-3</v>
      </c>
      <c r="Q194" s="170">
        <v>0</v>
      </c>
      <c r="R194" s="170">
        <f>Q194*H194</f>
        <v>0</v>
      </c>
      <c r="S194" s="170">
        <v>0</v>
      </c>
      <c r="T194" s="171">
        <f>S194*H194</f>
        <v>0</v>
      </c>
      <c r="AR194" s="139" t="s">
        <v>218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218</v>
      </c>
      <c r="BM194" s="139" t="s">
        <v>1407</v>
      </c>
    </row>
    <row r="195" spans="2:65" s="1" customFormat="1" ht="6.9" customHeight="1"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29"/>
    </row>
  </sheetData>
  <autoFilter ref="C122:K194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48"/>
  <sheetViews>
    <sheetView showGridLines="0" tabSelected="1" topLeftCell="A136" workbookViewId="0">
      <selection activeCell="F139" sqref="F139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89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1408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ROUND((SUM(BE121:BE147)),  0)</f>
        <v>0</v>
      </c>
      <c r="I33" s="89"/>
      <c r="J33" s="88">
        <f>ROUND(((SUM(BE121:BE147))*I33),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ROUND((SUM(BF121:BF147)),  0)</f>
        <v>0</v>
      </c>
      <c r="I34" s="89"/>
      <c r="J34" s="88">
        <f>ROUND(((SUM(BF121:BF147))*I34),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ROUND((SUM(BG121:BG147)),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ROUND((SUM(BH121:BH147)),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ROUND((SUM(BI121:BI147)),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04 - Plynovod</v>
      </c>
      <c r="F87" s="434"/>
      <c r="G87" s="434"/>
      <c r="H87" s="43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95" customHeight="1">
      <c r="B100" s="105"/>
      <c r="D100" s="106" t="s">
        <v>1409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95" customHeight="1">
      <c r="B101" s="105"/>
      <c r="D101" s="106" t="s">
        <v>1288</v>
      </c>
      <c r="E101" s="107"/>
      <c r="F101" s="107"/>
      <c r="G101" s="107"/>
      <c r="H101" s="107"/>
      <c r="I101" s="107"/>
      <c r="J101" s="108">
        <f>J141</f>
        <v>0</v>
      </c>
      <c r="L101" s="105"/>
    </row>
    <row r="102" spans="2:12" s="1" customFormat="1" ht="21.75" customHeight="1">
      <c r="B102" s="29"/>
      <c r="L102" s="29"/>
    </row>
    <row r="103" spans="2:12" s="1" customFormat="1" ht="6.9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" customHeight="1">
      <c r="B108" s="29"/>
      <c r="C108" s="21" t="s">
        <v>122</v>
      </c>
      <c r="L108" s="29"/>
    </row>
    <row r="109" spans="2:12" s="1" customFormat="1" ht="6.9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435" t="str">
        <f>E7</f>
        <v>Stavební úpravy - školní jídelna Želetava</v>
      </c>
      <c r="F111" s="436"/>
      <c r="G111" s="436"/>
      <c r="H111" s="436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403" t="str">
        <f>E9</f>
        <v>04 - Plynovod</v>
      </c>
      <c r="F113" s="434"/>
      <c r="G113" s="434"/>
      <c r="H113" s="434"/>
      <c r="L113" s="29"/>
    </row>
    <row r="114" spans="2:65" s="1" customFormat="1" ht="6.9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" customHeight="1">
      <c r="B116" s="29"/>
      <c r="L116" s="29"/>
    </row>
    <row r="117" spans="2:65" s="1" customFormat="1" ht="25.65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15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5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19.080907</v>
      </c>
      <c r="Q121" s="50"/>
      <c r="R121" s="114">
        <f>R122+R125</f>
        <v>0.26432484000000001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5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5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16.5" customHeight="1">
      <c r="B124" s="128"/>
      <c r="C124" s="129" t="s">
        <v>31</v>
      </c>
      <c r="D124" s="129" t="s">
        <v>139</v>
      </c>
      <c r="E124" s="130" t="s">
        <v>1290</v>
      </c>
      <c r="F124" s="131" t="s">
        <v>1410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1411</v>
      </c>
    </row>
    <row r="125" spans="2:65" s="11" customFormat="1" ht="25.95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P126+P141</f>
        <v>19.080907</v>
      </c>
      <c r="R125" s="122">
        <f>R126+R141</f>
        <v>0.26432484000000001</v>
      </c>
      <c r="T125" s="123">
        <f>T126+T141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BK126+BK141</f>
        <v>0</v>
      </c>
    </row>
    <row r="126" spans="2:65" s="11" customFormat="1" ht="22.95" customHeight="1">
      <c r="B126" s="117"/>
      <c r="D126" s="118" t="s">
        <v>74</v>
      </c>
      <c r="E126" s="126" t="s">
        <v>1412</v>
      </c>
      <c r="F126" s="126" t="s">
        <v>1413</v>
      </c>
      <c r="J126" s="127">
        <f>BK126</f>
        <v>0</v>
      </c>
      <c r="L126" s="117"/>
      <c r="M126" s="121"/>
      <c r="P126" s="122">
        <f>SUM(P127:P140)</f>
        <v>13.554663</v>
      </c>
      <c r="R126" s="122">
        <f>SUM(R127:R140)</f>
        <v>5.1000000000000004E-2</v>
      </c>
      <c r="T126" s="123">
        <f>SUM(T127:T140)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SUM(BK127:BK140)</f>
        <v>0</v>
      </c>
    </row>
    <row r="127" spans="2:65" s="1" customFormat="1" ht="24.15" customHeight="1">
      <c r="B127" s="128"/>
      <c r="C127" s="129" t="s">
        <v>83</v>
      </c>
      <c r="D127" s="129" t="s">
        <v>139</v>
      </c>
      <c r="E127" s="130" t="s">
        <v>1414</v>
      </c>
      <c r="F127" s="131" t="s">
        <v>1415</v>
      </c>
      <c r="G127" s="132" t="s">
        <v>200</v>
      </c>
      <c r="H127" s="133">
        <v>2</v>
      </c>
      <c r="I127" s="134"/>
      <c r="J127" s="134">
        <f t="shared" ref="J127:J140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0.26900000000000002</v>
      </c>
      <c r="P127" s="137">
        <f t="shared" ref="P127:P140" si="1">O127*H127</f>
        <v>0.53800000000000003</v>
      </c>
      <c r="Q127" s="137">
        <v>2.5600000000000002E-3</v>
      </c>
      <c r="R127" s="137">
        <f t="shared" ref="R127:R140" si="2">Q127*H127</f>
        <v>5.1200000000000004E-3</v>
      </c>
      <c r="S127" s="137">
        <v>0</v>
      </c>
      <c r="T127" s="138">
        <f t="shared" ref="T127:T140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0" si="4">IF(N127="základní",J127,0)</f>
        <v>0</v>
      </c>
      <c r="BF127" s="140">
        <f t="shared" ref="BF127:BF140" si="5">IF(N127="snížená",J127,0)</f>
        <v>0</v>
      </c>
      <c r="BG127" s="140">
        <f t="shared" ref="BG127:BG140" si="6">IF(N127="zákl. přenesená",J127,0)</f>
        <v>0</v>
      </c>
      <c r="BH127" s="140">
        <f t="shared" ref="BH127:BH140" si="7">IF(N127="sníž. přenesená",J127,0)</f>
        <v>0</v>
      </c>
      <c r="BI127" s="140">
        <f t="shared" ref="BI127:BI140" si="8">IF(N127="nulová",J127,0)</f>
        <v>0</v>
      </c>
      <c r="BJ127" s="17" t="s">
        <v>31</v>
      </c>
      <c r="BK127" s="140">
        <f t="shared" ref="BK127:BK140" si="9">ROUND(I127*H127,2)</f>
        <v>0</v>
      </c>
      <c r="BL127" s="17" t="s">
        <v>218</v>
      </c>
      <c r="BM127" s="139" t="s">
        <v>1416</v>
      </c>
    </row>
    <row r="128" spans="2:65" s="1" customFormat="1" ht="24.15" customHeight="1">
      <c r="B128" s="128"/>
      <c r="C128" s="129" t="s">
        <v>137</v>
      </c>
      <c r="D128" s="129" t="s">
        <v>139</v>
      </c>
      <c r="E128" s="130" t="s">
        <v>1417</v>
      </c>
      <c r="F128" s="131" t="s">
        <v>1418</v>
      </c>
      <c r="G128" s="132" t="s">
        <v>200</v>
      </c>
      <c r="H128" s="133">
        <v>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0.20699999999999999</v>
      </c>
      <c r="P128" s="137">
        <f t="shared" si="1"/>
        <v>0.93149999999999999</v>
      </c>
      <c r="Q128" s="137">
        <v>4.6000000000000001E-4</v>
      </c>
      <c r="R128" s="137">
        <f t="shared" si="2"/>
        <v>2.0700000000000002E-3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1419</v>
      </c>
    </row>
    <row r="129" spans="2:65" s="1" customFormat="1" ht="24.15" customHeight="1">
      <c r="B129" s="128"/>
      <c r="C129" s="129" t="s">
        <v>144</v>
      </c>
      <c r="D129" s="129" t="s">
        <v>139</v>
      </c>
      <c r="E129" s="130" t="s">
        <v>1420</v>
      </c>
      <c r="F129" s="131" t="s">
        <v>1421</v>
      </c>
      <c r="G129" s="132" t="s">
        <v>200</v>
      </c>
      <c r="H129" s="133">
        <v>10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0.21199999999999999</v>
      </c>
      <c r="P129" s="137">
        <f t="shared" si="1"/>
        <v>2.12</v>
      </c>
      <c r="Q129" s="137">
        <v>4.6000000000000001E-4</v>
      </c>
      <c r="R129" s="137">
        <f t="shared" si="2"/>
        <v>4.5999999999999999E-3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1422</v>
      </c>
    </row>
    <row r="130" spans="2:65" s="1" customFormat="1" ht="24.15" customHeight="1">
      <c r="B130" s="128"/>
      <c r="C130" s="129" t="s">
        <v>162</v>
      </c>
      <c r="D130" s="129" t="s">
        <v>139</v>
      </c>
      <c r="E130" s="130" t="s">
        <v>1423</v>
      </c>
      <c r="F130" s="131" t="s">
        <v>1424</v>
      </c>
      <c r="G130" s="132" t="s">
        <v>200</v>
      </c>
      <c r="H130" s="133">
        <v>8.5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0.215</v>
      </c>
      <c r="P130" s="137">
        <f t="shared" si="1"/>
        <v>1.8274999999999999</v>
      </c>
      <c r="Q130" s="137">
        <v>7.1000000000000002E-4</v>
      </c>
      <c r="R130" s="137">
        <f t="shared" si="2"/>
        <v>6.0350000000000004E-3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1425</v>
      </c>
    </row>
    <row r="131" spans="2:65" s="1" customFormat="1" ht="24.15" customHeight="1">
      <c r="B131" s="128"/>
      <c r="C131" s="129" t="s">
        <v>166</v>
      </c>
      <c r="D131" s="129" t="s">
        <v>139</v>
      </c>
      <c r="E131" s="130" t="s">
        <v>1426</v>
      </c>
      <c r="F131" s="131" t="s">
        <v>1427</v>
      </c>
      <c r="G131" s="132" t="s">
        <v>200</v>
      </c>
      <c r="H131" s="133">
        <v>24.5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0.219</v>
      </c>
      <c r="P131" s="137">
        <f t="shared" si="1"/>
        <v>5.3654999999999999</v>
      </c>
      <c r="Q131" s="137">
        <v>1.25E-3</v>
      </c>
      <c r="R131" s="137">
        <f t="shared" si="2"/>
        <v>3.0624999999999999E-2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1428</v>
      </c>
    </row>
    <row r="132" spans="2:65" s="1" customFormat="1" ht="37.950000000000003" customHeight="1">
      <c r="B132" s="128"/>
      <c r="C132" s="129" t="s">
        <v>171</v>
      </c>
      <c r="D132" s="129" t="s">
        <v>139</v>
      </c>
      <c r="E132" s="130" t="s">
        <v>1429</v>
      </c>
      <c r="F132" s="131" t="s">
        <v>1430</v>
      </c>
      <c r="G132" s="132" t="s">
        <v>157</v>
      </c>
      <c r="H132" s="133">
        <v>3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0.42399999999999999</v>
      </c>
      <c r="P132" s="137">
        <f t="shared" si="1"/>
        <v>1.272</v>
      </c>
      <c r="Q132" s="137">
        <v>1.2999999999999999E-4</v>
      </c>
      <c r="R132" s="137">
        <f t="shared" si="2"/>
        <v>3.8999999999999994E-4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1431</v>
      </c>
    </row>
    <row r="133" spans="2:65" s="1" customFormat="1" ht="24.15" customHeight="1">
      <c r="B133" s="128"/>
      <c r="C133" s="129" t="s">
        <v>177</v>
      </c>
      <c r="D133" s="129" t="s">
        <v>139</v>
      </c>
      <c r="E133" s="130" t="s">
        <v>1432</v>
      </c>
      <c r="F133" s="131" t="s">
        <v>1433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0.48199999999999998</v>
      </c>
      <c r="P133" s="137">
        <f t="shared" si="1"/>
        <v>0.48199999999999998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1434</v>
      </c>
    </row>
    <row r="134" spans="2:65" s="1" customFormat="1" ht="33" customHeight="1">
      <c r="B134" s="128"/>
      <c r="C134" s="129" t="s">
        <v>181</v>
      </c>
      <c r="D134" s="129" t="s">
        <v>139</v>
      </c>
      <c r="E134" s="130" t="s">
        <v>1435</v>
      </c>
      <c r="F134" s="131" t="s">
        <v>1436</v>
      </c>
      <c r="G134" s="132" t="s">
        <v>157</v>
      </c>
      <c r="H134" s="133">
        <v>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0.16600000000000001</v>
      </c>
      <c r="P134" s="137">
        <f t="shared" si="1"/>
        <v>0.33200000000000002</v>
      </c>
      <c r="Q134" s="137">
        <v>2.4000000000000001E-4</v>
      </c>
      <c r="R134" s="137">
        <f t="shared" si="2"/>
        <v>4.8000000000000001E-4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1437</v>
      </c>
    </row>
    <row r="135" spans="2:65" s="1" customFormat="1" ht="33" customHeight="1">
      <c r="B135" s="128"/>
      <c r="C135" s="129" t="s">
        <v>185</v>
      </c>
      <c r="D135" s="129" t="s">
        <v>139</v>
      </c>
      <c r="E135" s="130" t="s">
        <v>1438</v>
      </c>
      <c r="F135" s="131" t="s">
        <v>1439</v>
      </c>
      <c r="G135" s="132" t="s">
        <v>157</v>
      </c>
      <c r="H135" s="133">
        <v>1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0.20599999999999999</v>
      </c>
      <c r="P135" s="137">
        <f t="shared" si="1"/>
        <v>0.20599999999999999</v>
      </c>
      <c r="Q135" s="137">
        <v>3.8000000000000002E-4</v>
      </c>
      <c r="R135" s="137">
        <f t="shared" si="2"/>
        <v>3.8000000000000002E-4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1440</v>
      </c>
    </row>
    <row r="136" spans="2:65" s="1" customFormat="1" ht="33" customHeight="1">
      <c r="B136" s="128"/>
      <c r="C136" s="129" t="s">
        <v>191</v>
      </c>
      <c r="D136" s="129" t="s">
        <v>139</v>
      </c>
      <c r="E136" s="130" t="s">
        <v>1441</v>
      </c>
      <c r="F136" s="131" t="s">
        <v>1442</v>
      </c>
      <c r="G136" s="132" t="s">
        <v>157</v>
      </c>
      <c r="H136" s="133">
        <v>1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0.35199999999999998</v>
      </c>
      <c r="P136" s="137">
        <f t="shared" si="1"/>
        <v>0.35199999999999998</v>
      </c>
      <c r="Q136" s="137">
        <v>1.2999999999999999E-3</v>
      </c>
      <c r="R136" s="137">
        <f t="shared" si="2"/>
        <v>1.2999999999999999E-3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1443</v>
      </c>
    </row>
    <row r="137" spans="2:65" s="1" customFormat="1" ht="16.5" customHeight="1">
      <c r="B137" s="128"/>
      <c r="C137" s="129" t="s">
        <v>197</v>
      </c>
      <c r="D137" s="129" t="s">
        <v>139</v>
      </c>
      <c r="E137" s="130" t="s">
        <v>1444</v>
      </c>
      <c r="F137" s="131" t="s">
        <v>1445</v>
      </c>
      <c r="G137" s="132" t="s">
        <v>157</v>
      </c>
      <c r="H137" s="133">
        <v>1</v>
      </c>
      <c r="I137" s="134"/>
      <c r="J137" s="134">
        <f t="shared" si="0"/>
        <v>0</v>
      </c>
      <c r="K137" s="131" t="s">
        <v>1</v>
      </c>
      <c r="L137" s="29"/>
      <c r="M137" s="135" t="s">
        <v>1</v>
      </c>
      <c r="N137" s="136" t="s">
        <v>40</v>
      </c>
      <c r="O137" s="137">
        <v>0</v>
      </c>
      <c r="P137" s="137">
        <f t="shared" si="1"/>
        <v>0</v>
      </c>
      <c r="Q137" s="137">
        <v>0</v>
      </c>
      <c r="R137" s="137">
        <f t="shared" si="2"/>
        <v>0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1446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1447</v>
      </c>
      <c r="F138" s="131" t="s">
        <v>1448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1449</v>
      </c>
    </row>
    <row r="139" spans="2:65" s="1" customFormat="1" ht="44.25" customHeight="1">
      <c r="B139" s="128"/>
      <c r="C139" s="129" t="s">
        <v>208</v>
      </c>
      <c r="D139" s="129" t="s">
        <v>139</v>
      </c>
      <c r="E139" s="130" t="s">
        <v>1450</v>
      </c>
      <c r="F139" s="131" t="s">
        <v>1451</v>
      </c>
      <c r="G139" s="132" t="s">
        <v>174</v>
      </c>
      <c r="H139" s="133">
        <v>5.0999999999999997E-2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1.333</v>
      </c>
      <c r="P139" s="137">
        <f t="shared" si="1"/>
        <v>6.7982999999999988E-2</v>
      </c>
      <c r="Q139" s="137">
        <v>0</v>
      </c>
      <c r="R139" s="137">
        <f t="shared" si="2"/>
        <v>0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1452</v>
      </c>
    </row>
    <row r="140" spans="2:65" s="1" customFormat="1" ht="49.2" customHeight="1">
      <c r="B140" s="128"/>
      <c r="C140" s="129" t="s">
        <v>8</v>
      </c>
      <c r="D140" s="129" t="s">
        <v>139</v>
      </c>
      <c r="E140" s="130" t="s">
        <v>1453</v>
      </c>
      <c r="F140" s="131" t="s">
        <v>1454</v>
      </c>
      <c r="G140" s="132" t="s">
        <v>174</v>
      </c>
      <c r="H140" s="133">
        <v>5.0999999999999997E-2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1.18</v>
      </c>
      <c r="P140" s="137">
        <f t="shared" si="1"/>
        <v>6.017999999999999E-2</v>
      </c>
      <c r="Q140" s="137">
        <v>0</v>
      </c>
      <c r="R140" s="137">
        <f t="shared" si="2"/>
        <v>0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1455</v>
      </c>
    </row>
    <row r="141" spans="2:65" s="11" customFormat="1" ht="22.95" customHeight="1">
      <c r="B141" s="117"/>
      <c r="D141" s="118" t="s">
        <v>74</v>
      </c>
      <c r="E141" s="126" t="s">
        <v>1386</v>
      </c>
      <c r="F141" s="126" t="s">
        <v>1387</v>
      </c>
      <c r="J141" s="127">
        <f>BK141</f>
        <v>0</v>
      </c>
      <c r="L141" s="117"/>
      <c r="M141" s="121"/>
      <c r="P141" s="122">
        <f>SUM(P142:P147)</f>
        <v>5.526244000000001</v>
      </c>
      <c r="R141" s="122">
        <f>SUM(R142:R147)</f>
        <v>0.21332484000000002</v>
      </c>
      <c r="T141" s="123">
        <f>SUM(T142:T147)</f>
        <v>0</v>
      </c>
      <c r="AR141" s="118" t="s">
        <v>83</v>
      </c>
      <c r="AT141" s="124" t="s">
        <v>74</v>
      </c>
      <c r="AU141" s="124" t="s">
        <v>31</v>
      </c>
      <c r="AY141" s="118" t="s">
        <v>136</v>
      </c>
      <c r="BK141" s="125">
        <f>SUM(BK142:BK147)</f>
        <v>0</v>
      </c>
    </row>
    <row r="142" spans="2:65" s="1" customFormat="1" ht="44.25" customHeight="1">
      <c r="B142" s="128"/>
      <c r="C142" s="129" t="s">
        <v>218</v>
      </c>
      <c r="D142" s="129" t="s">
        <v>139</v>
      </c>
      <c r="E142" s="130" t="s">
        <v>1456</v>
      </c>
      <c r="F142" s="131" t="s">
        <v>2337</v>
      </c>
      <c r="G142" s="132" t="s">
        <v>1375</v>
      </c>
      <c r="H142" s="133">
        <v>1</v>
      </c>
      <c r="I142" s="134"/>
      <c r="J142" s="134">
        <f t="shared" ref="J142:J147" si="10"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3.5</v>
      </c>
      <c r="P142" s="137">
        <f t="shared" ref="P142:P147" si="11">O142*H142</f>
        <v>3.5</v>
      </c>
      <c r="Q142" s="137">
        <v>0.17519999999999999</v>
      </c>
      <c r="R142" s="137">
        <f t="shared" ref="R142:R147" si="12">Q142*H142</f>
        <v>0.17519999999999999</v>
      </c>
      <c r="S142" s="137">
        <v>0</v>
      </c>
      <c r="T142" s="138">
        <f t="shared" ref="T142:T147" si="13">S142*H142</f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ref="BE142:BE147" si="14">IF(N142="základní",J142,0)</f>
        <v>0</v>
      </c>
      <c r="BF142" s="140">
        <f t="shared" ref="BF142:BF147" si="15">IF(N142="snížená",J142,0)</f>
        <v>0</v>
      </c>
      <c r="BG142" s="140">
        <f t="shared" ref="BG142:BG147" si="16">IF(N142="zákl. přenesená",J142,0)</f>
        <v>0</v>
      </c>
      <c r="BH142" s="140">
        <f t="shared" ref="BH142:BH147" si="17">IF(N142="sníž. přenesená",J142,0)</f>
        <v>0</v>
      </c>
      <c r="BI142" s="140">
        <f t="shared" ref="BI142:BI147" si="18">IF(N142="nulová",J142,0)</f>
        <v>0</v>
      </c>
      <c r="BJ142" s="17" t="s">
        <v>31</v>
      </c>
      <c r="BK142" s="140">
        <f t="shared" ref="BK142:BK147" si="19">ROUND(I142*H142,2)</f>
        <v>0</v>
      </c>
      <c r="BL142" s="17" t="s">
        <v>218</v>
      </c>
      <c r="BM142" s="139" t="s">
        <v>1457</v>
      </c>
    </row>
    <row r="143" spans="2:65" s="1" customFormat="1" ht="37.950000000000003" customHeight="1">
      <c r="B143" s="128"/>
      <c r="C143" s="129" t="s">
        <v>223</v>
      </c>
      <c r="D143" s="129" t="s">
        <v>139</v>
      </c>
      <c r="E143" s="130" t="s">
        <v>1458</v>
      </c>
      <c r="F143" s="131" t="s">
        <v>1459</v>
      </c>
      <c r="G143" s="132" t="s">
        <v>1375</v>
      </c>
      <c r="H143" s="133">
        <v>0.21299999999999999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0.82099999999999995</v>
      </c>
      <c r="P143" s="137">
        <f t="shared" si="11"/>
        <v>0.17487299999999997</v>
      </c>
      <c r="Q143" s="137">
        <v>6.8000000000000005E-4</v>
      </c>
      <c r="R143" s="137">
        <f t="shared" si="12"/>
        <v>1.4484E-4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1460</v>
      </c>
    </row>
    <row r="144" spans="2:65" s="1" customFormat="1" ht="24.15" customHeight="1">
      <c r="B144" s="128"/>
      <c r="C144" s="129" t="s">
        <v>228</v>
      </c>
      <c r="D144" s="129" t="s">
        <v>139</v>
      </c>
      <c r="E144" s="130" t="s">
        <v>1461</v>
      </c>
      <c r="F144" s="131" t="s">
        <v>1462</v>
      </c>
      <c r="G144" s="132" t="s">
        <v>157</v>
      </c>
      <c r="H144" s="133">
        <v>1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1.262</v>
      </c>
      <c r="P144" s="137">
        <f t="shared" si="11"/>
        <v>1.262</v>
      </c>
      <c r="Q144" s="137">
        <v>1.98E-3</v>
      </c>
      <c r="R144" s="137">
        <f t="shared" si="12"/>
        <v>1.98E-3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1463</v>
      </c>
    </row>
    <row r="145" spans="2:65" s="1" customFormat="1" ht="16.5" customHeight="1">
      <c r="B145" s="128"/>
      <c r="C145" s="159" t="s">
        <v>233</v>
      </c>
      <c r="D145" s="159" t="s">
        <v>356</v>
      </c>
      <c r="E145" s="160" t="s">
        <v>1464</v>
      </c>
      <c r="F145" s="161" t="s">
        <v>1465</v>
      </c>
      <c r="G145" s="162" t="s">
        <v>157</v>
      </c>
      <c r="H145" s="163">
        <v>1</v>
      </c>
      <c r="I145" s="164"/>
      <c r="J145" s="164">
        <f t="shared" si="10"/>
        <v>0</v>
      </c>
      <c r="K145" s="161" t="s">
        <v>143</v>
      </c>
      <c r="L145" s="165"/>
      <c r="M145" s="166" t="s">
        <v>1</v>
      </c>
      <c r="N145" s="167" t="s">
        <v>40</v>
      </c>
      <c r="O145" s="137">
        <v>0</v>
      </c>
      <c r="P145" s="137">
        <f t="shared" si="11"/>
        <v>0</v>
      </c>
      <c r="Q145" s="137">
        <v>3.5999999999999997E-2</v>
      </c>
      <c r="R145" s="137">
        <f t="shared" si="12"/>
        <v>3.5999999999999997E-2</v>
      </c>
      <c r="S145" s="137">
        <v>0</v>
      </c>
      <c r="T145" s="138">
        <f t="shared" si="13"/>
        <v>0</v>
      </c>
      <c r="AR145" s="139" t="s">
        <v>368</v>
      </c>
      <c r="AT145" s="139" t="s">
        <v>356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1466</v>
      </c>
    </row>
    <row r="146" spans="2:65" s="1" customFormat="1" ht="44.25" customHeight="1">
      <c r="B146" s="128"/>
      <c r="C146" s="129" t="s">
        <v>241</v>
      </c>
      <c r="D146" s="129" t="s">
        <v>139</v>
      </c>
      <c r="E146" s="130" t="s">
        <v>1391</v>
      </c>
      <c r="F146" s="131" t="s">
        <v>1392</v>
      </c>
      <c r="G146" s="132" t="s">
        <v>174</v>
      </c>
      <c r="H146" s="133">
        <v>0.21299999999999999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1.5169999999999999</v>
      </c>
      <c r="P146" s="137">
        <f t="shared" si="11"/>
        <v>0.32312099999999999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1467</v>
      </c>
    </row>
    <row r="147" spans="2:65" s="1" customFormat="1" ht="49.2" customHeight="1">
      <c r="B147" s="128"/>
      <c r="C147" s="129" t="s">
        <v>7</v>
      </c>
      <c r="D147" s="129" t="s">
        <v>139</v>
      </c>
      <c r="E147" s="130" t="s">
        <v>1394</v>
      </c>
      <c r="F147" s="131" t="s">
        <v>1395</v>
      </c>
      <c r="G147" s="132" t="s">
        <v>174</v>
      </c>
      <c r="H147" s="133">
        <v>0.21299999999999999</v>
      </c>
      <c r="I147" s="134"/>
      <c r="J147" s="134">
        <f t="shared" si="10"/>
        <v>0</v>
      </c>
      <c r="K147" s="131" t="s">
        <v>143</v>
      </c>
      <c r="L147" s="29"/>
      <c r="M147" s="168" t="s">
        <v>1</v>
      </c>
      <c r="N147" s="169" t="s">
        <v>40</v>
      </c>
      <c r="O147" s="170">
        <v>1.25</v>
      </c>
      <c r="P147" s="170">
        <f t="shared" si="11"/>
        <v>0.26624999999999999</v>
      </c>
      <c r="Q147" s="170">
        <v>0</v>
      </c>
      <c r="R147" s="170">
        <f t="shared" si="12"/>
        <v>0</v>
      </c>
      <c r="S147" s="170">
        <v>0</v>
      </c>
      <c r="T147" s="171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1468</v>
      </c>
    </row>
    <row r="148" spans="2:65" s="1" customFormat="1" ht="6.9" customHeight="1"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29"/>
    </row>
  </sheetData>
  <autoFilter ref="C120:K147" xr:uid="{00000000-0009-0000-0000-000004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64"/>
  <sheetViews>
    <sheetView showGridLines="0" topLeftCell="A85" workbookViewId="0">
      <selection activeCell="Y111" sqref="Y111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91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1469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ROUND(J121,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ROUND((SUM(BE121:BE163)),  0)</f>
        <v>0</v>
      </c>
      <c r="I33" s="89"/>
      <c r="J33" s="88">
        <f>ROUND(((SUM(BE121:BE163))*I33),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ROUND((SUM(BF121:BF163)),  0)</f>
        <v>0</v>
      </c>
      <c r="I34" s="89"/>
      <c r="J34" s="88">
        <f>ROUND(((SUM(BF121:BF163))*I34),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ROUND((SUM(BG121:BG163)),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ROUND((SUM(BH121:BH163)),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ROUND((SUM(BI121:BI163)),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05 - Kanalizace, zařizovací předměty</v>
      </c>
      <c r="F87" s="434"/>
      <c r="G87" s="434"/>
      <c r="H87" s="43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J121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J122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J123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J125</f>
        <v>0</v>
      </c>
      <c r="L99" s="101"/>
    </row>
    <row r="100" spans="2:12" s="9" customFormat="1" ht="19.95" customHeight="1">
      <c r="B100" s="105"/>
      <c r="D100" s="106" t="s">
        <v>1012</v>
      </c>
      <c r="E100" s="107"/>
      <c r="F100" s="107"/>
      <c r="G100" s="107"/>
      <c r="H100" s="107"/>
      <c r="I100" s="107"/>
      <c r="J100" s="108">
        <f>J126</f>
        <v>0</v>
      </c>
      <c r="L100" s="105"/>
    </row>
    <row r="101" spans="2:12" s="9" customFormat="1" ht="19.95" customHeight="1">
      <c r="B101" s="105"/>
      <c r="D101" s="106" t="s">
        <v>1288</v>
      </c>
      <c r="E101" s="107"/>
      <c r="F101" s="107"/>
      <c r="G101" s="107"/>
      <c r="H101" s="107"/>
      <c r="I101" s="107"/>
      <c r="J101" s="108">
        <f>J148</f>
        <v>0</v>
      </c>
      <c r="L101" s="105"/>
    </row>
    <row r="102" spans="2:12" s="1" customFormat="1" ht="21.75" customHeight="1">
      <c r="B102" s="29"/>
      <c r="L102" s="29"/>
    </row>
    <row r="103" spans="2:12" s="1" customFormat="1" ht="6.9" customHeight="1"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29"/>
    </row>
    <row r="107" spans="2:12" s="1" customFormat="1" ht="6.9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9"/>
    </row>
    <row r="108" spans="2:12" s="1" customFormat="1" ht="24.9" customHeight="1">
      <c r="B108" s="29"/>
      <c r="C108" s="21" t="s">
        <v>122</v>
      </c>
      <c r="L108" s="29"/>
    </row>
    <row r="109" spans="2:12" s="1" customFormat="1" ht="6.9" customHeight="1">
      <c r="B109" s="29"/>
      <c r="L109" s="29"/>
    </row>
    <row r="110" spans="2:12" s="1" customFormat="1" ht="12" customHeight="1">
      <c r="B110" s="29"/>
      <c r="C110" s="26" t="s">
        <v>14</v>
      </c>
      <c r="L110" s="29"/>
    </row>
    <row r="111" spans="2:12" s="1" customFormat="1" ht="16.5" customHeight="1">
      <c r="B111" s="29"/>
      <c r="E111" s="435" t="str">
        <f>E7</f>
        <v>Stavební úpravy - školní jídelna Želetava</v>
      </c>
      <c r="F111" s="436"/>
      <c r="G111" s="436"/>
      <c r="H111" s="436"/>
      <c r="L111" s="29"/>
    </row>
    <row r="112" spans="2:12" s="1" customFormat="1" ht="12" customHeight="1">
      <c r="B112" s="29"/>
      <c r="C112" s="26" t="s">
        <v>97</v>
      </c>
      <c r="L112" s="29"/>
    </row>
    <row r="113" spans="2:65" s="1" customFormat="1" ht="16.5" customHeight="1">
      <c r="B113" s="29"/>
      <c r="E113" s="403" t="str">
        <f>E9</f>
        <v>05 - Kanalizace, zařizovací předměty</v>
      </c>
      <c r="F113" s="434"/>
      <c r="G113" s="434"/>
      <c r="H113" s="434"/>
      <c r="L113" s="29"/>
    </row>
    <row r="114" spans="2:65" s="1" customFormat="1" ht="6.9" customHeight="1">
      <c r="B114" s="29"/>
      <c r="L114" s="29"/>
    </row>
    <row r="115" spans="2:65" s="1" customFormat="1" ht="12" customHeight="1">
      <c r="B115" s="29"/>
      <c r="C115" s="26" t="s">
        <v>18</v>
      </c>
      <c r="F115" s="24" t="str">
        <f>F12</f>
        <v>Želetava</v>
      </c>
      <c r="I115" s="26"/>
      <c r="J115" s="49" t="str">
        <f>IF(J12="","",J12)</f>
        <v>11. 5. 2023</v>
      </c>
      <c r="L115" s="29"/>
    </row>
    <row r="116" spans="2:65" s="1" customFormat="1" ht="6.9" customHeight="1">
      <c r="B116" s="29"/>
      <c r="L116" s="29"/>
    </row>
    <row r="117" spans="2:65" s="1" customFormat="1" ht="25.65" customHeight="1">
      <c r="B117" s="29"/>
      <c r="C117" s="26" t="s">
        <v>22</v>
      </c>
      <c r="F117" s="24" t="str">
        <f>E15</f>
        <v>městys Želetava</v>
      </c>
      <c r="I117" s="26"/>
      <c r="J117" s="27" t="str">
        <f>E21</f>
        <v xml:space="preserve">TeS, spol. s r.o., David Myška </v>
      </c>
      <c r="L117" s="29"/>
    </row>
    <row r="118" spans="2:65" s="1" customFormat="1" ht="15.15" customHeight="1">
      <c r="B118" s="29"/>
      <c r="C118" s="26" t="s">
        <v>26</v>
      </c>
      <c r="F118" s="24" t="str">
        <f>IF(E18="","",E18)</f>
        <v xml:space="preserve"> </v>
      </c>
      <c r="I118" s="26"/>
      <c r="J118" s="27" t="str">
        <f>E24</f>
        <v>Martin Lang</v>
      </c>
      <c r="L118" s="29"/>
    </row>
    <row r="119" spans="2:65" s="1" customFormat="1" ht="10.35" customHeight="1">
      <c r="B119" s="29"/>
      <c r="L119" s="29"/>
    </row>
    <row r="120" spans="2:65" s="10" customFormat="1" ht="29.25" customHeight="1">
      <c r="B120" s="109"/>
      <c r="C120" s="110" t="s">
        <v>123</v>
      </c>
      <c r="D120" s="111" t="s">
        <v>60</v>
      </c>
      <c r="E120" s="111" t="s">
        <v>56</v>
      </c>
      <c r="F120" s="111" t="s">
        <v>57</v>
      </c>
      <c r="G120" s="111" t="s">
        <v>124</v>
      </c>
      <c r="H120" s="111" t="s">
        <v>125</v>
      </c>
      <c r="I120" s="111"/>
      <c r="J120" s="111" t="s">
        <v>101</v>
      </c>
      <c r="K120" s="112" t="s">
        <v>126</v>
      </c>
      <c r="L120" s="109"/>
      <c r="M120" s="56" t="s">
        <v>1</v>
      </c>
      <c r="N120" s="57" t="s">
        <v>39</v>
      </c>
      <c r="O120" s="57" t="s">
        <v>127</v>
      </c>
      <c r="P120" s="57" t="s">
        <v>128</v>
      </c>
      <c r="Q120" s="57" t="s">
        <v>129</v>
      </c>
      <c r="R120" s="57" t="s">
        <v>130</v>
      </c>
      <c r="S120" s="57" t="s">
        <v>131</v>
      </c>
      <c r="T120" s="58" t="s">
        <v>132</v>
      </c>
    </row>
    <row r="121" spans="2:65" s="1" customFormat="1" ht="22.95" customHeight="1">
      <c r="B121" s="29"/>
      <c r="C121" s="61" t="s">
        <v>133</v>
      </c>
      <c r="J121" s="113">
        <f>BK121</f>
        <v>0</v>
      </c>
      <c r="L121" s="29"/>
      <c r="M121" s="59"/>
      <c r="N121" s="50"/>
      <c r="O121" s="50"/>
      <c r="P121" s="114">
        <f>P122+P125</f>
        <v>114.41395400000002</v>
      </c>
      <c r="Q121" s="50"/>
      <c r="R121" s="114">
        <f>R122+R125</f>
        <v>0.85585500000000003</v>
      </c>
      <c r="S121" s="50"/>
      <c r="T121" s="115">
        <f>T122+T125</f>
        <v>0</v>
      </c>
      <c r="AT121" s="17" t="s">
        <v>74</v>
      </c>
      <c r="AU121" s="17" t="s">
        <v>103</v>
      </c>
      <c r="BK121" s="116">
        <f>BK122+BK125</f>
        <v>0</v>
      </c>
    </row>
    <row r="122" spans="2:65" s="11" customFormat="1" ht="25.95" customHeight="1">
      <c r="B122" s="117"/>
      <c r="D122" s="118" t="s">
        <v>74</v>
      </c>
      <c r="E122" s="119" t="s">
        <v>134</v>
      </c>
      <c r="F122" s="119" t="s">
        <v>135</v>
      </c>
      <c r="J122" s="120">
        <f>BK122</f>
        <v>0</v>
      </c>
      <c r="L122" s="117"/>
      <c r="M122" s="121"/>
      <c r="P122" s="122">
        <f>P123</f>
        <v>0</v>
      </c>
      <c r="R122" s="122">
        <f>R123</f>
        <v>0</v>
      </c>
      <c r="T122" s="123">
        <f>T123</f>
        <v>0</v>
      </c>
      <c r="AR122" s="118" t="s">
        <v>31</v>
      </c>
      <c r="AT122" s="124" t="s">
        <v>74</v>
      </c>
      <c r="AU122" s="124" t="s">
        <v>75</v>
      </c>
      <c r="AY122" s="118" t="s">
        <v>136</v>
      </c>
      <c r="BK122" s="125">
        <f>BK123</f>
        <v>0</v>
      </c>
    </row>
    <row r="123" spans="2:65" s="11" customFormat="1" ht="22.95" customHeight="1">
      <c r="B123" s="117"/>
      <c r="D123" s="118" t="s">
        <v>74</v>
      </c>
      <c r="E123" s="126" t="s">
        <v>181</v>
      </c>
      <c r="F123" s="126" t="s">
        <v>376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31</v>
      </c>
      <c r="AT123" s="124" t="s">
        <v>74</v>
      </c>
      <c r="AU123" s="124" t="s">
        <v>31</v>
      </c>
      <c r="AY123" s="118" t="s">
        <v>136</v>
      </c>
      <c r="BK123" s="125">
        <f>BK124</f>
        <v>0</v>
      </c>
    </row>
    <row r="124" spans="2:65" s="1" customFormat="1" ht="24.15" customHeight="1">
      <c r="B124" s="128"/>
      <c r="C124" s="129" t="s">
        <v>31</v>
      </c>
      <c r="D124" s="129" t="s">
        <v>139</v>
      </c>
      <c r="E124" s="130" t="s">
        <v>1470</v>
      </c>
      <c r="F124" s="131" t="s">
        <v>1471</v>
      </c>
      <c r="G124" s="132" t="s">
        <v>157</v>
      </c>
      <c r="H124" s="133">
        <v>1</v>
      </c>
      <c r="I124" s="134"/>
      <c r="J124" s="134">
        <f>ROUND(I124*H124,2)</f>
        <v>0</v>
      </c>
      <c r="K124" s="131" t="s">
        <v>1</v>
      </c>
      <c r="L124" s="29"/>
      <c r="M124" s="135" t="s">
        <v>1</v>
      </c>
      <c r="N124" s="136" t="s">
        <v>40</v>
      </c>
      <c r="O124" s="137">
        <v>0</v>
      </c>
      <c r="P124" s="137">
        <f>O124*H124</f>
        <v>0</v>
      </c>
      <c r="Q124" s="137">
        <v>0</v>
      </c>
      <c r="R124" s="137">
        <f>Q124*H124</f>
        <v>0</v>
      </c>
      <c r="S124" s="137">
        <v>0</v>
      </c>
      <c r="T124" s="138">
        <f>S124*H124</f>
        <v>0</v>
      </c>
      <c r="AR124" s="139" t="s">
        <v>144</v>
      </c>
      <c r="AT124" s="139" t="s">
        <v>139</v>
      </c>
      <c r="AU124" s="139" t="s">
        <v>83</v>
      </c>
      <c r="AY124" s="17" t="s">
        <v>136</v>
      </c>
      <c r="BE124" s="140">
        <f>IF(N124="základní",J124,0)</f>
        <v>0</v>
      </c>
      <c r="BF124" s="140">
        <f>IF(N124="snížená",J124,0)</f>
        <v>0</v>
      </c>
      <c r="BG124" s="140">
        <f>IF(N124="zákl. přenesená",J124,0)</f>
        <v>0</v>
      </c>
      <c r="BH124" s="140">
        <f>IF(N124="sníž. přenesená",J124,0)</f>
        <v>0</v>
      </c>
      <c r="BI124" s="140">
        <f>IF(N124="nulová",J124,0)</f>
        <v>0</v>
      </c>
      <c r="BJ124" s="17" t="s">
        <v>31</v>
      </c>
      <c r="BK124" s="140">
        <f>ROUND(I124*H124,2)</f>
        <v>0</v>
      </c>
      <c r="BL124" s="17" t="s">
        <v>144</v>
      </c>
      <c r="BM124" s="139" t="s">
        <v>1472</v>
      </c>
    </row>
    <row r="125" spans="2:65" s="11" customFormat="1" ht="25.95" customHeight="1">
      <c r="B125" s="117"/>
      <c r="D125" s="118" t="s">
        <v>74</v>
      </c>
      <c r="E125" s="119" t="s">
        <v>543</v>
      </c>
      <c r="F125" s="119" t="s">
        <v>544</v>
      </c>
      <c r="J125" s="120">
        <f>BK125</f>
        <v>0</v>
      </c>
      <c r="L125" s="117"/>
      <c r="M125" s="121"/>
      <c r="P125" s="122">
        <f>P126+P148</f>
        <v>114.41395400000002</v>
      </c>
      <c r="R125" s="122">
        <f>R126+R148</f>
        <v>0.85585500000000003</v>
      </c>
      <c r="T125" s="123">
        <f>T126+T148</f>
        <v>0</v>
      </c>
      <c r="AR125" s="118" t="s">
        <v>83</v>
      </c>
      <c r="AT125" s="124" t="s">
        <v>74</v>
      </c>
      <c r="AU125" s="124" t="s">
        <v>75</v>
      </c>
      <c r="AY125" s="118" t="s">
        <v>136</v>
      </c>
      <c r="BK125" s="125">
        <f>BK126+BK148</f>
        <v>0</v>
      </c>
    </row>
    <row r="126" spans="2:65" s="11" customFormat="1" ht="22.95" customHeight="1">
      <c r="B126" s="117"/>
      <c r="D126" s="118" t="s">
        <v>74</v>
      </c>
      <c r="E126" s="126" t="s">
        <v>1235</v>
      </c>
      <c r="F126" s="126" t="s">
        <v>1236</v>
      </c>
      <c r="J126" s="127">
        <f>BK126</f>
        <v>0</v>
      </c>
      <c r="L126" s="117"/>
      <c r="M126" s="121"/>
      <c r="P126" s="122">
        <f>SUM(P127:P147)</f>
        <v>96.225340000000017</v>
      </c>
      <c r="R126" s="122">
        <f>SUM(R127:R147)</f>
        <v>0.61342500000000011</v>
      </c>
      <c r="T126" s="123">
        <f>SUM(T127:T147)</f>
        <v>0</v>
      </c>
      <c r="AR126" s="118" t="s">
        <v>83</v>
      </c>
      <c r="AT126" s="124" t="s">
        <v>74</v>
      </c>
      <c r="AU126" s="124" t="s">
        <v>31</v>
      </c>
      <c r="AY126" s="118" t="s">
        <v>136</v>
      </c>
      <c r="BK126" s="125">
        <f>SUM(BK127:BK147)</f>
        <v>0</v>
      </c>
    </row>
    <row r="127" spans="2:65" s="1" customFormat="1" ht="21.75" customHeight="1">
      <c r="B127" s="128"/>
      <c r="C127" s="129" t="s">
        <v>83</v>
      </c>
      <c r="D127" s="129" t="s">
        <v>139</v>
      </c>
      <c r="E127" s="130" t="s">
        <v>1473</v>
      </c>
      <c r="F127" s="131" t="s">
        <v>1474</v>
      </c>
      <c r="G127" s="132" t="s">
        <v>200</v>
      </c>
      <c r="H127" s="133">
        <v>56.5</v>
      </c>
      <c r="I127" s="134"/>
      <c r="J127" s="134">
        <f t="shared" ref="J127:J147" si="0">ROUND(I127*H127,2)</f>
        <v>0</v>
      </c>
      <c r="K127" s="131" t="s">
        <v>143</v>
      </c>
      <c r="L127" s="29"/>
      <c r="M127" s="135" t="s">
        <v>1</v>
      </c>
      <c r="N127" s="136" t="s">
        <v>40</v>
      </c>
      <c r="O127" s="137">
        <v>0.36299999999999999</v>
      </c>
      <c r="P127" s="137">
        <f t="shared" ref="P127:P147" si="1">O127*H127</f>
        <v>20.509499999999999</v>
      </c>
      <c r="Q127" s="137">
        <v>1.42E-3</v>
      </c>
      <c r="R127" s="137">
        <f t="shared" ref="R127:R147" si="2">Q127*H127</f>
        <v>8.0229999999999996E-2</v>
      </c>
      <c r="S127" s="137">
        <v>0</v>
      </c>
      <c r="T127" s="138">
        <f t="shared" ref="T127:T147" si="3">S127*H127</f>
        <v>0</v>
      </c>
      <c r="AR127" s="139" t="s">
        <v>218</v>
      </c>
      <c r="AT127" s="139" t="s">
        <v>139</v>
      </c>
      <c r="AU127" s="139" t="s">
        <v>83</v>
      </c>
      <c r="AY127" s="17" t="s">
        <v>136</v>
      </c>
      <c r="BE127" s="140">
        <f t="shared" ref="BE127:BE147" si="4">IF(N127="základní",J127,0)</f>
        <v>0</v>
      </c>
      <c r="BF127" s="140">
        <f t="shared" ref="BF127:BF147" si="5">IF(N127="snížená",J127,0)</f>
        <v>0</v>
      </c>
      <c r="BG127" s="140">
        <f t="shared" ref="BG127:BG147" si="6">IF(N127="zákl. přenesená",J127,0)</f>
        <v>0</v>
      </c>
      <c r="BH127" s="140">
        <f t="shared" ref="BH127:BH147" si="7">IF(N127="sníž. přenesená",J127,0)</f>
        <v>0</v>
      </c>
      <c r="BI127" s="140">
        <f t="shared" ref="BI127:BI147" si="8">IF(N127="nulová",J127,0)</f>
        <v>0</v>
      </c>
      <c r="BJ127" s="17" t="s">
        <v>31</v>
      </c>
      <c r="BK127" s="140">
        <f t="shared" ref="BK127:BK147" si="9">ROUND(I127*H127,2)</f>
        <v>0</v>
      </c>
      <c r="BL127" s="17" t="s">
        <v>218</v>
      </c>
      <c r="BM127" s="139" t="s">
        <v>1475</v>
      </c>
    </row>
    <row r="128" spans="2:65" s="1" customFormat="1" ht="21.75" customHeight="1">
      <c r="B128" s="128"/>
      <c r="C128" s="129" t="s">
        <v>137</v>
      </c>
      <c r="D128" s="129" t="s">
        <v>139</v>
      </c>
      <c r="E128" s="130" t="s">
        <v>1476</v>
      </c>
      <c r="F128" s="131" t="s">
        <v>1477</v>
      </c>
      <c r="G128" s="132" t="s">
        <v>200</v>
      </c>
      <c r="H128" s="133">
        <v>44.5</v>
      </c>
      <c r="I128" s="134"/>
      <c r="J128" s="134">
        <f t="shared" si="0"/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0.38300000000000001</v>
      </c>
      <c r="P128" s="137">
        <f t="shared" si="1"/>
        <v>17.043500000000002</v>
      </c>
      <c r="Q128" s="137">
        <v>7.4400000000000004E-3</v>
      </c>
      <c r="R128" s="137">
        <f t="shared" si="2"/>
        <v>0.33108000000000004</v>
      </c>
      <c r="S128" s="137">
        <v>0</v>
      </c>
      <c r="T128" s="138">
        <f t="shared" si="3"/>
        <v>0</v>
      </c>
      <c r="AR128" s="139" t="s">
        <v>218</v>
      </c>
      <c r="AT128" s="139" t="s">
        <v>139</v>
      </c>
      <c r="AU128" s="139" t="s">
        <v>83</v>
      </c>
      <c r="AY128" s="17" t="s">
        <v>136</v>
      </c>
      <c r="BE128" s="140">
        <f t="shared" si="4"/>
        <v>0</v>
      </c>
      <c r="BF128" s="140">
        <f t="shared" si="5"/>
        <v>0</v>
      </c>
      <c r="BG128" s="140">
        <f t="shared" si="6"/>
        <v>0</v>
      </c>
      <c r="BH128" s="140">
        <f t="shared" si="7"/>
        <v>0</v>
      </c>
      <c r="BI128" s="140">
        <f t="shared" si="8"/>
        <v>0</v>
      </c>
      <c r="BJ128" s="17" t="s">
        <v>31</v>
      </c>
      <c r="BK128" s="140">
        <f t="shared" si="9"/>
        <v>0</v>
      </c>
      <c r="BL128" s="17" t="s">
        <v>218</v>
      </c>
      <c r="BM128" s="139" t="s">
        <v>1478</v>
      </c>
    </row>
    <row r="129" spans="2:65" s="1" customFormat="1" ht="21.75" customHeight="1">
      <c r="B129" s="128"/>
      <c r="C129" s="129" t="s">
        <v>144</v>
      </c>
      <c r="D129" s="129" t="s">
        <v>139</v>
      </c>
      <c r="E129" s="130" t="s">
        <v>1479</v>
      </c>
      <c r="F129" s="131" t="s">
        <v>1480</v>
      </c>
      <c r="G129" s="132" t="s">
        <v>200</v>
      </c>
      <c r="H129" s="133">
        <v>11</v>
      </c>
      <c r="I129" s="134"/>
      <c r="J129" s="134">
        <f t="shared" si="0"/>
        <v>0</v>
      </c>
      <c r="K129" s="131" t="s">
        <v>143</v>
      </c>
      <c r="L129" s="29"/>
      <c r="M129" s="135" t="s">
        <v>1</v>
      </c>
      <c r="N129" s="136" t="s">
        <v>40</v>
      </c>
      <c r="O129" s="137">
        <v>0.40400000000000003</v>
      </c>
      <c r="P129" s="137">
        <f t="shared" si="1"/>
        <v>4.444</v>
      </c>
      <c r="Q129" s="137">
        <v>1.2319999999999999E-2</v>
      </c>
      <c r="R129" s="137">
        <f t="shared" si="2"/>
        <v>0.13552</v>
      </c>
      <c r="S129" s="137">
        <v>0</v>
      </c>
      <c r="T129" s="138">
        <f t="shared" si="3"/>
        <v>0</v>
      </c>
      <c r="AR129" s="139" t="s">
        <v>218</v>
      </c>
      <c r="AT129" s="139" t="s">
        <v>139</v>
      </c>
      <c r="AU129" s="139" t="s">
        <v>83</v>
      </c>
      <c r="AY129" s="17" t="s">
        <v>136</v>
      </c>
      <c r="BE129" s="140">
        <f t="shared" si="4"/>
        <v>0</v>
      </c>
      <c r="BF129" s="140">
        <f t="shared" si="5"/>
        <v>0</v>
      </c>
      <c r="BG129" s="140">
        <f t="shared" si="6"/>
        <v>0</v>
      </c>
      <c r="BH129" s="140">
        <f t="shared" si="7"/>
        <v>0</v>
      </c>
      <c r="BI129" s="140">
        <f t="shared" si="8"/>
        <v>0</v>
      </c>
      <c r="BJ129" s="17" t="s">
        <v>31</v>
      </c>
      <c r="BK129" s="140">
        <f t="shared" si="9"/>
        <v>0</v>
      </c>
      <c r="BL129" s="17" t="s">
        <v>218</v>
      </c>
      <c r="BM129" s="139" t="s">
        <v>1481</v>
      </c>
    </row>
    <row r="130" spans="2:65" s="1" customFormat="1" ht="24.15" customHeight="1">
      <c r="B130" s="128"/>
      <c r="C130" s="129" t="s">
        <v>162</v>
      </c>
      <c r="D130" s="129" t="s">
        <v>139</v>
      </c>
      <c r="E130" s="130" t="s">
        <v>1482</v>
      </c>
      <c r="F130" s="131" t="s">
        <v>1483</v>
      </c>
      <c r="G130" s="132" t="s">
        <v>200</v>
      </c>
      <c r="H130" s="133">
        <v>12</v>
      </c>
      <c r="I130" s="134"/>
      <c r="J130" s="134">
        <f t="shared" si="0"/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0.82699999999999996</v>
      </c>
      <c r="P130" s="137">
        <f t="shared" si="1"/>
        <v>9.9239999999999995</v>
      </c>
      <c r="Q130" s="137">
        <v>2.0100000000000001E-3</v>
      </c>
      <c r="R130" s="137">
        <f t="shared" si="2"/>
        <v>2.4120000000000003E-2</v>
      </c>
      <c r="S130" s="137">
        <v>0</v>
      </c>
      <c r="T130" s="138">
        <f t="shared" si="3"/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si="4"/>
        <v>0</v>
      </c>
      <c r="BF130" s="140">
        <f t="shared" si="5"/>
        <v>0</v>
      </c>
      <c r="BG130" s="140">
        <f t="shared" si="6"/>
        <v>0</v>
      </c>
      <c r="BH130" s="140">
        <f t="shared" si="7"/>
        <v>0</v>
      </c>
      <c r="BI130" s="140">
        <f t="shared" si="8"/>
        <v>0</v>
      </c>
      <c r="BJ130" s="17" t="s">
        <v>31</v>
      </c>
      <c r="BK130" s="140">
        <f t="shared" si="9"/>
        <v>0</v>
      </c>
      <c r="BL130" s="17" t="s">
        <v>218</v>
      </c>
      <c r="BM130" s="139" t="s">
        <v>1484</v>
      </c>
    </row>
    <row r="131" spans="2:65" s="1" customFormat="1" ht="21.75" customHeight="1">
      <c r="B131" s="128"/>
      <c r="C131" s="129" t="s">
        <v>166</v>
      </c>
      <c r="D131" s="129" t="s">
        <v>139</v>
      </c>
      <c r="E131" s="130" t="s">
        <v>1485</v>
      </c>
      <c r="F131" s="131" t="s">
        <v>1486</v>
      </c>
      <c r="G131" s="132" t="s">
        <v>200</v>
      </c>
      <c r="H131" s="133">
        <v>8.5</v>
      </c>
      <c r="I131" s="134"/>
      <c r="J131" s="134">
        <f t="shared" si="0"/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0.65900000000000003</v>
      </c>
      <c r="P131" s="137">
        <f t="shared" si="1"/>
        <v>5.6015000000000006</v>
      </c>
      <c r="Q131" s="137">
        <v>4.0999999999999999E-4</v>
      </c>
      <c r="R131" s="137">
        <f t="shared" si="2"/>
        <v>3.4849999999999998E-3</v>
      </c>
      <c r="S131" s="137">
        <v>0</v>
      </c>
      <c r="T131" s="138">
        <f t="shared" si="3"/>
        <v>0</v>
      </c>
      <c r="AR131" s="139" t="s">
        <v>218</v>
      </c>
      <c r="AT131" s="139" t="s">
        <v>139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1487</v>
      </c>
    </row>
    <row r="132" spans="2:65" s="1" customFormat="1" ht="21.75" customHeight="1">
      <c r="B132" s="128"/>
      <c r="C132" s="129" t="s">
        <v>171</v>
      </c>
      <c r="D132" s="129" t="s">
        <v>139</v>
      </c>
      <c r="E132" s="130" t="s">
        <v>1488</v>
      </c>
      <c r="F132" s="131" t="s">
        <v>1489</v>
      </c>
      <c r="G132" s="132" t="s">
        <v>200</v>
      </c>
      <c r="H132" s="133">
        <v>18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0.72799999999999998</v>
      </c>
      <c r="P132" s="137">
        <f t="shared" si="1"/>
        <v>13.103999999999999</v>
      </c>
      <c r="Q132" s="137">
        <v>4.8000000000000001E-4</v>
      </c>
      <c r="R132" s="137">
        <f t="shared" si="2"/>
        <v>8.6400000000000001E-3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1490</v>
      </c>
    </row>
    <row r="133" spans="2:65" s="1" customFormat="1" ht="21.75" customHeight="1">
      <c r="B133" s="128"/>
      <c r="C133" s="129" t="s">
        <v>177</v>
      </c>
      <c r="D133" s="129" t="s">
        <v>139</v>
      </c>
      <c r="E133" s="130" t="s">
        <v>1491</v>
      </c>
      <c r="F133" s="131" t="s">
        <v>1492</v>
      </c>
      <c r="G133" s="132" t="s">
        <v>200</v>
      </c>
      <c r="H133" s="133">
        <v>7</v>
      </c>
      <c r="I133" s="134"/>
      <c r="J133" s="134">
        <f t="shared" si="0"/>
        <v>0</v>
      </c>
      <c r="K133" s="131" t="s">
        <v>143</v>
      </c>
      <c r="L133" s="29"/>
      <c r="M133" s="135" t="s">
        <v>1</v>
      </c>
      <c r="N133" s="136" t="s">
        <v>40</v>
      </c>
      <c r="O133" s="137">
        <v>0.83199999999999996</v>
      </c>
      <c r="P133" s="137">
        <f t="shared" si="1"/>
        <v>5.8239999999999998</v>
      </c>
      <c r="Q133" s="137">
        <v>2.2399999999999998E-3</v>
      </c>
      <c r="R133" s="137">
        <f t="shared" si="2"/>
        <v>1.5679999999999999E-2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1493</v>
      </c>
    </row>
    <row r="134" spans="2:65" s="1" customFormat="1" ht="24.15" customHeight="1">
      <c r="B134" s="128"/>
      <c r="C134" s="129" t="s">
        <v>181</v>
      </c>
      <c r="D134" s="129" t="s">
        <v>139</v>
      </c>
      <c r="E134" s="130" t="s">
        <v>1494</v>
      </c>
      <c r="F134" s="131" t="s">
        <v>1495</v>
      </c>
      <c r="G134" s="132" t="s">
        <v>157</v>
      </c>
      <c r="H134" s="133">
        <v>7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0.157</v>
      </c>
      <c r="P134" s="137">
        <f t="shared" si="1"/>
        <v>1.099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1496</v>
      </c>
    </row>
    <row r="135" spans="2:65" s="1" customFormat="1" ht="24.15" customHeight="1">
      <c r="B135" s="128"/>
      <c r="C135" s="129" t="s">
        <v>185</v>
      </c>
      <c r="D135" s="129" t="s">
        <v>139</v>
      </c>
      <c r="E135" s="130" t="s">
        <v>1497</v>
      </c>
      <c r="F135" s="131" t="s">
        <v>1498</v>
      </c>
      <c r="G135" s="132" t="s">
        <v>157</v>
      </c>
      <c r="H135" s="133">
        <v>14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0.17399999999999999</v>
      </c>
      <c r="P135" s="137">
        <f t="shared" si="1"/>
        <v>2.4359999999999999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1499</v>
      </c>
    </row>
    <row r="136" spans="2:65" s="1" customFormat="1" ht="24.15" customHeight="1">
      <c r="B136" s="128"/>
      <c r="C136" s="129" t="s">
        <v>191</v>
      </c>
      <c r="D136" s="129" t="s">
        <v>139</v>
      </c>
      <c r="E136" s="130" t="s">
        <v>1500</v>
      </c>
      <c r="F136" s="131" t="s">
        <v>1501</v>
      </c>
      <c r="G136" s="132" t="s">
        <v>157</v>
      </c>
      <c r="H136" s="133">
        <v>5</v>
      </c>
      <c r="I136" s="134"/>
      <c r="J136" s="134">
        <f t="shared" si="0"/>
        <v>0</v>
      </c>
      <c r="K136" s="131" t="s">
        <v>143</v>
      </c>
      <c r="L136" s="29"/>
      <c r="M136" s="135" t="s">
        <v>1</v>
      </c>
      <c r="N136" s="136" t="s">
        <v>40</v>
      </c>
      <c r="O136" s="137">
        <v>0.25900000000000001</v>
      </c>
      <c r="P136" s="137">
        <f t="shared" si="1"/>
        <v>1.2949999999999999</v>
      </c>
      <c r="Q136" s="137">
        <v>0</v>
      </c>
      <c r="R136" s="137">
        <f t="shared" si="2"/>
        <v>0</v>
      </c>
      <c r="S136" s="137">
        <v>0</v>
      </c>
      <c r="T136" s="138">
        <f t="shared" si="3"/>
        <v>0</v>
      </c>
      <c r="AR136" s="139" t="s">
        <v>218</v>
      </c>
      <c r="AT136" s="139" t="s">
        <v>139</v>
      </c>
      <c r="AU136" s="139" t="s">
        <v>83</v>
      </c>
      <c r="AY136" s="17" t="s">
        <v>136</v>
      </c>
      <c r="BE136" s="140">
        <f t="shared" si="4"/>
        <v>0</v>
      </c>
      <c r="BF136" s="140">
        <f t="shared" si="5"/>
        <v>0</v>
      </c>
      <c r="BG136" s="140">
        <f t="shared" si="6"/>
        <v>0</v>
      </c>
      <c r="BH136" s="140">
        <f t="shared" si="7"/>
        <v>0</v>
      </c>
      <c r="BI136" s="140">
        <f t="shared" si="8"/>
        <v>0</v>
      </c>
      <c r="BJ136" s="17" t="s">
        <v>31</v>
      </c>
      <c r="BK136" s="140">
        <f t="shared" si="9"/>
        <v>0</v>
      </c>
      <c r="BL136" s="17" t="s">
        <v>218</v>
      </c>
      <c r="BM136" s="139" t="s">
        <v>1502</v>
      </c>
    </row>
    <row r="137" spans="2:65" s="1" customFormat="1" ht="24.15" customHeight="1">
      <c r="B137" s="128"/>
      <c r="C137" s="129" t="s">
        <v>197</v>
      </c>
      <c r="D137" s="129" t="s">
        <v>139</v>
      </c>
      <c r="E137" s="130" t="s">
        <v>1503</v>
      </c>
      <c r="F137" s="131" t="s">
        <v>1504</v>
      </c>
      <c r="G137" s="132" t="s">
        <v>157</v>
      </c>
      <c r="H137" s="133">
        <v>5</v>
      </c>
      <c r="I137" s="134"/>
      <c r="J137" s="134">
        <f t="shared" si="0"/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0.46500000000000002</v>
      </c>
      <c r="P137" s="137">
        <f t="shared" si="1"/>
        <v>2.3250000000000002</v>
      </c>
      <c r="Q137" s="137">
        <v>1.48E-3</v>
      </c>
      <c r="R137" s="137">
        <f t="shared" si="2"/>
        <v>7.4000000000000003E-3</v>
      </c>
      <c r="S137" s="137">
        <v>0</v>
      </c>
      <c r="T137" s="138">
        <f t="shared" si="3"/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 t="shared" si="4"/>
        <v>0</v>
      </c>
      <c r="BF137" s="140">
        <f t="shared" si="5"/>
        <v>0</v>
      </c>
      <c r="BG137" s="140">
        <f t="shared" si="6"/>
        <v>0</v>
      </c>
      <c r="BH137" s="140">
        <f t="shared" si="7"/>
        <v>0</v>
      </c>
      <c r="BI137" s="140">
        <f t="shared" si="8"/>
        <v>0</v>
      </c>
      <c r="BJ137" s="17" t="s">
        <v>31</v>
      </c>
      <c r="BK137" s="140">
        <f t="shared" si="9"/>
        <v>0</v>
      </c>
      <c r="BL137" s="17" t="s">
        <v>218</v>
      </c>
      <c r="BM137" s="139" t="s">
        <v>1505</v>
      </c>
    </row>
    <row r="138" spans="2:65" s="1" customFormat="1" ht="16.5" customHeight="1">
      <c r="B138" s="128"/>
      <c r="C138" s="129" t="s">
        <v>203</v>
      </c>
      <c r="D138" s="129" t="s">
        <v>139</v>
      </c>
      <c r="E138" s="130" t="s">
        <v>1506</v>
      </c>
      <c r="F138" s="131" t="s">
        <v>1507</v>
      </c>
      <c r="G138" s="132" t="s">
        <v>157</v>
      </c>
      <c r="H138" s="133">
        <v>1</v>
      </c>
      <c r="I138" s="134"/>
      <c r="J138" s="134">
        <f t="shared" si="0"/>
        <v>0</v>
      </c>
      <c r="K138" s="131" t="s">
        <v>1</v>
      </c>
      <c r="L138" s="29"/>
      <c r="M138" s="135" t="s">
        <v>1</v>
      </c>
      <c r="N138" s="136" t="s">
        <v>40</v>
      </c>
      <c r="O138" s="137">
        <v>0</v>
      </c>
      <c r="P138" s="137">
        <f t="shared" si="1"/>
        <v>0</v>
      </c>
      <c r="Q138" s="137">
        <v>0</v>
      </c>
      <c r="R138" s="137">
        <f t="shared" si="2"/>
        <v>0</v>
      </c>
      <c r="S138" s="137">
        <v>0</v>
      </c>
      <c r="T138" s="138">
        <f t="shared" si="3"/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 t="shared" si="4"/>
        <v>0</v>
      </c>
      <c r="BF138" s="140">
        <f t="shared" si="5"/>
        <v>0</v>
      </c>
      <c r="BG138" s="140">
        <f t="shared" si="6"/>
        <v>0</v>
      </c>
      <c r="BH138" s="140">
        <f t="shared" si="7"/>
        <v>0</v>
      </c>
      <c r="BI138" s="140">
        <f t="shared" si="8"/>
        <v>0</v>
      </c>
      <c r="BJ138" s="17" t="s">
        <v>31</v>
      </c>
      <c r="BK138" s="140">
        <f t="shared" si="9"/>
        <v>0</v>
      </c>
      <c r="BL138" s="17" t="s">
        <v>218</v>
      </c>
      <c r="BM138" s="139" t="s">
        <v>1508</v>
      </c>
    </row>
    <row r="139" spans="2:65" s="1" customFormat="1" ht="24.15" customHeight="1">
      <c r="B139" s="128"/>
      <c r="C139" s="129" t="s">
        <v>208</v>
      </c>
      <c r="D139" s="129" t="s">
        <v>139</v>
      </c>
      <c r="E139" s="130" t="s">
        <v>1509</v>
      </c>
      <c r="F139" s="131" t="s">
        <v>1510</v>
      </c>
      <c r="G139" s="132" t="s">
        <v>157</v>
      </c>
      <c r="H139" s="133">
        <v>1</v>
      </c>
      <c r="I139" s="134"/>
      <c r="J139" s="134">
        <f t="shared" si="0"/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2.54</v>
      </c>
      <c r="P139" s="137">
        <f t="shared" si="1"/>
        <v>2.54</v>
      </c>
      <c r="Q139" s="137">
        <v>5.9500000000000004E-3</v>
      </c>
      <c r="R139" s="137">
        <f t="shared" si="2"/>
        <v>5.9500000000000004E-3</v>
      </c>
      <c r="S139" s="137">
        <v>0</v>
      </c>
      <c r="T139" s="138">
        <f t="shared" si="3"/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 t="shared" si="4"/>
        <v>0</v>
      </c>
      <c r="BF139" s="140">
        <f t="shared" si="5"/>
        <v>0</v>
      </c>
      <c r="BG139" s="140">
        <f t="shared" si="6"/>
        <v>0</v>
      </c>
      <c r="BH139" s="140">
        <f t="shared" si="7"/>
        <v>0</v>
      </c>
      <c r="BI139" s="140">
        <f t="shared" si="8"/>
        <v>0</v>
      </c>
      <c r="BJ139" s="17" t="s">
        <v>31</v>
      </c>
      <c r="BK139" s="140">
        <f t="shared" si="9"/>
        <v>0</v>
      </c>
      <c r="BL139" s="17" t="s">
        <v>218</v>
      </c>
      <c r="BM139" s="139" t="s">
        <v>1511</v>
      </c>
    </row>
    <row r="140" spans="2:65" s="1" customFormat="1" ht="24.15" customHeight="1">
      <c r="B140" s="128"/>
      <c r="C140" s="129" t="s">
        <v>8</v>
      </c>
      <c r="D140" s="129" t="s">
        <v>139</v>
      </c>
      <c r="E140" s="130" t="s">
        <v>1512</v>
      </c>
      <c r="F140" s="131" t="s">
        <v>1513</v>
      </c>
      <c r="G140" s="132" t="s">
        <v>157</v>
      </c>
      <c r="H140" s="133">
        <v>2</v>
      </c>
      <c r="I140" s="134"/>
      <c r="J140" s="134">
        <f t="shared" si="0"/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0.113</v>
      </c>
      <c r="P140" s="137">
        <f t="shared" si="1"/>
        <v>0.22600000000000001</v>
      </c>
      <c r="Q140" s="137">
        <v>6.0000000000000002E-5</v>
      </c>
      <c r="R140" s="137">
        <f t="shared" si="2"/>
        <v>1.2E-4</v>
      </c>
      <c r="S140" s="137">
        <v>0</v>
      </c>
      <c r="T140" s="138">
        <f t="shared" si="3"/>
        <v>0</v>
      </c>
      <c r="AR140" s="139" t="s">
        <v>218</v>
      </c>
      <c r="AT140" s="139" t="s">
        <v>139</v>
      </c>
      <c r="AU140" s="139" t="s">
        <v>83</v>
      </c>
      <c r="AY140" s="17" t="s">
        <v>136</v>
      </c>
      <c r="BE140" s="140">
        <f t="shared" si="4"/>
        <v>0</v>
      </c>
      <c r="BF140" s="140">
        <f t="shared" si="5"/>
        <v>0</v>
      </c>
      <c r="BG140" s="140">
        <f t="shared" si="6"/>
        <v>0</v>
      </c>
      <c r="BH140" s="140">
        <f t="shared" si="7"/>
        <v>0</v>
      </c>
      <c r="BI140" s="140">
        <f t="shared" si="8"/>
        <v>0</v>
      </c>
      <c r="BJ140" s="17" t="s">
        <v>31</v>
      </c>
      <c r="BK140" s="140">
        <f t="shared" si="9"/>
        <v>0</v>
      </c>
      <c r="BL140" s="17" t="s">
        <v>218</v>
      </c>
      <c r="BM140" s="139" t="s">
        <v>1514</v>
      </c>
    </row>
    <row r="141" spans="2:65" s="1" customFormat="1" ht="49.2" customHeight="1">
      <c r="B141" s="128"/>
      <c r="C141" s="159" t="s">
        <v>218</v>
      </c>
      <c r="D141" s="159" t="s">
        <v>356</v>
      </c>
      <c r="E141" s="160" t="s">
        <v>1515</v>
      </c>
      <c r="F141" s="161" t="s">
        <v>1516</v>
      </c>
      <c r="G141" s="162" t="s">
        <v>157</v>
      </c>
      <c r="H141" s="163">
        <v>2</v>
      </c>
      <c r="I141" s="164"/>
      <c r="J141" s="164">
        <f t="shared" si="0"/>
        <v>0</v>
      </c>
      <c r="K141" s="161" t="s">
        <v>1</v>
      </c>
      <c r="L141" s="165"/>
      <c r="M141" s="166" t="s">
        <v>1</v>
      </c>
      <c r="N141" s="167" t="s">
        <v>40</v>
      </c>
      <c r="O141" s="137">
        <v>0</v>
      </c>
      <c r="P141" s="137">
        <f t="shared" si="1"/>
        <v>0</v>
      </c>
      <c r="Q141" s="137">
        <v>2.3000000000000001E-4</v>
      </c>
      <c r="R141" s="137">
        <f t="shared" si="2"/>
        <v>4.6000000000000001E-4</v>
      </c>
      <c r="S141" s="137">
        <v>0</v>
      </c>
      <c r="T141" s="138">
        <f t="shared" si="3"/>
        <v>0</v>
      </c>
      <c r="AR141" s="139" t="s">
        <v>368</v>
      </c>
      <c r="AT141" s="139" t="s">
        <v>356</v>
      </c>
      <c r="AU141" s="139" t="s">
        <v>83</v>
      </c>
      <c r="AY141" s="17" t="s">
        <v>136</v>
      </c>
      <c r="BE141" s="140">
        <f t="shared" si="4"/>
        <v>0</v>
      </c>
      <c r="BF141" s="140">
        <f t="shared" si="5"/>
        <v>0</v>
      </c>
      <c r="BG141" s="140">
        <f t="shared" si="6"/>
        <v>0</v>
      </c>
      <c r="BH141" s="140">
        <f t="shared" si="7"/>
        <v>0</v>
      </c>
      <c r="BI141" s="140">
        <f t="shared" si="8"/>
        <v>0</v>
      </c>
      <c r="BJ141" s="17" t="s">
        <v>31</v>
      </c>
      <c r="BK141" s="140">
        <f t="shared" si="9"/>
        <v>0</v>
      </c>
      <c r="BL141" s="17" t="s">
        <v>218</v>
      </c>
      <c r="BM141" s="139" t="s">
        <v>1517</v>
      </c>
    </row>
    <row r="142" spans="2:65" s="1" customFormat="1" ht="16.5" customHeight="1">
      <c r="B142" s="128"/>
      <c r="C142" s="129" t="s">
        <v>223</v>
      </c>
      <c r="D142" s="129" t="s">
        <v>139</v>
      </c>
      <c r="E142" s="130" t="s">
        <v>1518</v>
      </c>
      <c r="F142" s="131" t="s">
        <v>1519</v>
      </c>
      <c r="G142" s="132" t="s">
        <v>157</v>
      </c>
      <c r="H142" s="133">
        <v>1</v>
      </c>
      <c r="I142" s="134"/>
      <c r="J142" s="134">
        <f t="shared" si="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0.17599999999999999</v>
      </c>
      <c r="P142" s="137">
        <f t="shared" si="1"/>
        <v>0.17599999999999999</v>
      </c>
      <c r="Q142" s="137">
        <v>1.6000000000000001E-4</v>
      </c>
      <c r="R142" s="137">
        <f t="shared" si="2"/>
        <v>1.6000000000000001E-4</v>
      </c>
      <c r="S142" s="137">
        <v>0</v>
      </c>
      <c r="T142" s="138">
        <f t="shared" si="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4"/>
        <v>0</v>
      </c>
      <c r="BF142" s="140">
        <f t="shared" si="5"/>
        <v>0</v>
      </c>
      <c r="BG142" s="140">
        <f t="shared" si="6"/>
        <v>0</v>
      </c>
      <c r="BH142" s="140">
        <f t="shared" si="7"/>
        <v>0</v>
      </c>
      <c r="BI142" s="140">
        <f t="shared" si="8"/>
        <v>0</v>
      </c>
      <c r="BJ142" s="17" t="s">
        <v>31</v>
      </c>
      <c r="BK142" s="140">
        <f t="shared" si="9"/>
        <v>0</v>
      </c>
      <c r="BL142" s="17" t="s">
        <v>218</v>
      </c>
      <c r="BM142" s="139" t="s">
        <v>1520</v>
      </c>
    </row>
    <row r="143" spans="2:65" s="1" customFormat="1" ht="16.5" customHeight="1">
      <c r="B143" s="128"/>
      <c r="C143" s="129" t="s">
        <v>228</v>
      </c>
      <c r="D143" s="129" t="s">
        <v>139</v>
      </c>
      <c r="E143" s="130" t="s">
        <v>1521</v>
      </c>
      <c r="F143" s="131" t="s">
        <v>1522</v>
      </c>
      <c r="G143" s="132" t="s">
        <v>157</v>
      </c>
      <c r="H143" s="133">
        <v>2</v>
      </c>
      <c r="I143" s="134"/>
      <c r="J143" s="134">
        <f t="shared" si="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0.17699999999999999</v>
      </c>
      <c r="P143" s="137">
        <f t="shared" si="1"/>
        <v>0.35399999999999998</v>
      </c>
      <c r="Q143" s="137">
        <v>2.9E-4</v>
      </c>
      <c r="R143" s="137">
        <f t="shared" si="2"/>
        <v>5.8E-4</v>
      </c>
      <c r="S143" s="137">
        <v>0</v>
      </c>
      <c r="T143" s="138">
        <f t="shared" si="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4"/>
        <v>0</v>
      </c>
      <c r="BF143" s="140">
        <f t="shared" si="5"/>
        <v>0</v>
      </c>
      <c r="BG143" s="140">
        <f t="shared" si="6"/>
        <v>0</v>
      </c>
      <c r="BH143" s="140">
        <f t="shared" si="7"/>
        <v>0</v>
      </c>
      <c r="BI143" s="140">
        <f t="shared" si="8"/>
        <v>0</v>
      </c>
      <c r="BJ143" s="17" t="s">
        <v>31</v>
      </c>
      <c r="BK143" s="140">
        <f t="shared" si="9"/>
        <v>0</v>
      </c>
      <c r="BL143" s="17" t="s">
        <v>218</v>
      </c>
      <c r="BM143" s="139" t="s">
        <v>1523</v>
      </c>
    </row>
    <row r="144" spans="2:65" s="1" customFormat="1" ht="24.15" customHeight="1">
      <c r="B144" s="128"/>
      <c r="C144" s="129" t="s">
        <v>233</v>
      </c>
      <c r="D144" s="129" t="s">
        <v>139</v>
      </c>
      <c r="E144" s="130" t="s">
        <v>1524</v>
      </c>
      <c r="F144" s="131" t="s">
        <v>1525</v>
      </c>
      <c r="G144" s="132" t="s">
        <v>200</v>
      </c>
      <c r="H144" s="133">
        <v>146.5</v>
      </c>
      <c r="I144" s="134"/>
      <c r="J144" s="134">
        <f t="shared" si="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4.8000000000000001E-2</v>
      </c>
      <c r="P144" s="137">
        <f t="shared" si="1"/>
        <v>7.032</v>
      </c>
      <c r="Q144" s="137">
        <v>0</v>
      </c>
      <c r="R144" s="137">
        <f t="shared" si="2"/>
        <v>0</v>
      </c>
      <c r="S144" s="137">
        <v>0</v>
      </c>
      <c r="T144" s="138">
        <f t="shared" si="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4"/>
        <v>0</v>
      </c>
      <c r="BF144" s="140">
        <f t="shared" si="5"/>
        <v>0</v>
      </c>
      <c r="BG144" s="140">
        <f t="shared" si="6"/>
        <v>0</v>
      </c>
      <c r="BH144" s="140">
        <f t="shared" si="7"/>
        <v>0</v>
      </c>
      <c r="BI144" s="140">
        <f t="shared" si="8"/>
        <v>0</v>
      </c>
      <c r="BJ144" s="17" t="s">
        <v>31</v>
      </c>
      <c r="BK144" s="140">
        <f t="shared" si="9"/>
        <v>0</v>
      </c>
      <c r="BL144" s="17" t="s">
        <v>218</v>
      </c>
      <c r="BM144" s="139" t="s">
        <v>1526</v>
      </c>
    </row>
    <row r="145" spans="2:65" s="1" customFormat="1" ht="24.15" customHeight="1">
      <c r="B145" s="128"/>
      <c r="C145" s="129" t="s">
        <v>241</v>
      </c>
      <c r="D145" s="129" t="s">
        <v>139</v>
      </c>
      <c r="E145" s="130" t="s">
        <v>1527</v>
      </c>
      <c r="F145" s="131" t="s">
        <v>1528</v>
      </c>
      <c r="G145" s="132" t="s">
        <v>200</v>
      </c>
      <c r="H145" s="133">
        <v>11</v>
      </c>
      <c r="I145" s="134"/>
      <c r="J145" s="134">
        <f t="shared" si="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5.8999999999999997E-2</v>
      </c>
      <c r="P145" s="137">
        <f t="shared" si="1"/>
        <v>0.64900000000000002</v>
      </c>
      <c r="Q145" s="137">
        <v>0</v>
      </c>
      <c r="R145" s="137">
        <f t="shared" si="2"/>
        <v>0</v>
      </c>
      <c r="S145" s="137">
        <v>0</v>
      </c>
      <c r="T145" s="138">
        <f t="shared" si="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4"/>
        <v>0</v>
      </c>
      <c r="BF145" s="140">
        <f t="shared" si="5"/>
        <v>0</v>
      </c>
      <c r="BG145" s="140">
        <f t="shared" si="6"/>
        <v>0</v>
      </c>
      <c r="BH145" s="140">
        <f t="shared" si="7"/>
        <v>0</v>
      </c>
      <c r="BI145" s="140">
        <f t="shared" si="8"/>
        <v>0</v>
      </c>
      <c r="BJ145" s="17" t="s">
        <v>31</v>
      </c>
      <c r="BK145" s="140">
        <f t="shared" si="9"/>
        <v>0</v>
      </c>
      <c r="BL145" s="17" t="s">
        <v>218</v>
      </c>
      <c r="BM145" s="139" t="s">
        <v>1529</v>
      </c>
    </row>
    <row r="146" spans="2:65" s="1" customFormat="1" ht="44.25" customHeight="1">
      <c r="B146" s="128"/>
      <c r="C146" s="129" t="s">
        <v>7</v>
      </c>
      <c r="D146" s="129" t="s">
        <v>139</v>
      </c>
      <c r="E146" s="130" t="s">
        <v>1244</v>
      </c>
      <c r="F146" s="131" t="s">
        <v>1245</v>
      </c>
      <c r="G146" s="132" t="s">
        <v>174</v>
      </c>
      <c r="H146" s="133">
        <v>0.61299999999999999</v>
      </c>
      <c r="I146" s="134"/>
      <c r="J146" s="134">
        <f t="shared" si="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1.47</v>
      </c>
      <c r="P146" s="137">
        <f t="shared" si="1"/>
        <v>0.90110999999999997</v>
      </c>
      <c r="Q146" s="137">
        <v>0</v>
      </c>
      <c r="R146" s="137">
        <f t="shared" si="2"/>
        <v>0</v>
      </c>
      <c r="S146" s="137">
        <v>0</v>
      </c>
      <c r="T146" s="138">
        <f t="shared" si="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4"/>
        <v>0</v>
      </c>
      <c r="BF146" s="140">
        <f t="shared" si="5"/>
        <v>0</v>
      </c>
      <c r="BG146" s="140">
        <f t="shared" si="6"/>
        <v>0</v>
      </c>
      <c r="BH146" s="140">
        <f t="shared" si="7"/>
        <v>0</v>
      </c>
      <c r="BI146" s="140">
        <f t="shared" si="8"/>
        <v>0</v>
      </c>
      <c r="BJ146" s="17" t="s">
        <v>31</v>
      </c>
      <c r="BK146" s="140">
        <f t="shared" si="9"/>
        <v>0</v>
      </c>
      <c r="BL146" s="17" t="s">
        <v>218</v>
      </c>
      <c r="BM146" s="139" t="s">
        <v>1530</v>
      </c>
    </row>
    <row r="147" spans="2:65" s="1" customFormat="1" ht="49.2" customHeight="1">
      <c r="B147" s="128"/>
      <c r="C147" s="129" t="s">
        <v>265</v>
      </c>
      <c r="D147" s="129" t="s">
        <v>139</v>
      </c>
      <c r="E147" s="130" t="s">
        <v>1247</v>
      </c>
      <c r="F147" s="131" t="s">
        <v>1248</v>
      </c>
      <c r="G147" s="132" t="s">
        <v>174</v>
      </c>
      <c r="H147" s="133">
        <v>0.61299999999999999</v>
      </c>
      <c r="I147" s="134"/>
      <c r="J147" s="134">
        <f t="shared" si="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1.21</v>
      </c>
      <c r="P147" s="137">
        <f t="shared" si="1"/>
        <v>0.74173</v>
      </c>
      <c r="Q147" s="137">
        <v>0</v>
      </c>
      <c r="R147" s="137">
        <f t="shared" si="2"/>
        <v>0</v>
      </c>
      <c r="S147" s="137">
        <v>0</v>
      </c>
      <c r="T147" s="138">
        <f t="shared" si="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4"/>
        <v>0</v>
      </c>
      <c r="BF147" s="140">
        <f t="shared" si="5"/>
        <v>0</v>
      </c>
      <c r="BG147" s="140">
        <f t="shared" si="6"/>
        <v>0</v>
      </c>
      <c r="BH147" s="140">
        <f t="shared" si="7"/>
        <v>0</v>
      </c>
      <c r="BI147" s="140">
        <f t="shared" si="8"/>
        <v>0</v>
      </c>
      <c r="BJ147" s="17" t="s">
        <v>31</v>
      </c>
      <c r="BK147" s="140">
        <f t="shared" si="9"/>
        <v>0</v>
      </c>
      <c r="BL147" s="17" t="s">
        <v>218</v>
      </c>
      <c r="BM147" s="139" t="s">
        <v>1531</v>
      </c>
    </row>
    <row r="148" spans="2:65" s="11" customFormat="1" ht="22.95" customHeight="1">
      <c r="B148" s="117"/>
      <c r="D148" s="118" t="s">
        <v>74</v>
      </c>
      <c r="E148" s="126" t="s">
        <v>1386</v>
      </c>
      <c r="F148" s="126" t="s">
        <v>1387</v>
      </c>
      <c r="J148" s="127">
        <f>BK148</f>
        <v>0</v>
      </c>
      <c r="L148" s="117"/>
      <c r="M148" s="121"/>
      <c r="P148" s="122">
        <f>SUM(P149:P163)</f>
        <v>18.188614000000001</v>
      </c>
      <c r="R148" s="122">
        <f>SUM(R149:R163)</f>
        <v>0.24242999999999998</v>
      </c>
      <c r="T148" s="123">
        <f>SUM(T149:T163)</f>
        <v>0</v>
      </c>
      <c r="AR148" s="118" t="s">
        <v>83</v>
      </c>
      <c r="AT148" s="124" t="s">
        <v>74</v>
      </c>
      <c r="AU148" s="124" t="s">
        <v>31</v>
      </c>
      <c r="AY148" s="118" t="s">
        <v>136</v>
      </c>
      <c r="BK148" s="125">
        <f>SUM(BK149:BK163)</f>
        <v>0</v>
      </c>
    </row>
    <row r="149" spans="2:65" s="1" customFormat="1" ht="24.15" customHeight="1">
      <c r="B149" s="128"/>
      <c r="C149" s="129" t="s">
        <v>269</v>
      </c>
      <c r="D149" s="129" t="s">
        <v>139</v>
      </c>
      <c r="E149" s="130" t="s">
        <v>1532</v>
      </c>
      <c r="F149" s="131" t="s">
        <v>1533</v>
      </c>
      <c r="G149" s="132" t="s">
        <v>1375</v>
      </c>
      <c r="H149" s="133">
        <v>4</v>
      </c>
      <c r="I149" s="134"/>
      <c r="J149" s="134">
        <f t="shared" ref="J149:J163" si="10">ROUND(I149*H149,2)</f>
        <v>0</v>
      </c>
      <c r="K149" s="131" t="s">
        <v>143</v>
      </c>
      <c r="L149" s="29"/>
      <c r="M149" s="135" t="s">
        <v>1</v>
      </c>
      <c r="N149" s="136" t="s">
        <v>40</v>
      </c>
      <c r="O149" s="137">
        <v>1.4</v>
      </c>
      <c r="P149" s="137">
        <f t="shared" ref="P149:P163" si="11">O149*H149</f>
        <v>5.6</v>
      </c>
      <c r="Q149" s="137">
        <v>2.894E-2</v>
      </c>
      <c r="R149" s="137">
        <f t="shared" ref="R149:R163" si="12">Q149*H149</f>
        <v>0.11576</v>
      </c>
      <c r="S149" s="137">
        <v>0</v>
      </c>
      <c r="T149" s="138">
        <f t="shared" ref="T149:T163" si="13">S149*H149</f>
        <v>0</v>
      </c>
      <c r="AR149" s="139" t="s">
        <v>218</v>
      </c>
      <c r="AT149" s="139" t="s">
        <v>139</v>
      </c>
      <c r="AU149" s="139" t="s">
        <v>83</v>
      </c>
      <c r="AY149" s="17" t="s">
        <v>136</v>
      </c>
      <c r="BE149" s="140">
        <f t="shared" ref="BE149:BE163" si="14">IF(N149="základní",J149,0)</f>
        <v>0</v>
      </c>
      <c r="BF149" s="140">
        <f t="shared" ref="BF149:BF163" si="15">IF(N149="snížená",J149,0)</f>
        <v>0</v>
      </c>
      <c r="BG149" s="140">
        <f t="shared" ref="BG149:BG163" si="16">IF(N149="zákl. přenesená",J149,0)</f>
        <v>0</v>
      </c>
      <c r="BH149" s="140">
        <f t="shared" ref="BH149:BH163" si="17">IF(N149="sníž. přenesená",J149,0)</f>
        <v>0</v>
      </c>
      <c r="BI149" s="140">
        <f t="shared" ref="BI149:BI163" si="18">IF(N149="nulová",J149,0)</f>
        <v>0</v>
      </c>
      <c r="BJ149" s="17" t="s">
        <v>31</v>
      </c>
      <c r="BK149" s="140">
        <f t="shared" ref="BK149:BK163" si="19">ROUND(I149*H149,2)</f>
        <v>0</v>
      </c>
      <c r="BL149" s="17" t="s">
        <v>218</v>
      </c>
      <c r="BM149" s="139" t="s">
        <v>1534</v>
      </c>
    </row>
    <row r="150" spans="2:65" s="1" customFormat="1" ht="16.5" customHeight="1">
      <c r="B150" s="128"/>
      <c r="C150" s="159" t="s">
        <v>276</v>
      </c>
      <c r="D150" s="159" t="s">
        <v>356</v>
      </c>
      <c r="E150" s="160" t="s">
        <v>1535</v>
      </c>
      <c r="F150" s="161" t="s">
        <v>1536</v>
      </c>
      <c r="G150" s="162" t="s">
        <v>157</v>
      </c>
      <c r="H150" s="163">
        <v>4</v>
      </c>
      <c r="I150" s="164"/>
      <c r="J150" s="164">
        <f t="shared" si="10"/>
        <v>0</v>
      </c>
      <c r="K150" s="161" t="s">
        <v>143</v>
      </c>
      <c r="L150" s="165"/>
      <c r="M150" s="166" t="s">
        <v>1</v>
      </c>
      <c r="N150" s="167" t="s">
        <v>40</v>
      </c>
      <c r="O150" s="137">
        <v>0</v>
      </c>
      <c r="P150" s="137">
        <f t="shared" si="11"/>
        <v>0</v>
      </c>
      <c r="Q150" s="137">
        <v>2.2000000000000001E-3</v>
      </c>
      <c r="R150" s="137">
        <f t="shared" si="12"/>
        <v>8.8000000000000005E-3</v>
      </c>
      <c r="S150" s="137">
        <v>0</v>
      </c>
      <c r="T150" s="138">
        <f t="shared" si="13"/>
        <v>0</v>
      </c>
      <c r="AR150" s="139" t="s">
        <v>368</v>
      </c>
      <c r="AT150" s="139" t="s">
        <v>356</v>
      </c>
      <c r="AU150" s="139" t="s">
        <v>83</v>
      </c>
      <c r="AY150" s="17" t="s">
        <v>136</v>
      </c>
      <c r="BE150" s="140">
        <f t="shared" si="14"/>
        <v>0</v>
      </c>
      <c r="BF150" s="140">
        <f t="shared" si="15"/>
        <v>0</v>
      </c>
      <c r="BG150" s="140">
        <f t="shared" si="16"/>
        <v>0</v>
      </c>
      <c r="BH150" s="140">
        <f t="shared" si="17"/>
        <v>0</v>
      </c>
      <c r="BI150" s="140">
        <f t="shared" si="18"/>
        <v>0</v>
      </c>
      <c r="BJ150" s="17" t="s">
        <v>31</v>
      </c>
      <c r="BK150" s="140">
        <f t="shared" si="19"/>
        <v>0</v>
      </c>
      <c r="BL150" s="17" t="s">
        <v>218</v>
      </c>
      <c r="BM150" s="139" t="s">
        <v>1537</v>
      </c>
    </row>
    <row r="151" spans="2:65" s="1" customFormat="1" ht="24.15" customHeight="1">
      <c r="B151" s="128"/>
      <c r="C151" s="129" t="s">
        <v>301</v>
      </c>
      <c r="D151" s="129" t="s">
        <v>139</v>
      </c>
      <c r="E151" s="130" t="s">
        <v>1538</v>
      </c>
      <c r="F151" s="131" t="s">
        <v>1539</v>
      </c>
      <c r="G151" s="132" t="s">
        <v>1375</v>
      </c>
      <c r="H151" s="133">
        <v>1</v>
      </c>
      <c r="I151" s="134"/>
      <c r="J151" s="134">
        <f t="shared" si="1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1.5</v>
      </c>
      <c r="P151" s="137">
        <f t="shared" si="11"/>
        <v>1.5</v>
      </c>
      <c r="Q151" s="137">
        <v>1.908E-2</v>
      </c>
      <c r="R151" s="137">
        <f t="shared" si="12"/>
        <v>1.908E-2</v>
      </c>
      <c r="S151" s="137">
        <v>0</v>
      </c>
      <c r="T151" s="138">
        <f t="shared" si="1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14"/>
        <v>0</v>
      </c>
      <c r="BF151" s="140">
        <f t="shared" si="15"/>
        <v>0</v>
      </c>
      <c r="BG151" s="140">
        <f t="shared" si="16"/>
        <v>0</v>
      </c>
      <c r="BH151" s="140">
        <f t="shared" si="17"/>
        <v>0</v>
      </c>
      <c r="BI151" s="140">
        <f t="shared" si="18"/>
        <v>0</v>
      </c>
      <c r="BJ151" s="17" t="s">
        <v>31</v>
      </c>
      <c r="BK151" s="140">
        <f t="shared" si="19"/>
        <v>0</v>
      </c>
      <c r="BL151" s="17" t="s">
        <v>218</v>
      </c>
      <c r="BM151" s="139" t="s">
        <v>1540</v>
      </c>
    </row>
    <row r="152" spans="2:65" s="1" customFormat="1" ht="37.950000000000003" customHeight="1">
      <c r="B152" s="128"/>
      <c r="C152" s="129" t="s">
        <v>307</v>
      </c>
      <c r="D152" s="129" t="s">
        <v>139</v>
      </c>
      <c r="E152" s="130" t="s">
        <v>1541</v>
      </c>
      <c r="F152" s="131" t="s">
        <v>1542</v>
      </c>
      <c r="G152" s="132" t="s">
        <v>1375</v>
      </c>
      <c r="H152" s="133">
        <v>2</v>
      </c>
      <c r="I152" s="134"/>
      <c r="J152" s="134">
        <f t="shared" si="1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1.1000000000000001</v>
      </c>
      <c r="P152" s="137">
        <f t="shared" si="11"/>
        <v>2.2000000000000002</v>
      </c>
      <c r="Q152" s="137">
        <v>1.4970000000000001E-2</v>
      </c>
      <c r="R152" s="137">
        <f t="shared" si="12"/>
        <v>2.9940000000000001E-2</v>
      </c>
      <c r="S152" s="137">
        <v>0</v>
      </c>
      <c r="T152" s="138">
        <f t="shared" si="1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14"/>
        <v>0</v>
      </c>
      <c r="BF152" s="140">
        <f t="shared" si="15"/>
        <v>0</v>
      </c>
      <c r="BG152" s="140">
        <f t="shared" si="16"/>
        <v>0</v>
      </c>
      <c r="BH152" s="140">
        <f t="shared" si="17"/>
        <v>0</v>
      </c>
      <c r="BI152" s="140">
        <f t="shared" si="18"/>
        <v>0</v>
      </c>
      <c r="BJ152" s="17" t="s">
        <v>31</v>
      </c>
      <c r="BK152" s="140">
        <f t="shared" si="19"/>
        <v>0</v>
      </c>
      <c r="BL152" s="17" t="s">
        <v>218</v>
      </c>
      <c r="BM152" s="139" t="s">
        <v>1543</v>
      </c>
    </row>
    <row r="153" spans="2:65" s="1" customFormat="1" ht="37.950000000000003" customHeight="1">
      <c r="B153" s="128"/>
      <c r="C153" s="129" t="s">
        <v>329</v>
      </c>
      <c r="D153" s="129" t="s">
        <v>139</v>
      </c>
      <c r="E153" s="130" t="s">
        <v>1544</v>
      </c>
      <c r="F153" s="131" t="s">
        <v>1545</v>
      </c>
      <c r="G153" s="132" t="s">
        <v>1375</v>
      </c>
      <c r="H153" s="133">
        <v>1</v>
      </c>
      <c r="I153" s="134"/>
      <c r="J153" s="134">
        <f t="shared" si="1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1.1000000000000001</v>
      </c>
      <c r="P153" s="137">
        <f t="shared" si="11"/>
        <v>1.1000000000000001</v>
      </c>
      <c r="Q153" s="137">
        <v>1.047E-2</v>
      </c>
      <c r="R153" s="137">
        <f t="shared" si="12"/>
        <v>1.047E-2</v>
      </c>
      <c r="S153" s="137">
        <v>0</v>
      </c>
      <c r="T153" s="138">
        <f t="shared" si="1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14"/>
        <v>0</v>
      </c>
      <c r="BF153" s="140">
        <f t="shared" si="15"/>
        <v>0</v>
      </c>
      <c r="BG153" s="140">
        <f t="shared" si="16"/>
        <v>0</v>
      </c>
      <c r="BH153" s="140">
        <f t="shared" si="17"/>
        <v>0</v>
      </c>
      <c r="BI153" s="140">
        <f t="shared" si="18"/>
        <v>0</v>
      </c>
      <c r="BJ153" s="17" t="s">
        <v>31</v>
      </c>
      <c r="BK153" s="140">
        <f t="shared" si="19"/>
        <v>0</v>
      </c>
      <c r="BL153" s="17" t="s">
        <v>218</v>
      </c>
      <c r="BM153" s="139" t="s">
        <v>1546</v>
      </c>
    </row>
    <row r="154" spans="2:65" s="1" customFormat="1" ht="37.950000000000003" customHeight="1">
      <c r="B154" s="128"/>
      <c r="C154" s="129" t="s">
        <v>351</v>
      </c>
      <c r="D154" s="129" t="s">
        <v>139</v>
      </c>
      <c r="E154" s="130" t="s">
        <v>1547</v>
      </c>
      <c r="F154" s="131" t="s">
        <v>1548</v>
      </c>
      <c r="G154" s="132" t="s">
        <v>1375</v>
      </c>
      <c r="H154" s="133">
        <v>1</v>
      </c>
      <c r="I154" s="134"/>
      <c r="J154" s="134">
        <f t="shared" si="1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2.88</v>
      </c>
      <c r="P154" s="137">
        <f t="shared" si="11"/>
        <v>2.88</v>
      </c>
      <c r="Q154" s="137">
        <v>1.9369999999999998E-2</v>
      </c>
      <c r="R154" s="137">
        <f t="shared" si="12"/>
        <v>1.9369999999999998E-2</v>
      </c>
      <c r="S154" s="137">
        <v>0</v>
      </c>
      <c r="T154" s="138">
        <f t="shared" si="1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14"/>
        <v>0</v>
      </c>
      <c r="BF154" s="140">
        <f t="shared" si="15"/>
        <v>0</v>
      </c>
      <c r="BG154" s="140">
        <f t="shared" si="16"/>
        <v>0</v>
      </c>
      <c r="BH154" s="140">
        <f t="shared" si="17"/>
        <v>0</v>
      </c>
      <c r="BI154" s="140">
        <f t="shared" si="18"/>
        <v>0</v>
      </c>
      <c r="BJ154" s="17" t="s">
        <v>31</v>
      </c>
      <c r="BK154" s="140">
        <f t="shared" si="19"/>
        <v>0</v>
      </c>
      <c r="BL154" s="17" t="s">
        <v>218</v>
      </c>
      <c r="BM154" s="139" t="s">
        <v>1549</v>
      </c>
    </row>
    <row r="155" spans="2:65" s="1" customFormat="1" ht="33" customHeight="1">
      <c r="B155" s="128"/>
      <c r="C155" s="129" t="s">
        <v>355</v>
      </c>
      <c r="D155" s="129" t="s">
        <v>139</v>
      </c>
      <c r="E155" s="130" t="s">
        <v>1550</v>
      </c>
      <c r="F155" s="131" t="s">
        <v>1551</v>
      </c>
      <c r="G155" s="132" t="s">
        <v>1375</v>
      </c>
      <c r="H155" s="133">
        <v>1</v>
      </c>
      <c r="I155" s="134"/>
      <c r="J155" s="134">
        <f t="shared" si="1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1.5</v>
      </c>
      <c r="P155" s="137">
        <f t="shared" si="11"/>
        <v>1.5</v>
      </c>
      <c r="Q155" s="137">
        <v>1.4749999999999999E-2</v>
      </c>
      <c r="R155" s="137">
        <f t="shared" si="12"/>
        <v>1.4749999999999999E-2</v>
      </c>
      <c r="S155" s="137">
        <v>0</v>
      </c>
      <c r="T155" s="138">
        <f t="shared" si="1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14"/>
        <v>0</v>
      </c>
      <c r="BF155" s="140">
        <f t="shared" si="15"/>
        <v>0</v>
      </c>
      <c r="BG155" s="140">
        <f t="shared" si="16"/>
        <v>0</v>
      </c>
      <c r="BH155" s="140">
        <f t="shared" si="17"/>
        <v>0</v>
      </c>
      <c r="BI155" s="140">
        <f t="shared" si="18"/>
        <v>0</v>
      </c>
      <c r="BJ155" s="17" t="s">
        <v>31</v>
      </c>
      <c r="BK155" s="140">
        <f t="shared" si="19"/>
        <v>0</v>
      </c>
      <c r="BL155" s="17" t="s">
        <v>218</v>
      </c>
      <c r="BM155" s="139" t="s">
        <v>1552</v>
      </c>
    </row>
    <row r="156" spans="2:65" s="1" customFormat="1" ht="24.15" customHeight="1">
      <c r="B156" s="128"/>
      <c r="C156" s="129" t="s">
        <v>360</v>
      </c>
      <c r="D156" s="129" t="s">
        <v>139</v>
      </c>
      <c r="E156" s="130" t="s">
        <v>1553</v>
      </c>
      <c r="F156" s="131" t="s">
        <v>1554</v>
      </c>
      <c r="G156" s="132" t="s">
        <v>1375</v>
      </c>
      <c r="H156" s="133">
        <v>5</v>
      </c>
      <c r="I156" s="134"/>
      <c r="J156" s="134">
        <f t="shared" si="1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</v>
      </c>
      <c r="P156" s="137">
        <f t="shared" si="11"/>
        <v>1</v>
      </c>
      <c r="Q156" s="137">
        <v>1.9599999999999999E-3</v>
      </c>
      <c r="R156" s="137">
        <f t="shared" si="12"/>
        <v>9.7999999999999997E-3</v>
      </c>
      <c r="S156" s="137">
        <v>0</v>
      </c>
      <c r="T156" s="138">
        <f t="shared" si="1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14"/>
        <v>0</v>
      </c>
      <c r="BF156" s="140">
        <f t="shared" si="15"/>
        <v>0</v>
      </c>
      <c r="BG156" s="140">
        <f t="shared" si="16"/>
        <v>0</v>
      </c>
      <c r="BH156" s="140">
        <f t="shared" si="17"/>
        <v>0</v>
      </c>
      <c r="BI156" s="140">
        <f t="shared" si="18"/>
        <v>0</v>
      </c>
      <c r="BJ156" s="17" t="s">
        <v>31</v>
      </c>
      <c r="BK156" s="140">
        <f t="shared" si="19"/>
        <v>0</v>
      </c>
      <c r="BL156" s="17" t="s">
        <v>218</v>
      </c>
      <c r="BM156" s="139" t="s">
        <v>1555</v>
      </c>
    </row>
    <row r="157" spans="2:65" s="1" customFormat="1" ht="24.15" customHeight="1">
      <c r="B157" s="128"/>
      <c r="C157" s="129" t="s">
        <v>364</v>
      </c>
      <c r="D157" s="129" t="s">
        <v>139</v>
      </c>
      <c r="E157" s="130" t="s">
        <v>1556</v>
      </c>
      <c r="F157" s="131" t="s">
        <v>1557</v>
      </c>
      <c r="G157" s="132" t="s">
        <v>1375</v>
      </c>
      <c r="H157" s="133">
        <v>3</v>
      </c>
      <c r="I157" s="134"/>
      <c r="J157" s="134">
        <f t="shared" si="1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</v>
      </c>
      <c r="P157" s="137">
        <f t="shared" si="11"/>
        <v>0.60000000000000009</v>
      </c>
      <c r="Q157" s="137">
        <v>1.8E-3</v>
      </c>
      <c r="R157" s="137">
        <f t="shared" si="12"/>
        <v>5.4000000000000003E-3</v>
      </c>
      <c r="S157" s="137">
        <v>0</v>
      </c>
      <c r="T157" s="138">
        <f t="shared" si="1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14"/>
        <v>0</v>
      </c>
      <c r="BF157" s="140">
        <f t="shared" si="15"/>
        <v>0</v>
      </c>
      <c r="BG157" s="140">
        <f t="shared" si="16"/>
        <v>0</v>
      </c>
      <c r="BH157" s="140">
        <f t="shared" si="17"/>
        <v>0</v>
      </c>
      <c r="BI157" s="140">
        <f t="shared" si="18"/>
        <v>0</v>
      </c>
      <c r="BJ157" s="17" t="s">
        <v>31</v>
      </c>
      <c r="BK157" s="140">
        <f t="shared" si="19"/>
        <v>0</v>
      </c>
      <c r="BL157" s="17" t="s">
        <v>218</v>
      </c>
      <c r="BM157" s="139" t="s">
        <v>1558</v>
      </c>
    </row>
    <row r="158" spans="2:65" s="1" customFormat="1" ht="16.5" customHeight="1">
      <c r="B158" s="128"/>
      <c r="C158" s="129" t="s">
        <v>368</v>
      </c>
      <c r="D158" s="129" t="s">
        <v>139</v>
      </c>
      <c r="E158" s="130" t="s">
        <v>1559</v>
      </c>
      <c r="F158" s="131" t="s">
        <v>1560</v>
      </c>
      <c r="G158" s="132" t="s">
        <v>1375</v>
      </c>
      <c r="H158" s="133">
        <v>3</v>
      </c>
      <c r="I158" s="134"/>
      <c r="J158" s="134">
        <f t="shared" si="1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0.2</v>
      </c>
      <c r="P158" s="137">
        <f t="shared" si="11"/>
        <v>0.60000000000000009</v>
      </c>
      <c r="Q158" s="137">
        <v>1.8400000000000001E-3</v>
      </c>
      <c r="R158" s="137">
        <f t="shared" si="12"/>
        <v>5.5200000000000006E-3</v>
      </c>
      <c r="S158" s="137">
        <v>0</v>
      </c>
      <c r="T158" s="138">
        <f t="shared" si="1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14"/>
        <v>0</v>
      </c>
      <c r="BF158" s="140">
        <f t="shared" si="15"/>
        <v>0</v>
      </c>
      <c r="BG158" s="140">
        <f t="shared" si="16"/>
        <v>0</v>
      </c>
      <c r="BH158" s="140">
        <f t="shared" si="17"/>
        <v>0</v>
      </c>
      <c r="BI158" s="140">
        <f t="shared" si="18"/>
        <v>0</v>
      </c>
      <c r="BJ158" s="17" t="s">
        <v>31</v>
      </c>
      <c r="BK158" s="140">
        <f t="shared" si="19"/>
        <v>0</v>
      </c>
      <c r="BL158" s="17" t="s">
        <v>218</v>
      </c>
      <c r="BM158" s="139" t="s">
        <v>1561</v>
      </c>
    </row>
    <row r="159" spans="2:65" s="1" customFormat="1" ht="16.5" customHeight="1">
      <c r="B159" s="128"/>
      <c r="C159" s="129" t="s">
        <v>372</v>
      </c>
      <c r="D159" s="129" t="s">
        <v>139</v>
      </c>
      <c r="E159" s="130" t="s">
        <v>1562</v>
      </c>
      <c r="F159" s="131" t="s">
        <v>1563</v>
      </c>
      <c r="G159" s="132" t="s">
        <v>1375</v>
      </c>
      <c r="H159" s="133">
        <v>1</v>
      </c>
      <c r="I159" s="134"/>
      <c r="J159" s="134">
        <f t="shared" si="1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0.2</v>
      </c>
      <c r="P159" s="137">
        <f t="shared" si="11"/>
        <v>0.2</v>
      </c>
      <c r="Q159" s="137">
        <v>1.8400000000000001E-3</v>
      </c>
      <c r="R159" s="137">
        <f t="shared" si="12"/>
        <v>1.8400000000000001E-3</v>
      </c>
      <c r="S159" s="137">
        <v>0</v>
      </c>
      <c r="T159" s="138">
        <f t="shared" si="1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14"/>
        <v>0</v>
      </c>
      <c r="BF159" s="140">
        <f t="shared" si="15"/>
        <v>0</v>
      </c>
      <c r="BG159" s="140">
        <f t="shared" si="16"/>
        <v>0</v>
      </c>
      <c r="BH159" s="140">
        <f t="shared" si="17"/>
        <v>0</v>
      </c>
      <c r="BI159" s="140">
        <f t="shared" si="18"/>
        <v>0</v>
      </c>
      <c r="BJ159" s="17" t="s">
        <v>31</v>
      </c>
      <c r="BK159" s="140">
        <f t="shared" si="19"/>
        <v>0</v>
      </c>
      <c r="BL159" s="17" t="s">
        <v>218</v>
      </c>
      <c r="BM159" s="139" t="s">
        <v>1564</v>
      </c>
    </row>
    <row r="160" spans="2:65" s="1" customFormat="1" ht="16.5" customHeight="1">
      <c r="B160" s="128"/>
      <c r="C160" s="159" t="s">
        <v>377</v>
      </c>
      <c r="D160" s="159" t="s">
        <v>356</v>
      </c>
      <c r="E160" s="160" t="s">
        <v>1565</v>
      </c>
      <c r="F160" s="161" t="s">
        <v>1566</v>
      </c>
      <c r="G160" s="162" t="s">
        <v>1567</v>
      </c>
      <c r="H160" s="163">
        <v>1</v>
      </c>
      <c r="I160" s="164"/>
      <c r="J160" s="164">
        <f t="shared" si="10"/>
        <v>0</v>
      </c>
      <c r="K160" s="161" t="s">
        <v>143</v>
      </c>
      <c r="L160" s="165"/>
      <c r="M160" s="166" t="s">
        <v>1</v>
      </c>
      <c r="N160" s="167" t="s">
        <v>40</v>
      </c>
      <c r="O160" s="137">
        <v>0</v>
      </c>
      <c r="P160" s="137">
        <f t="shared" si="11"/>
        <v>0</v>
      </c>
      <c r="Q160" s="137">
        <v>9.7999999999999997E-4</v>
      </c>
      <c r="R160" s="137">
        <f t="shared" si="12"/>
        <v>9.7999999999999997E-4</v>
      </c>
      <c r="S160" s="137">
        <v>0</v>
      </c>
      <c r="T160" s="138">
        <f t="shared" si="13"/>
        <v>0</v>
      </c>
      <c r="AR160" s="139" t="s">
        <v>368</v>
      </c>
      <c r="AT160" s="139" t="s">
        <v>356</v>
      </c>
      <c r="AU160" s="139" t="s">
        <v>83</v>
      </c>
      <c r="AY160" s="17" t="s">
        <v>136</v>
      </c>
      <c r="BE160" s="140">
        <f t="shared" si="14"/>
        <v>0</v>
      </c>
      <c r="BF160" s="140">
        <f t="shared" si="15"/>
        <v>0</v>
      </c>
      <c r="BG160" s="140">
        <f t="shared" si="16"/>
        <v>0</v>
      </c>
      <c r="BH160" s="140">
        <f t="shared" si="17"/>
        <v>0</v>
      </c>
      <c r="BI160" s="140">
        <f t="shared" si="18"/>
        <v>0</v>
      </c>
      <c r="BJ160" s="17" t="s">
        <v>31</v>
      </c>
      <c r="BK160" s="140">
        <f t="shared" si="19"/>
        <v>0</v>
      </c>
      <c r="BL160" s="17" t="s">
        <v>218</v>
      </c>
      <c r="BM160" s="139" t="s">
        <v>1568</v>
      </c>
    </row>
    <row r="161" spans="2:65" s="1" customFormat="1" ht="24.15" customHeight="1">
      <c r="B161" s="128"/>
      <c r="C161" s="129" t="s">
        <v>381</v>
      </c>
      <c r="D161" s="129" t="s">
        <v>139</v>
      </c>
      <c r="E161" s="130" t="s">
        <v>1569</v>
      </c>
      <c r="F161" s="131" t="s">
        <v>1570</v>
      </c>
      <c r="G161" s="132" t="s">
        <v>157</v>
      </c>
      <c r="H161" s="133">
        <v>3</v>
      </c>
      <c r="I161" s="134"/>
      <c r="J161" s="134">
        <f t="shared" si="10"/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0.113</v>
      </c>
      <c r="P161" s="137">
        <f t="shared" si="11"/>
        <v>0.33900000000000002</v>
      </c>
      <c r="Q161" s="137">
        <v>2.4000000000000001E-4</v>
      </c>
      <c r="R161" s="137">
        <f t="shared" si="12"/>
        <v>7.2000000000000005E-4</v>
      </c>
      <c r="S161" s="137">
        <v>0</v>
      </c>
      <c r="T161" s="138">
        <f t="shared" si="13"/>
        <v>0</v>
      </c>
      <c r="AR161" s="139" t="s">
        <v>218</v>
      </c>
      <c r="AT161" s="139" t="s">
        <v>139</v>
      </c>
      <c r="AU161" s="139" t="s">
        <v>83</v>
      </c>
      <c r="AY161" s="17" t="s">
        <v>136</v>
      </c>
      <c r="BE161" s="140">
        <f t="shared" si="14"/>
        <v>0</v>
      </c>
      <c r="BF161" s="140">
        <f t="shared" si="15"/>
        <v>0</v>
      </c>
      <c r="BG161" s="140">
        <f t="shared" si="16"/>
        <v>0</v>
      </c>
      <c r="BH161" s="140">
        <f t="shared" si="17"/>
        <v>0</v>
      </c>
      <c r="BI161" s="140">
        <f t="shared" si="18"/>
        <v>0</v>
      </c>
      <c r="BJ161" s="17" t="s">
        <v>31</v>
      </c>
      <c r="BK161" s="140">
        <f t="shared" si="19"/>
        <v>0</v>
      </c>
      <c r="BL161" s="17" t="s">
        <v>218</v>
      </c>
      <c r="BM161" s="139" t="s">
        <v>1571</v>
      </c>
    </row>
    <row r="162" spans="2:65" s="1" customFormat="1" ht="44.25" customHeight="1">
      <c r="B162" s="128"/>
      <c r="C162" s="129" t="s">
        <v>385</v>
      </c>
      <c r="D162" s="129" t="s">
        <v>139</v>
      </c>
      <c r="E162" s="130" t="s">
        <v>1391</v>
      </c>
      <c r="F162" s="131" t="s">
        <v>1392</v>
      </c>
      <c r="G162" s="132" t="s">
        <v>174</v>
      </c>
      <c r="H162" s="133">
        <v>0.24199999999999999</v>
      </c>
      <c r="I162" s="134"/>
      <c r="J162" s="134">
        <f t="shared" si="10"/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1.5169999999999999</v>
      </c>
      <c r="P162" s="137">
        <f t="shared" si="11"/>
        <v>0.36711399999999994</v>
      </c>
      <c r="Q162" s="137">
        <v>0</v>
      </c>
      <c r="R162" s="137">
        <f t="shared" si="12"/>
        <v>0</v>
      </c>
      <c r="S162" s="137">
        <v>0</v>
      </c>
      <c r="T162" s="138">
        <f t="shared" si="13"/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si="14"/>
        <v>0</v>
      </c>
      <c r="BF162" s="140">
        <f t="shared" si="15"/>
        <v>0</v>
      </c>
      <c r="BG162" s="140">
        <f t="shared" si="16"/>
        <v>0</v>
      </c>
      <c r="BH162" s="140">
        <f t="shared" si="17"/>
        <v>0</v>
      </c>
      <c r="BI162" s="140">
        <f t="shared" si="18"/>
        <v>0</v>
      </c>
      <c r="BJ162" s="17" t="s">
        <v>31</v>
      </c>
      <c r="BK162" s="140">
        <f t="shared" si="19"/>
        <v>0</v>
      </c>
      <c r="BL162" s="17" t="s">
        <v>218</v>
      </c>
      <c r="BM162" s="139" t="s">
        <v>1572</v>
      </c>
    </row>
    <row r="163" spans="2:65" s="1" customFormat="1" ht="49.2" customHeight="1">
      <c r="B163" s="128"/>
      <c r="C163" s="129" t="s">
        <v>390</v>
      </c>
      <c r="D163" s="129" t="s">
        <v>139</v>
      </c>
      <c r="E163" s="130" t="s">
        <v>1394</v>
      </c>
      <c r="F163" s="131" t="s">
        <v>1395</v>
      </c>
      <c r="G163" s="132" t="s">
        <v>174</v>
      </c>
      <c r="H163" s="133">
        <v>0.24199999999999999</v>
      </c>
      <c r="I163" s="134"/>
      <c r="J163" s="134">
        <f t="shared" si="10"/>
        <v>0</v>
      </c>
      <c r="K163" s="131" t="s">
        <v>143</v>
      </c>
      <c r="L163" s="29"/>
      <c r="M163" s="168" t="s">
        <v>1</v>
      </c>
      <c r="N163" s="169" t="s">
        <v>40</v>
      </c>
      <c r="O163" s="170">
        <v>1.25</v>
      </c>
      <c r="P163" s="170">
        <f t="shared" si="11"/>
        <v>0.30249999999999999</v>
      </c>
      <c r="Q163" s="170">
        <v>0</v>
      </c>
      <c r="R163" s="170">
        <f t="shared" si="12"/>
        <v>0</v>
      </c>
      <c r="S163" s="170">
        <v>0</v>
      </c>
      <c r="T163" s="171">
        <f t="shared" si="1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14"/>
        <v>0</v>
      </c>
      <c r="BF163" s="140">
        <f t="shared" si="15"/>
        <v>0</v>
      </c>
      <c r="BG163" s="140">
        <f t="shared" si="16"/>
        <v>0</v>
      </c>
      <c r="BH163" s="140">
        <f t="shared" si="17"/>
        <v>0</v>
      </c>
      <c r="BI163" s="140">
        <f t="shared" si="18"/>
        <v>0</v>
      </c>
      <c r="BJ163" s="17" t="s">
        <v>31</v>
      </c>
      <c r="BK163" s="140">
        <f t="shared" si="19"/>
        <v>0</v>
      </c>
      <c r="BL163" s="17" t="s">
        <v>218</v>
      </c>
      <c r="BM163" s="139" t="s">
        <v>1573</v>
      </c>
    </row>
    <row r="164" spans="2:65" s="1" customFormat="1" ht="6.9" customHeight="1">
      <c r="B164" s="41"/>
      <c r="C164" s="42"/>
      <c r="D164" s="42"/>
      <c r="E164" s="42"/>
      <c r="F164" s="42"/>
      <c r="G164" s="42"/>
      <c r="H164" s="42"/>
      <c r="I164" s="42"/>
      <c r="J164" s="42"/>
      <c r="K164" s="42"/>
      <c r="L164" s="29"/>
    </row>
  </sheetData>
  <autoFilter ref="C120:K163" xr:uid="{00000000-0009-0000-0000-000005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07"/>
  <sheetViews>
    <sheetView showGridLines="0" topLeftCell="A87" workbookViewId="0">
      <selection activeCell="Y112" sqref="Y11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93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1574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ROUND((SUM(BE122:BE206)),  0)</f>
        <v>0</v>
      </c>
      <c r="I33" s="89"/>
      <c r="J33" s="88">
        <f>ROUND(((SUM(BE122:BE206))*I33),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ROUND((SUM(BF122:BF206)),  0)</f>
        <v>0</v>
      </c>
      <c r="I34" s="89"/>
      <c r="J34" s="88">
        <f>ROUND(((SUM(BF122:BF206))*I34),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ROUND((SUM(BG122:BG206)),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ROUND((SUM(BH122:BH206)),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ROUND((SUM(BI122:BI206)),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06 - Venkovní kanalizace</v>
      </c>
      <c r="F87" s="434"/>
      <c r="G87" s="434"/>
      <c r="H87" s="43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9" customFormat="1" ht="19.95" customHeight="1">
      <c r="B98" s="105"/>
      <c r="D98" s="106" t="s">
        <v>1575</v>
      </c>
      <c r="E98" s="107"/>
      <c r="F98" s="107"/>
      <c r="G98" s="107"/>
      <c r="H98" s="107"/>
      <c r="I98" s="107"/>
      <c r="J98" s="108">
        <f>J124</f>
        <v>0</v>
      </c>
      <c r="L98" s="105"/>
    </row>
    <row r="99" spans="2:12" s="9" customFormat="1" ht="19.95" customHeight="1">
      <c r="B99" s="105"/>
      <c r="D99" s="106" t="s">
        <v>105</v>
      </c>
      <c r="E99" s="107"/>
      <c r="F99" s="107"/>
      <c r="G99" s="107"/>
      <c r="H99" s="107"/>
      <c r="I99" s="107"/>
      <c r="J99" s="108">
        <f>J167</f>
        <v>0</v>
      </c>
      <c r="L99" s="105"/>
    </row>
    <row r="100" spans="2:12" s="9" customFormat="1" ht="19.95" customHeight="1">
      <c r="B100" s="105"/>
      <c r="D100" s="106" t="s">
        <v>1011</v>
      </c>
      <c r="E100" s="107"/>
      <c r="F100" s="107"/>
      <c r="G100" s="107"/>
      <c r="H100" s="107"/>
      <c r="I100" s="107"/>
      <c r="J100" s="108">
        <f>J170</f>
        <v>0</v>
      </c>
      <c r="L100" s="105"/>
    </row>
    <row r="101" spans="2:12" s="9" customFormat="1" ht="19.95" customHeight="1">
      <c r="B101" s="105"/>
      <c r="D101" s="106" t="s">
        <v>1576</v>
      </c>
      <c r="E101" s="107"/>
      <c r="F101" s="107"/>
      <c r="G101" s="107"/>
      <c r="H101" s="107"/>
      <c r="I101" s="107"/>
      <c r="J101" s="108">
        <f>J174</f>
        <v>0</v>
      </c>
      <c r="L101" s="105"/>
    </row>
    <row r="102" spans="2:12" s="9" customFormat="1" ht="19.95" customHeight="1">
      <c r="B102" s="105"/>
      <c r="D102" s="106" t="s">
        <v>109</v>
      </c>
      <c r="E102" s="107"/>
      <c r="F102" s="107"/>
      <c r="G102" s="107"/>
      <c r="H102" s="107"/>
      <c r="I102" s="107"/>
      <c r="J102" s="108">
        <f>J205</f>
        <v>0</v>
      </c>
      <c r="L102" s="105"/>
    </row>
    <row r="103" spans="2:12" s="1" customFormat="1" ht="21.75" customHeight="1">
      <c r="B103" s="29"/>
      <c r="L103" s="29"/>
    </row>
    <row r="104" spans="2:12" s="1" customFormat="1" ht="6.9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" customHeight="1">
      <c r="B109" s="29"/>
      <c r="C109" s="21" t="s">
        <v>122</v>
      </c>
      <c r="L109" s="29"/>
    </row>
    <row r="110" spans="2:12" s="1" customFormat="1" ht="6.9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435" t="str">
        <f>E7</f>
        <v>Stavební úpravy - školní jídelna Želetava</v>
      </c>
      <c r="F112" s="436"/>
      <c r="G112" s="436"/>
      <c r="H112" s="436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403" t="str">
        <f>E9</f>
        <v>06 - Venkovní kanalizace</v>
      </c>
      <c r="F114" s="434"/>
      <c r="G114" s="434"/>
      <c r="H114" s="434"/>
      <c r="L114" s="29"/>
    </row>
    <row r="115" spans="2:65" s="1" customFormat="1" ht="6.9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>Želetava</v>
      </c>
      <c r="I116" s="26"/>
      <c r="J116" s="49" t="str">
        <f>IF(J12="","",J12)</f>
        <v>11. 5. 2023</v>
      </c>
      <c r="L116" s="29"/>
    </row>
    <row r="117" spans="2:65" s="1" customFormat="1" ht="6.9" customHeight="1">
      <c r="B117" s="29"/>
      <c r="L117" s="29"/>
    </row>
    <row r="118" spans="2:65" s="1" customFormat="1" ht="25.65" customHeight="1">
      <c r="B118" s="29"/>
      <c r="C118" s="26" t="s">
        <v>22</v>
      </c>
      <c r="F118" s="24" t="str">
        <f>E15</f>
        <v>městys Želetava</v>
      </c>
      <c r="I118" s="26"/>
      <c r="J118" s="27" t="str">
        <f>E21</f>
        <v xml:space="preserve">TeS, spol. s r.o., David Myška </v>
      </c>
      <c r="L118" s="29"/>
    </row>
    <row r="119" spans="2:65" s="1" customFormat="1" ht="15.15" customHeight="1">
      <c r="B119" s="29"/>
      <c r="C119" s="26" t="s">
        <v>26</v>
      </c>
      <c r="F119" s="24" t="str">
        <f>IF(E18="","",E18)</f>
        <v xml:space="preserve"> </v>
      </c>
      <c r="I119" s="26"/>
      <c r="J119" s="27" t="str">
        <f>E24</f>
        <v>Martin Lang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5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</f>
        <v>110.86100800000001</v>
      </c>
      <c r="Q122" s="50"/>
      <c r="R122" s="114">
        <f>R123</f>
        <v>14.0770047</v>
      </c>
      <c r="S122" s="50"/>
      <c r="T122" s="115">
        <f>T123</f>
        <v>0</v>
      </c>
      <c r="AT122" s="17" t="s">
        <v>74</v>
      </c>
      <c r="AU122" s="17" t="s">
        <v>103</v>
      </c>
      <c r="BK122" s="116">
        <f>BK123</f>
        <v>0</v>
      </c>
    </row>
    <row r="123" spans="2:65" s="11" customFormat="1" ht="25.95" customHeight="1">
      <c r="B123" s="117"/>
      <c r="D123" s="118" t="s">
        <v>74</v>
      </c>
      <c r="E123" s="119" t="s">
        <v>134</v>
      </c>
      <c r="F123" s="119" t="s">
        <v>135</v>
      </c>
      <c r="J123" s="120">
        <f>BK123</f>
        <v>0</v>
      </c>
      <c r="L123" s="117"/>
      <c r="M123" s="121"/>
      <c r="P123" s="122">
        <f>P124+P167+P170+P174+P205</f>
        <v>110.86100800000001</v>
      </c>
      <c r="R123" s="122">
        <f>R124+R167+R170+R174+R205</f>
        <v>14.0770047</v>
      </c>
      <c r="T123" s="123">
        <f>T124+T167+T170+T174+T205</f>
        <v>0</v>
      </c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BK124+BK167+BK170+BK174+BK205</f>
        <v>0</v>
      </c>
    </row>
    <row r="124" spans="2:65" s="11" customFormat="1" ht="22.95" customHeight="1">
      <c r="B124" s="117"/>
      <c r="D124" s="118" t="s">
        <v>74</v>
      </c>
      <c r="E124" s="126" t="s">
        <v>31</v>
      </c>
      <c r="F124" s="126" t="s">
        <v>1577</v>
      </c>
      <c r="J124" s="127">
        <f>BK124</f>
        <v>0</v>
      </c>
      <c r="L124" s="117"/>
      <c r="M124" s="121"/>
      <c r="P124" s="122">
        <f>SUM(P125:P166)</f>
        <v>72.403424999999999</v>
      </c>
      <c r="R124" s="122">
        <f>SUM(R125:R166)</f>
        <v>9.8405900000000006</v>
      </c>
      <c r="T124" s="123">
        <f>SUM(T125:T166)</f>
        <v>0</v>
      </c>
      <c r="AR124" s="118" t="s">
        <v>31</v>
      </c>
      <c r="AT124" s="124" t="s">
        <v>74</v>
      </c>
      <c r="AU124" s="124" t="s">
        <v>31</v>
      </c>
      <c r="AY124" s="118" t="s">
        <v>136</v>
      </c>
      <c r="BK124" s="125">
        <f>SUM(BK125:BK166)</f>
        <v>0</v>
      </c>
    </row>
    <row r="125" spans="2:65" s="1" customFormat="1" ht="24.15" customHeight="1">
      <c r="B125" s="128"/>
      <c r="C125" s="129" t="s">
        <v>31</v>
      </c>
      <c r="D125" s="129" t="s">
        <v>139</v>
      </c>
      <c r="E125" s="130" t="s">
        <v>1578</v>
      </c>
      <c r="F125" s="131" t="s">
        <v>1579</v>
      </c>
      <c r="G125" s="132" t="s">
        <v>152</v>
      </c>
      <c r="H125" s="133">
        <v>29.5</v>
      </c>
      <c r="I125" s="134"/>
      <c r="J125" s="134">
        <f>ROUND(I125*H125,2)</f>
        <v>0</v>
      </c>
      <c r="K125" s="131" t="s">
        <v>143</v>
      </c>
      <c r="L125" s="29"/>
      <c r="M125" s="135" t="s">
        <v>1</v>
      </c>
      <c r="N125" s="136" t="s">
        <v>40</v>
      </c>
      <c r="O125" s="137">
        <v>7.5999999999999998E-2</v>
      </c>
      <c r="P125" s="137">
        <f>O125*H125</f>
        <v>2.242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144</v>
      </c>
      <c r="AT125" s="139" t="s">
        <v>139</v>
      </c>
      <c r="AU125" s="139" t="s">
        <v>83</v>
      </c>
      <c r="AY125" s="17" t="s">
        <v>136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7" t="s">
        <v>31</v>
      </c>
      <c r="BK125" s="140">
        <f>ROUND(I125*H125,2)</f>
        <v>0</v>
      </c>
      <c r="BL125" s="17" t="s">
        <v>144</v>
      </c>
      <c r="BM125" s="139" t="s">
        <v>1580</v>
      </c>
    </row>
    <row r="126" spans="2:65" s="13" customFormat="1">
      <c r="B126" s="147"/>
      <c r="D126" s="142" t="s">
        <v>146</v>
      </c>
      <c r="E126" s="148" t="s">
        <v>1</v>
      </c>
      <c r="F126" s="149" t="s">
        <v>1581</v>
      </c>
      <c r="H126" s="150">
        <v>29.5</v>
      </c>
      <c r="L126" s="147"/>
      <c r="M126" s="151"/>
      <c r="T126" s="152"/>
      <c r="AT126" s="148" t="s">
        <v>146</v>
      </c>
      <c r="AU126" s="148" t="s">
        <v>83</v>
      </c>
      <c r="AV126" s="13" t="s">
        <v>83</v>
      </c>
      <c r="AW126" s="13" t="s">
        <v>30</v>
      </c>
      <c r="AX126" s="13" t="s">
        <v>75</v>
      </c>
      <c r="AY126" s="148" t="s">
        <v>136</v>
      </c>
    </row>
    <row r="127" spans="2:65" s="14" customFormat="1">
      <c r="B127" s="153"/>
      <c r="D127" s="142" t="s">
        <v>146</v>
      </c>
      <c r="E127" s="154" t="s">
        <v>1</v>
      </c>
      <c r="F127" s="155" t="s">
        <v>149</v>
      </c>
      <c r="H127" s="156">
        <v>29.5</v>
      </c>
      <c r="L127" s="153"/>
      <c r="M127" s="157"/>
      <c r="T127" s="158"/>
      <c r="AT127" s="154" t="s">
        <v>146</v>
      </c>
      <c r="AU127" s="154" t="s">
        <v>83</v>
      </c>
      <c r="AV127" s="14" t="s">
        <v>144</v>
      </c>
      <c r="AW127" s="14" t="s">
        <v>30</v>
      </c>
      <c r="AX127" s="14" t="s">
        <v>31</v>
      </c>
      <c r="AY127" s="154" t="s">
        <v>136</v>
      </c>
    </row>
    <row r="128" spans="2:65" s="1" customFormat="1" ht="44.25" customHeight="1">
      <c r="B128" s="128"/>
      <c r="C128" s="129" t="s">
        <v>83</v>
      </c>
      <c r="D128" s="129" t="s">
        <v>139</v>
      </c>
      <c r="E128" s="130" t="s">
        <v>1582</v>
      </c>
      <c r="F128" s="131" t="s">
        <v>1583</v>
      </c>
      <c r="G128" s="132" t="s">
        <v>142</v>
      </c>
      <c r="H128" s="133">
        <v>21.06</v>
      </c>
      <c r="I128" s="134"/>
      <c r="J128" s="134">
        <f>ROUND(I128*H128,2)</f>
        <v>0</v>
      </c>
      <c r="K128" s="131" t="s">
        <v>143</v>
      </c>
      <c r="L128" s="29"/>
      <c r="M128" s="135" t="s">
        <v>1</v>
      </c>
      <c r="N128" s="136" t="s">
        <v>40</v>
      </c>
      <c r="O128" s="137">
        <v>0.61</v>
      </c>
      <c r="P128" s="137">
        <f>O128*H128</f>
        <v>12.846599999999999</v>
      </c>
      <c r="Q128" s="137">
        <v>0</v>
      </c>
      <c r="R128" s="137">
        <f>Q128*H128</f>
        <v>0</v>
      </c>
      <c r="S128" s="137">
        <v>0</v>
      </c>
      <c r="T128" s="138">
        <f>S128*H128</f>
        <v>0</v>
      </c>
      <c r="AR128" s="139" t="s">
        <v>144</v>
      </c>
      <c r="AT128" s="139" t="s">
        <v>139</v>
      </c>
      <c r="AU128" s="139" t="s">
        <v>83</v>
      </c>
      <c r="AY128" s="17" t="s">
        <v>136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7" t="s">
        <v>31</v>
      </c>
      <c r="BK128" s="140">
        <f>ROUND(I128*H128,2)</f>
        <v>0</v>
      </c>
      <c r="BL128" s="17" t="s">
        <v>144</v>
      </c>
      <c r="BM128" s="139" t="s">
        <v>1584</v>
      </c>
    </row>
    <row r="129" spans="2:65" s="13" customFormat="1">
      <c r="B129" s="147"/>
      <c r="D129" s="142" t="s">
        <v>146</v>
      </c>
      <c r="E129" s="148" t="s">
        <v>1</v>
      </c>
      <c r="F129" s="149" t="s">
        <v>1585</v>
      </c>
      <c r="H129" s="150">
        <v>21.06</v>
      </c>
      <c r="L129" s="147"/>
      <c r="M129" s="151"/>
      <c r="T129" s="152"/>
      <c r="AT129" s="148" t="s">
        <v>146</v>
      </c>
      <c r="AU129" s="148" t="s">
        <v>83</v>
      </c>
      <c r="AV129" s="13" t="s">
        <v>83</v>
      </c>
      <c r="AW129" s="13" t="s">
        <v>30</v>
      </c>
      <c r="AX129" s="13" t="s">
        <v>75</v>
      </c>
      <c r="AY129" s="148" t="s">
        <v>136</v>
      </c>
    </row>
    <row r="130" spans="2:65" s="14" customFormat="1">
      <c r="B130" s="153"/>
      <c r="D130" s="142" t="s">
        <v>146</v>
      </c>
      <c r="E130" s="154" t="s">
        <v>1</v>
      </c>
      <c r="F130" s="155" t="s">
        <v>149</v>
      </c>
      <c r="H130" s="156">
        <v>21.06</v>
      </c>
      <c r="L130" s="153"/>
      <c r="M130" s="157"/>
      <c r="T130" s="158"/>
      <c r="AT130" s="154" t="s">
        <v>146</v>
      </c>
      <c r="AU130" s="154" t="s">
        <v>83</v>
      </c>
      <c r="AV130" s="14" t="s">
        <v>144</v>
      </c>
      <c r="AW130" s="14" t="s">
        <v>30</v>
      </c>
      <c r="AX130" s="14" t="s">
        <v>31</v>
      </c>
      <c r="AY130" s="154" t="s">
        <v>136</v>
      </c>
    </row>
    <row r="131" spans="2:65" s="1" customFormat="1" ht="44.25" customHeight="1">
      <c r="B131" s="128"/>
      <c r="C131" s="129" t="s">
        <v>137</v>
      </c>
      <c r="D131" s="129" t="s">
        <v>139</v>
      </c>
      <c r="E131" s="130" t="s">
        <v>1586</v>
      </c>
      <c r="F131" s="131" t="s">
        <v>1587</v>
      </c>
      <c r="G131" s="132" t="s">
        <v>142</v>
      </c>
      <c r="H131" s="133">
        <v>24.6</v>
      </c>
      <c r="I131" s="134"/>
      <c r="J131" s="134">
        <f>ROUND(I131*H131,2)</f>
        <v>0</v>
      </c>
      <c r="K131" s="131" t="s">
        <v>143</v>
      </c>
      <c r="L131" s="29"/>
      <c r="M131" s="135" t="s">
        <v>1</v>
      </c>
      <c r="N131" s="136" t="s">
        <v>40</v>
      </c>
      <c r="O131" s="137">
        <v>1.1220000000000001</v>
      </c>
      <c r="P131" s="137">
        <f>O131*H131</f>
        <v>27.601200000000006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144</v>
      </c>
      <c r="AT131" s="139" t="s">
        <v>139</v>
      </c>
      <c r="AU131" s="139" t="s">
        <v>83</v>
      </c>
      <c r="AY131" s="17" t="s">
        <v>136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7" t="s">
        <v>31</v>
      </c>
      <c r="BK131" s="140">
        <f>ROUND(I131*H131,2)</f>
        <v>0</v>
      </c>
      <c r="BL131" s="17" t="s">
        <v>144</v>
      </c>
      <c r="BM131" s="139" t="s">
        <v>1588</v>
      </c>
    </row>
    <row r="132" spans="2:65" s="13" customFormat="1">
      <c r="B132" s="147"/>
      <c r="D132" s="142" t="s">
        <v>146</v>
      </c>
      <c r="E132" s="148" t="s">
        <v>1</v>
      </c>
      <c r="F132" s="149" t="s">
        <v>1589</v>
      </c>
      <c r="H132" s="150">
        <v>24.6</v>
      </c>
      <c r="L132" s="147"/>
      <c r="M132" s="151"/>
      <c r="T132" s="152"/>
      <c r="AT132" s="148" t="s">
        <v>146</v>
      </c>
      <c r="AU132" s="148" t="s">
        <v>83</v>
      </c>
      <c r="AV132" s="13" t="s">
        <v>83</v>
      </c>
      <c r="AW132" s="13" t="s">
        <v>30</v>
      </c>
      <c r="AX132" s="13" t="s">
        <v>75</v>
      </c>
      <c r="AY132" s="148" t="s">
        <v>136</v>
      </c>
    </row>
    <row r="133" spans="2:65" s="14" customFormat="1">
      <c r="B133" s="153"/>
      <c r="D133" s="142" t="s">
        <v>146</v>
      </c>
      <c r="E133" s="154" t="s">
        <v>1</v>
      </c>
      <c r="F133" s="155" t="s">
        <v>149</v>
      </c>
      <c r="H133" s="156">
        <v>24.6</v>
      </c>
      <c r="L133" s="153"/>
      <c r="M133" s="157"/>
      <c r="T133" s="158"/>
      <c r="AT133" s="154" t="s">
        <v>146</v>
      </c>
      <c r="AU133" s="154" t="s">
        <v>83</v>
      </c>
      <c r="AV133" s="14" t="s">
        <v>144</v>
      </c>
      <c r="AW133" s="14" t="s">
        <v>30</v>
      </c>
      <c r="AX133" s="14" t="s">
        <v>31</v>
      </c>
      <c r="AY133" s="154" t="s">
        <v>136</v>
      </c>
    </row>
    <row r="134" spans="2:65" s="1" customFormat="1" ht="62.7" customHeight="1">
      <c r="B134" s="128"/>
      <c r="C134" s="129" t="s">
        <v>144</v>
      </c>
      <c r="D134" s="129" t="s">
        <v>139</v>
      </c>
      <c r="E134" s="130" t="s">
        <v>1590</v>
      </c>
      <c r="F134" s="131" t="s">
        <v>1591</v>
      </c>
      <c r="G134" s="132" t="s">
        <v>142</v>
      </c>
      <c r="H134" s="133">
        <v>9.8629999999999995</v>
      </c>
      <c r="I134" s="134"/>
      <c r="J134" s="134">
        <f>ROUND(I134*H134,2)</f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8.6999999999999994E-2</v>
      </c>
      <c r="P134" s="137">
        <f>O134*H134</f>
        <v>0.85808099999999987</v>
      </c>
      <c r="Q134" s="137">
        <v>0</v>
      </c>
      <c r="R134" s="137">
        <f>Q134*H134</f>
        <v>0</v>
      </c>
      <c r="S134" s="137">
        <v>0</v>
      </c>
      <c r="T134" s="138">
        <f>S134*H134</f>
        <v>0</v>
      </c>
      <c r="AR134" s="139" t="s">
        <v>144</v>
      </c>
      <c r="AT134" s="139" t="s">
        <v>139</v>
      </c>
      <c r="AU134" s="139" t="s">
        <v>83</v>
      </c>
      <c r="AY134" s="17" t="s">
        <v>136</v>
      </c>
      <c r="BE134" s="140">
        <f>IF(N134="základní",J134,0)</f>
        <v>0</v>
      </c>
      <c r="BF134" s="140">
        <f>IF(N134="snížená",J134,0)</f>
        <v>0</v>
      </c>
      <c r="BG134" s="140">
        <f>IF(N134="zákl. přenesená",J134,0)</f>
        <v>0</v>
      </c>
      <c r="BH134" s="140">
        <f>IF(N134="sníž. přenesená",J134,0)</f>
        <v>0</v>
      </c>
      <c r="BI134" s="140">
        <f>IF(N134="nulová",J134,0)</f>
        <v>0</v>
      </c>
      <c r="BJ134" s="17" t="s">
        <v>31</v>
      </c>
      <c r="BK134" s="140">
        <f>ROUND(I134*H134,2)</f>
        <v>0</v>
      </c>
      <c r="BL134" s="17" t="s">
        <v>144</v>
      </c>
      <c r="BM134" s="139" t="s">
        <v>1592</v>
      </c>
    </row>
    <row r="135" spans="2:65" s="12" customFormat="1">
      <c r="B135" s="141"/>
      <c r="D135" s="142" t="s">
        <v>146</v>
      </c>
      <c r="E135" s="143" t="s">
        <v>1</v>
      </c>
      <c r="F135" s="144" t="s">
        <v>1593</v>
      </c>
      <c r="H135" s="143" t="s">
        <v>1</v>
      </c>
      <c r="L135" s="141"/>
      <c r="M135" s="145"/>
      <c r="T135" s="146"/>
      <c r="AT135" s="143" t="s">
        <v>146</v>
      </c>
      <c r="AU135" s="143" t="s">
        <v>83</v>
      </c>
      <c r="AV135" s="12" t="s">
        <v>31</v>
      </c>
      <c r="AW135" s="12" t="s">
        <v>30</v>
      </c>
      <c r="AX135" s="12" t="s">
        <v>75</v>
      </c>
      <c r="AY135" s="143" t="s">
        <v>136</v>
      </c>
    </row>
    <row r="136" spans="2:65" s="13" customFormat="1">
      <c r="B136" s="147"/>
      <c r="D136" s="142" t="s">
        <v>146</v>
      </c>
      <c r="E136" s="148" t="s">
        <v>1</v>
      </c>
      <c r="F136" s="149" t="s">
        <v>1594</v>
      </c>
      <c r="H136" s="150">
        <v>45.66</v>
      </c>
      <c r="L136" s="147"/>
      <c r="M136" s="151"/>
      <c r="T136" s="152"/>
      <c r="AT136" s="148" t="s">
        <v>146</v>
      </c>
      <c r="AU136" s="148" t="s">
        <v>83</v>
      </c>
      <c r="AV136" s="13" t="s">
        <v>83</v>
      </c>
      <c r="AW136" s="13" t="s">
        <v>30</v>
      </c>
      <c r="AX136" s="13" t="s">
        <v>75</v>
      </c>
      <c r="AY136" s="148" t="s">
        <v>136</v>
      </c>
    </row>
    <row r="137" spans="2:65" s="12" customFormat="1">
      <c r="B137" s="141"/>
      <c r="D137" s="142" t="s">
        <v>146</v>
      </c>
      <c r="E137" s="143" t="s">
        <v>1</v>
      </c>
      <c r="F137" s="144" t="s">
        <v>1595</v>
      </c>
      <c r="H137" s="143" t="s">
        <v>1</v>
      </c>
      <c r="L137" s="141"/>
      <c r="M137" s="145"/>
      <c r="T137" s="146"/>
      <c r="AT137" s="143" t="s">
        <v>146</v>
      </c>
      <c r="AU137" s="143" t="s">
        <v>83</v>
      </c>
      <c r="AV137" s="12" t="s">
        <v>31</v>
      </c>
      <c r="AW137" s="12" t="s">
        <v>30</v>
      </c>
      <c r="AX137" s="12" t="s">
        <v>75</v>
      </c>
      <c r="AY137" s="143" t="s">
        <v>136</v>
      </c>
    </row>
    <row r="138" spans="2:65" s="13" customFormat="1">
      <c r="B138" s="147"/>
      <c r="D138" s="142" t="s">
        <v>146</v>
      </c>
      <c r="E138" s="148" t="s">
        <v>1</v>
      </c>
      <c r="F138" s="149" t="s">
        <v>1596</v>
      </c>
      <c r="H138" s="150">
        <v>-35.796999999999997</v>
      </c>
      <c r="L138" s="147"/>
      <c r="M138" s="151"/>
      <c r="T138" s="152"/>
      <c r="AT138" s="148" t="s">
        <v>146</v>
      </c>
      <c r="AU138" s="148" t="s">
        <v>83</v>
      </c>
      <c r="AV138" s="13" t="s">
        <v>83</v>
      </c>
      <c r="AW138" s="13" t="s">
        <v>30</v>
      </c>
      <c r="AX138" s="13" t="s">
        <v>75</v>
      </c>
      <c r="AY138" s="148" t="s">
        <v>136</v>
      </c>
    </row>
    <row r="139" spans="2:65" s="14" customFormat="1">
      <c r="B139" s="153"/>
      <c r="D139" s="142" t="s">
        <v>146</v>
      </c>
      <c r="E139" s="154" t="s">
        <v>1</v>
      </c>
      <c r="F139" s="155" t="s">
        <v>149</v>
      </c>
      <c r="H139" s="156">
        <v>9.8629999999999995</v>
      </c>
      <c r="L139" s="153"/>
      <c r="M139" s="157"/>
      <c r="T139" s="158"/>
      <c r="AT139" s="154" t="s">
        <v>146</v>
      </c>
      <c r="AU139" s="154" t="s">
        <v>83</v>
      </c>
      <c r="AV139" s="14" t="s">
        <v>144</v>
      </c>
      <c r="AW139" s="14" t="s">
        <v>30</v>
      </c>
      <c r="AX139" s="14" t="s">
        <v>31</v>
      </c>
      <c r="AY139" s="154" t="s">
        <v>136</v>
      </c>
    </row>
    <row r="140" spans="2:65" s="1" customFormat="1" ht="66.75" customHeight="1">
      <c r="B140" s="128"/>
      <c r="C140" s="129" t="s">
        <v>162</v>
      </c>
      <c r="D140" s="129" t="s">
        <v>139</v>
      </c>
      <c r="E140" s="130" t="s">
        <v>1597</v>
      </c>
      <c r="F140" s="131" t="s">
        <v>1598</v>
      </c>
      <c r="G140" s="132" t="s">
        <v>142</v>
      </c>
      <c r="H140" s="133">
        <v>98.63</v>
      </c>
      <c r="I140" s="134"/>
      <c r="J140" s="134">
        <f>ROUND(I140*H140,2)</f>
        <v>0</v>
      </c>
      <c r="K140" s="131" t="s">
        <v>143</v>
      </c>
      <c r="L140" s="29"/>
      <c r="M140" s="135" t="s">
        <v>1</v>
      </c>
      <c r="N140" s="136" t="s">
        <v>40</v>
      </c>
      <c r="O140" s="137">
        <v>5.0000000000000001E-3</v>
      </c>
      <c r="P140" s="137">
        <f>O140*H140</f>
        <v>0.49314999999999998</v>
      </c>
      <c r="Q140" s="137">
        <v>0</v>
      </c>
      <c r="R140" s="137">
        <f>Q140*H140</f>
        <v>0</v>
      </c>
      <c r="S140" s="137">
        <v>0</v>
      </c>
      <c r="T140" s="138">
        <f>S140*H140</f>
        <v>0</v>
      </c>
      <c r="AR140" s="139" t="s">
        <v>144</v>
      </c>
      <c r="AT140" s="139" t="s">
        <v>139</v>
      </c>
      <c r="AU140" s="139" t="s">
        <v>83</v>
      </c>
      <c r="AY140" s="17" t="s">
        <v>136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7" t="s">
        <v>31</v>
      </c>
      <c r="BK140" s="140">
        <f>ROUND(I140*H140,2)</f>
        <v>0</v>
      </c>
      <c r="BL140" s="17" t="s">
        <v>144</v>
      </c>
      <c r="BM140" s="139" t="s">
        <v>1599</v>
      </c>
    </row>
    <row r="141" spans="2:65" s="13" customFormat="1">
      <c r="B141" s="147"/>
      <c r="D141" s="142" t="s">
        <v>146</v>
      </c>
      <c r="F141" s="149" t="s">
        <v>1600</v>
      </c>
      <c r="H141" s="150">
        <v>98.63</v>
      </c>
      <c r="L141" s="147"/>
      <c r="M141" s="151"/>
      <c r="T141" s="152"/>
      <c r="AT141" s="148" t="s">
        <v>146</v>
      </c>
      <c r="AU141" s="148" t="s">
        <v>83</v>
      </c>
      <c r="AV141" s="13" t="s">
        <v>83</v>
      </c>
      <c r="AW141" s="13" t="s">
        <v>3</v>
      </c>
      <c r="AX141" s="13" t="s">
        <v>31</v>
      </c>
      <c r="AY141" s="148" t="s">
        <v>136</v>
      </c>
    </row>
    <row r="142" spans="2:65" s="1" customFormat="1" ht="44.25" customHeight="1">
      <c r="B142" s="128"/>
      <c r="C142" s="129" t="s">
        <v>166</v>
      </c>
      <c r="D142" s="129" t="s">
        <v>139</v>
      </c>
      <c r="E142" s="130" t="s">
        <v>1601</v>
      </c>
      <c r="F142" s="131" t="s">
        <v>1602</v>
      </c>
      <c r="G142" s="132" t="s">
        <v>142</v>
      </c>
      <c r="H142" s="133">
        <v>9.8629999999999995</v>
      </c>
      <c r="I142" s="134"/>
      <c r="J142" s="134">
        <f>ROUND(I142*H142,2)</f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0.19700000000000001</v>
      </c>
      <c r="P142" s="137">
        <f>O142*H142</f>
        <v>1.943011</v>
      </c>
      <c r="Q142" s="137">
        <v>0</v>
      </c>
      <c r="R142" s="137">
        <f>Q142*H142</f>
        <v>0</v>
      </c>
      <c r="S142" s="137">
        <v>0</v>
      </c>
      <c r="T142" s="138">
        <f>S142*H142</f>
        <v>0</v>
      </c>
      <c r="AR142" s="139" t="s">
        <v>144</v>
      </c>
      <c r="AT142" s="139" t="s">
        <v>139</v>
      </c>
      <c r="AU142" s="139" t="s">
        <v>83</v>
      </c>
      <c r="AY142" s="17" t="s">
        <v>136</v>
      </c>
      <c r="BE142" s="140">
        <f>IF(N142="základní",J142,0)</f>
        <v>0</v>
      </c>
      <c r="BF142" s="140">
        <f>IF(N142="snížená",J142,0)</f>
        <v>0</v>
      </c>
      <c r="BG142" s="140">
        <f>IF(N142="zákl. přenesená",J142,0)</f>
        <v>0</v>
      </c>
      <c r="BH142" s="140">
        <f>IF(N142="sníž. přenesená",J142,0)</f>
        <v>0</v>
      </c>
      <c r="BI142" s="140">
        <f>IF(N142="nulová",J142,0)</f>
        <v>0</v>
      </c>
      <c r="BJ142" s="17" t="s">
        <v>31</v>
      </c>
      <c r="BK142" s="140">
        <f>ROUND(I142*H142,2)</f>
        <v>0</v>
      </c>
      <c r="BL142" s="17" t="s">
        <v>144</v>
      </c>
      <c r="BM142" s="139" t="s">
        <v>1603</v>
      </c>
    </row>
    <row r="143" spans="2:65" s="1" customFormat="1" ht="44.25" customHeight="1">
      <c r="B143" s="128"/>
      <c r="C143" s="129" t="s">
        <v>171</v>
      </c>
      <c r="D143" s="129" t="s">
        <v>139</v>
      </c>
      <c r="E143" s="130" t="s">
        <v>1604</v>
      </c>
      <c r="F143" s="131" t="s">
        <v>1605</v>
      </c>
      <c r="G143" s="132" t="s">
        <v>174</v>
      </c>
      <c r="H143" s="133">
        <v>17.753</v>
      </c>
      <c r="I143" s="134"/>
      <c r="J143" s="134">
        <f>ROUND(I143*H143,2)</f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</v>
      </c>
      <c r="P143" s="137">
        <f>O143*H143</f>
        <v>0</v>
      </c>
      <c r="Q143" s="137">
        <v>0</v>
      </c>
      <c r="R143" s="137">
        <f>Q143*H143</f>
        <v>0</v>
      </c>
      <c r="S143" s="137">
        <v>0</v>
      </c>
      <c r="T143" s="138">
        <f>S143*H143</f>
        <v>0</v>
      </c>
      <c r="AR143" s="139" t="s">
        <v>144</v>
      </c>
      <c r="AT143" s="139" t="s">
        <v>139</v>
      </c>
      <c r="AU143" s="139" t="s">
        <v>83</v>
      </c>
      <c r="AY143" s="17" t="s">
        <v>136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7" t="s">
        <v>31</v>
      </c>
      <c r="BK143" s="140">
        <f>ROUND(I143*H143,2)</f>
        <v>0</v>
      </c>
      <c r="BL143" s="17" t="s">
        <v>144</v>
      </c>
      <c r="BM143" s="139" t="s">
        <v>1606</v>
      </c>
    </row>
    <row r="144" spans="2:65" s="13" customFormat="1">
      <c r="B144" s="147"/>
      <c r="D144" s="142" t="s">
        <v>146</v>
      </c>
      <c r="F144" s="149" t="s">
        <v>1607</v>
      </c>
      <c r="H144" s="150">
        <v>17.753</v>
      </c>
      <c r="L144" s="147"/>
      <c r="M144" s="151"/>
      <c r="T144" s="152"/>
      <c r="AT144" s="148" t="s">
        <v>146</v>
      </c>
      <c r="AU144" s="148" t="s">
        <v>83</v>
      </c>
      <c r="AV144" s="13" t="s">
        <v>83</v>
      </c>
      <c r="AW144" s="13" t="s">
        <v>3</v>
      </c>
      <c r="AX144" s="13" t="s">
        <v>31</v>
      </c>
      <c r="AY144" s="148" t="s">
        <v>136</v>
      </c>
    </row>
    <row r="145" spans="2:65" s="1" customFormat="1" ht="37.950000000000003" customHeight="1">
      <c r="B145" s="128"/>
      <c r="C145" s="129" t="s">
        <v>177</v>
      </c>
      <c r="D145" s="129" t="s">
        <v>139</v>
      </c>
      <c r="E145" s="130" t="s">
        <v>1608</v>
      </c>
      <c r="F145" s="131" t="s">
        <v>1609</v>
      </c>
      <c r="G145" s="132" t="s">
        <v>142</v>
      </c>
      <c r="H145" s="133">
        <v>9.8629999999999995</v>
      </c>
      <c r="I145" s="134"/>
      <c r="J145" s="134">
        <f>ROUND(I145*H145,2)</f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8.9999999999999993E-3</v>
      </c>
      <c r="P145" s="137">
        <f>O145*H145</f>
        <v>8.8766999999999985E-2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144</v>
      </c>
      <c r="AT145" s="139" t="s">
        <v>139</v>
      </c>
      <c r="AU145" s="139" t="s">
        <v>83</v>
      </c>
      <c r="AY145" s="17" t="s">
        <v>136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7" t="s">
        <v>31</v>
      </c>
      <c r="BK145" s="140">
        <f>ROUND(I145*H145,2)</f>
        <v>0</v>
      </c>
      <c r="BL145" s="17" t="s">
        <v>144</v>
      </c>
      <c r="BM145" s="139" t="s">
        <v>1610</v>
      </c>
    </row>
    <row r="146" spans="2:65" s="1" customFormat="1" ht="44.25" customHeight="1">
      <c r="B146" s="128"/>
      <c r="C146" s="129" t="s">
        <v>181</v>
      </c>
      <c r="D146" s="129" t="s">
        <v>139</v>
      </c>
      <c r="E146" s="130" t="s">
        <v>1611</v>
      </c>
      <c r="F146" s="131" t="s">
        <v>1612</v>
      </c>
      <c r="G146" s="132" t="s">
        <v>142</v>
      </c>
      <c r="H146" s="133">
        <v>35.796999999999997</v>
      </c>
      <c r="I146" s="134"/>
      <c r="J146" s="134">
        <f>ROUND(I146*H146,2)</f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0.32800000000000001</v>
      </c>
      <c r="P146" s="137">
        <f>O146*H146</f>
        <v>11.741415999999999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144</v>
      </c>
      <c r="AT146" s="139" t="s">
        <v>139</v>
      </c>
      <c r="AU146" s="139" t="s">
        <v>83</v>
      </c>
      <c r="AY146" s="17" t="s">
        <v>136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7" t="s">
        <v>31</v>
      </c>
      <c r="BK146" s="140">
        <f>ROUND(I146*H146,2)</f>
        <v>0</v>
      </c>
      <c r="BL146" s="17" t="s">
        <v>144</v>
      </c>
      <c r="BM146" s="139" t="s">
        <v>1613</v>
      </c>
    </row>
    <row r="147" spans="2:65" s="12" customFormat="1">
      <c r="B147" s="141"/>
      <c r="D147" s="142" t="s">
        <v>146</v>
      </c>
      <c r="E147" s="143" t="s">
        <v>1</v>
      </c>
      <c r="F147" s="144" t="s">
        <v>1593</v>
      </c>
      <c r="H147" s="143" t="s">
        <v>1</v>
      </c>
      <c r="L147" s="141"/>
      <c r="M147" s="145"/>
      <c r="T147" s="146"/>
      <c r="AT147" s="143" t="s">
        <v>146</v>
      </c>
      <c r="AU147" s="143" t="s">
        <v>83</v>
      </c>
      <c r="AV147" s="12" t="s">
        <v>31</v>
      </c>
      <c r="AW147" s="12" t="s">
        <v>30</v>
      </c>
      <c r="AX147" s="12" t="s">
        <v>75</v>
      </c>
      <c r="AY147" s="143" t="s">
        <v>136</v>
      </c>
    </row>
    <row r="148" spans="2:65" s="13" customFormat="1">
      <c r="B148" s="147"/>
      <c r="D148" s="142" t="s">
        <v>146</v>
      </c>
      <c r="E148" s="148" t="s">
        <v>1</v>
      </c>
      <c r="F148" s="149" t="s">
        <v>1594</v>
      </c>
      <c r="H148" s="150">
        <v>45.66</v>
      </c>
      <c r="L148" s="147"/>
      <c r="M148" s="151"/>
      <c r="T148" s="152"/>
      <c r="AT148" s="148" t="s">
        <v>146</v>
      </c>
      <c r="AU148" s="148" t="s">
        <v>83</v>
      </c>
      <c r="AV148" s="13" t="s">
        <v>83</v>
      </c>
      <c r="AW148" s="13" t="s">
        <v>30</v>
      </c>
      <c r="AX148" s="13" t="s">
        <v>75</v>
      </c>
      <c r="AY148" s="148" t="s">
        <v>136</v>
      </c>
    </row>
    <row r="149" spans="2:65" s="12" customFormat="1">
      <c r="B149" s="141"/>
      <c r="D149" s="142" t="s">
        <v>146</v>
      </c>
      <c r="E149" s="143" t="s">
        <v>1</v>
      </c>
      <c r="F149" s="144" t="s">
        <v>1614</v>
      </c>
      <c r="H149" s="143" t="s">
        <v>1</v>
      </c>
      <c r="L149" s="141"/>
      <c r="M149" s="145"/>
      <c r="T149" s="146"/>
      <c r="AT149" s="143" t="s">
        <v>146</v>
      </c>
      <c r="AU149" s="143" t="s">
        <v>83</v>
      </c>
      <c r="AV149" s="12" t="s">
        <v>31</v>
      </c>
      <c r="AW149" s="12" t="s">
        <v>30</v>
      </c>
      <c r="AX149" s="12" t="s">
        <v>75</v>
      </c>
      <c r="AY149" s="143" t="s">
        <v>136</v>
      </c>
    </row>
    <row r="150" spans="2:65" s="13" customFormat="1">
      <c r="B150" s="147"/>
      <c r="D150" s="142" t="s">
        <v>146</v>
      </c>
      <c r="E150" s="148" t="s">
        <v>1</v>
      </c>
      <c r="F150" s="149" t="s">
        <v>1615</v>
      </c>
      <c r="H150" s="150">
        <v>-6.56</v>
      </c>
      <c r="L150" s="147"/>
      <c r="M150" s="151"/>
      <c r="T150" s="152"/>
      <c r="AT150" s="148" t="s">
        <v>146</v>
      </c>
      <c r="AU150" s="148" t="s">
        <v>83</v>
      </c>
      <c r="AV150" s="13" t="s">
        <v>83</v>
      </c>
      <c r="AW150" s="13" t="s">
        <v>30</v>
      </c>
      <c r="AX150" s="13" t="s">
        <v>75</v>
      </c>
      <c r="AY150" s="148" t="s">
        <v>136</v>
      </c>
    </row>
    <row r="151" spans="2:65" s="12" customFormat="1">
      <c r="B151" s="141"/>
      <c r="D151" s="142" t="s">
        <v>146</v>
      </c>
      <c r="E151" s="143" t="s">
        <v>1</v>
      </c>
      <c r="F151" s="144" t="s">
        <v>1616</v>
      </c>
      <c r="H151" s="143" t="s">
        <v>1</v>
      </c>
      <c r="L151" s="141"/>
      <c r="M151" s="145"/>
      <c r="T151" s="146"/>
      <c r="AT151" s="143" t="s">
        <v>146</v>
      </c>
      <c r="AU151" s="143" t="s">
        <v>83</v>
      </c>
      <c r="AV151" s="12" t="s">
        <v>31</v>
      </c>
      <c r="AW151" s="12" t="s">
        <v>30</v>
      </c>
      <c r="AX151" s="12" t="s">
        <v>75</v>
      </c>
      <c r="AY151" s="143" t="s">
        <v>136</v>
      </c>
    </row>
    <row r="152" spans="2:65" s="13" customFormat="1">
      <c r="B152" s="147"/>
      <c r="D152" s="142" t="s">
        <v>146</v>
      </c>
      <c r="E152" s="148" t="s">
        <v>1</v>
      </c>
      <c r="F152" s="149" t="s">
        <v>1617</v>
      </c>
      <c r="H152" s="150">
        <v>-0.44700000000000001</v>
      </c>
      <c r="L152" s="147"/>
      <c r="M152" s="151"/>
      <c r="T152" s="152"/>
      <c r="AT152" s="148" t="s">
        <v>146</v>
      </c>
      <c r="AU152" s="148" t="s">
        <v>83</v>
      </c>
      <c r="AV152" s="13" t="s">
        <v>83</v>
      </c>
      <c r="AW152" s="13" t="s">
        <v>30</v>
      </c>
      <c r="AX152" s="13" t="s">
        <v>75</v>
      </c>
      <c r="AY152" s="148" t="s">
        <v>136</v>
      </c>
    </row>
    <row r="153" spans="2:65" s="12" customFormat="1">
      <c r="B153" s="141"/>
      <c r="D153" s="142" t="s">
        <v>146</v>
      </c>
      <c r="E153" s="143" t="s">
        <v>1</v>
      </c>
      <c r="F153" s="144" t="s">
        <v>1618</v>
      </c>
      <c r="H153" s="143" t="s">
        <v>1</v>
      </c>
      <c r="L153" s="141"/>
      <c r="M153" s="145"/>
      <c r="T153" s="146"/>
      <c r="AT153" s="143" t="s">
        <v>146</v>
      </c>
      <c r="AU153" s="143" t="s">
        <v>83</v>
      </c>
      <c r="AV153" s="12" t="s">
        <v>31</v>
      </c>
      <c r="AW153" s="12" t="s">
        <v>30</v>
      </c>
      <c r="AX153" s="12" t="s">
        <v>75</v>
      </c>
      <c r="AY153" s="143" t="s">
        <v>136</v>
      </c>
    </row>
    <row r="154" spans="2:65" s="13" customFormat="1">
      <c r="B154" s="147"/>
      <c r="D154" s="142" t="s">
        <v>146</v>
      </c>
      <c r="E154" s="148" t="s">
        <v>1</v>
      </c>
      <c r="F154" s="149" t="s">
        <v>1619</v>
      </c>
      <c r="H154" s="150">
        <v>-2.8559999999999999</v>
      </c>
      <c r="L154" s="147"/>
      <c r="M154" s="151"/>
      <c r="T154" s="152"/>
      <c r="AT154" s="148" t="s">
        <v>146</v>
      </c>
      <c r="AU154" s="148" t="s">
        <v>83</v>
      </c>
      <c r="AV154" s="13" t="s">
        <v>83</v>
      </c>
      <c r="AW154" s="13" t="s">
        <v>30</v>
      </c>
      <c r="AX154" s="13" t="s">
        <v>75</v>
      </c>
      <c r="AY154" s="148" t="s">
        <v>136</v>
      </c>
    </row>
    <row r="155" spans="2:65" s="14" customFormat="1">
      <c r="B155" s="153"/>
      <c r="D155" s="142" t="s">
        <v>146</v>
      </c>
      <c r="E155" s="154" t="s">
        <v>1</v>
      </c>
      <c r="F155" s="155" t="s">
        <v>149</v>
      </c>
      <c r="H155" s="156">
        <v>35.796999999999997</v>
      </c>
      <c r="L155" s="153"/>
      <c r="M155" s="157"/>
      <c r="T155" s="158"/>
      <c r="AT155" s="154" t="s">
        <v>146</v>
      </c>
      <c r="AU155" s="154" t="s">
        <v>83</v>
      </c>
      <c r="AV155" s="14" t="s">
        <v>144</v>
      </c>
      <c r="AW155" s="14" t="s">
        <v>30</v>
      </c>
      <c r="AX155" s="14" t="s">
        <v>31</v>
      </c>
      <c r="AY155" s="154" t="s">
        <v>136</v>
      </c>
    </row>
    <row r="156" spans="2:65" s="1" customFormat="1" ht="66.75" customHeight="1">
      <c r="B156" s="128"/>
      <c r="C156" s="129" t="s">
        <v>185</v>
      </c>
      <c r="D156" s="129" t="s">
        <v>139</v>
      </c>
      <c r="E156" s="130" t="s">
        <v>1620</v>
      </c>
      <c r="F156" s="131" t="s">
        <v>1621</v>
      </c>
      <c r="G156" s="132" t="s">
        <v>142</v>
      </c>
      <c r="H156" s="133">
        <v>4.92</v>
      </c>
      <c r="I156" s="134"/>
      <c r="J156" s="134">
        <f>ROUND(I156*H156,2)</f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0.435</v>
      </c>
      <c r="P156" s="137">
        <f>O156*H156</f>
        <v>2.1402000000000001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144</v>
      </c>
      <c r="AT156" s="139" t="s">
        <v>139</v>
      </c>
      <c r="AU156" s="139" t="s">
        <v>83</v>
      </c>
      <c r="AY156" s="17" t="s">
        <v>136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7" t="s">
        <v>31</v>
      </c>
      <c r="BK156" s="140">
        <f>ROUND(I156*H156,2)</f>
        <v>0</v>
      </c>
      <c r="BL156" s="17" t="s">
        <v>144</v>
      </c>
      <c r="BM156" s="139" t="s">
        <v>1622</v>
      </c>
    </row>
    <row r="157" spans="2:65" s="13" customFormat="1">
      <c r="B157" s="147"/>
      <c r="D157" s="142" t="s">
        <v>146</v>
      </c>
      <c r="E157" s="148" t="s">
        <v>1</v>
      </c>
      <c r="F157" s="149" t="s">
        <v>1623</v>
      </c>
      <c r="H157" s="150">
        <v>4.92</v>
      </c>
      <c r="L157" s="147"/>
      <c r="M157" s="151"/>
      <c r="T157" s="152"/>
      <c r="AT157" s="148" t="s">
        <v>146</v>
      </c>
      <c r="AU157" s="148" t="s">
        <v>83</v>
      </c>
      <c r="AV157" s="13" t="s">
        <v>83</v>
      </c>
      <c r="AW157" s="13" t="s">
        <v>30</v>
      </c>
      <c r="AX157" s="13" t="s">
        <v>75</v>
      </c>
      <c r="AY157" s="148" t="s">
        <v>136</v>
      </c>
    </row>
    <row r="158" spans="2:65" s="14" customFormat="1">
      <c r="B158" s="153"/>
      <c r="D158" s="142" t="s">
        <v>146</v>
      </c>
      <c r="E158" s="154" t="s">
        <v>1</v>
      </c>
      <c r="F158" s="155" t="s">
        <v>149</v>
      </c>
      <c r="H158" s="156">
        <v>4.92</v>
      </c>
      <c r="L158" s="153"/>
      <c r="M158" s="157"/>
      <c r="T158" s="158"/>
      <c r="AT158" s="154" t="s">
        <v>146</v>
      </c>
      <c r="AU158" s="154" t="s">
        <v>83</v>
      </c>
      <c r="AV158" s="14" t="s">
        <v>144</v>
      </c>
      <c r="AW158" s="14" t="s">
        <v>30</v>
      </c>
      <c r="AX158" s="14" t="s">
        <v>31</v>
      </c>
      <c r="AY158" s="154" t="s">
        <v>136</v>
      </c>
    </row>
    <row r="159" spans="2:65" s="1" customFormat="1" ht="16.5" customHeight="1">
      <c r="B159" s="128"/>
      <c r="C159" s="159" t="s">
        <v>191</v>
      </c>
      <c r="D159" s="159" t="s">
        <v>356</v>
      </c>
      <c r="E159" s="160" t="s">
        <v>1624</v>
      </c>
      <c r="F159" s="161" t="s">
        <v>1625</v>
      </c>
      <c r="G159" s="162" t="s">
        <v>174</v>
      </c>
      <c r="H159" s="163">
        <v>9.84</v>
      </c>
      <c r="I159" s="164"/>
      <c r="J159" s="164">
        <f>ROUND(I159*H159,2)</f>
        <v>0</v>
      </c>
      <c r="K159" s="161" t="s">
        <v>143</v>
      </c>
      <c r="L159" s="165"/>
      <c r="M159" s="166" t="s">
        <v>1</v>
      </c>
      <c r="N159" s="167" t="s">
        <v>40</v>
      </c>
      <c r="O159" s="137">
        <v>0</v>
      </c>
      <c r="P159" s="137">
        <f>O159*H159</f>
        <v>0</v>
      </c>
      <c r="Q159" s="137">
        <v>1</v>
      </c>
      <c r="R159" s="137">
        <f>Q159*H159</f>
        <v>9.84</v>
      </c>
      <c r="S159" s="137">
        <v>0</v>
      </c>
      <c r="T159" s="138">
        <f>S159*H159</f>
        <v>0</v>
      </c>
      <c r="AR159" s="139" t="s">
        <v>177</v>
      </c>
      <c r="AT159" s="139" t="s">
        <v>356</v>
      </c>
      <c r="AU159" s="139" t="s">
        <v>83</v>
      </c>
      <c r="AY159" s="17" t="s">
        <v>136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7" t="s">
        <v>31</v>
      </c>
      <c r="BK159" s="140">
        <f>ROUND(I159*H159,2)</f>
        <v>0</v>
      </c>
      <c r="BL159" s="17" t="s">
        <v>144</v>
      </c>
      <c r="BM159" s="139" t="s">
        <v>1626</v>
      </c>
    </row>
    <row r="160" spans="2:65" s="13" customFormat="1">
      <c r="B160" s="147"/>
      <c r="D160" s="142" t="s">
        <v>146</v>
      </c>
      <c r="F160" s="149" t="s">
        <v>1627</v>
      </c>
      <c r="H160" s="150">
        <v>9.84</v>
      </c>
      <c r="L160" s="147"/>
      <c r="M160" s="151"/>
      <c r="T160" s="152"/>
      <c r="AT160" s="148" t="s">
        <v>146</v>
      </c>
      <c r="AU160" s="148" t="s">
        <v>83</v>
      </c>
      <c r="AV160" s="13" t="s">
        <v>83</v>
      </c>
      <c r="AW160" s="13" t="s">
        <v>3</v>
      </c>
      <c r="AX160" s="13" t="s">
        <v>31</v>
      </c>
      <c r="AY160" s="148" t="s">
        <v>136</v>
      </c>
    </row>
    <row r="161" spans="2:65" s="1" customFormat="1" ht="55.5" customHeight="1">
      <c r="B161" s="128"/>
      <c r="C161" s="129" t="s">
        <v>197</v>
      </c>
      <c r="D161" s="129" t="s">
        <v>139</v>
      </c>
      <c r="E161" s="130" t="s">
        <v>1628</v>
      </c>
      <c r="F161" s="131" t="s">
        <v>1629</v>
      </c>
      <c r="G161" s="132" t="s">
        <v>152</v>
      </c>
      <c r="H161" s="133">
        <v>29.5</v>
      </c>
      <c r="I161" s="134"/>
      <c r="J161" s="134">
        <f>ROUND(I161*H161,2)</f>
        <v>0</v>
      </c>
      <c r="K161" s="131" t="s">
        <v>143</v>
      </c>
      <c r="L161" s="29"/>
      <c r="M161" s="135" t="s">
        <v>1</v>
      </c>
      <c r="N161" s="136" t="s">
        <v>40</v>
      </c>
      <c r="O161" s="137">
        <v>0.153</v>
      </c>
      <c r="P161" s="137">
        <f>O161*H161</f>
        <v>4.5134999999999996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144</v>
      </c>
      <c r="AT161" s="139" t="s">
        <v>139</v>
      </c>
      <c r="AU161" s="139" t="s">
        <v>83</v>
      </c>
      <c r="AY161" s="17" t="s">
        <v>136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7" t="s">
        <v>31</v>
      </c>
      <c r="BK161" s="140">
        <f>ROUND(I161*H161,2)</f>
        <v>0</v>
      </c>
      <c r="BL161" s="17" t="s">
        <v>144</v>
      </c>
      <c r="BM161" s="139" t="s">
        <v>1630</v>
      </c>
    </row>
    <row r="162" spans="2:65" s="1" customFormat="1" ht="37.950000000000003" customHeight="1">
      <c r="B162" s="128"/>
      <c r="C162" s="129" t="s">
        <v>203</v>
      </c>
      <c r="D162" s="129" t="s">
        <v>139</v>
      </c>
      <c r="E162" s="130" t="s">
        <v>1631</v>
      </c>
      <c r="F162" s="131" t="s">
        <v>1632</v>
      </c>
      <c r="G162" s="132" t="s">
        <v>152</v>
      </c>
      <c r="H162" s="133">
        <v>29.5</v>
      </c>
      <c r="I162" s="134"/>
      <c r="J162" s="134">
        <f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0.114</v>
      </c>
      <c r="P162" s="137">
        <f>O162*H162</f>
        <v>3.363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83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>ROUND(I162*H162,2)</f>
        <v>0</v>
      </c>
      <c r="BL162" s="17" t="s">
        <v>144</v>
      </c>
      <c r="BM162" s="139" t="s">
        <v>1633</v>
      </c>
    </row>
    <row r="163" spans="2:65" s="1" customFormat="1" ht="37.950000000000003" customHeight="1">
      <c r="B163" s="128"/>
      <c r="C163" s="129" t="s">
        <v>208</v>
      </c>
      <c r="D163" s="129" t="s">
        <v>139</v>
      </c>
      <c r="E163" s="130" t="s">
        <v>1634</v>
      </c>
      <c r="F163" s="131" t="s">
        <v>1635</v>
      </c>
      <c r="G163" s="132" t="s">
        <v>152</v>
      </c>
      <c r="H163" s="133">
        <v>29.5</v>
      </c>
      <c r="I163" s="134"/>
      <c r="J163" s="134">
        <f>ROUND(I163*H163,2)</f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5.8000000000000003E-2</v>
      </c>
      <c r="P163" s="137">
        <f>O163*H163</f>
        <v>1.7110000000000001</v>
      </c>
      <c r="Q163" s="137">
        <v>0</v>
      </c>
      <c r="R163" s="137">
        <f>Q163*H163</f>
        <v>0</v>
      </c>
      <c r="S163" s="137">
        <v>0</v>
      </c>
      <c r="T163" s="138">
        <f>S163*H163</f>
        <v>0</v>
      </c>
      <c r="AR163" s="139" t="s">
        <v>144</v>
      </c>
      <c r="AT163" s="139" t="s">
        <v>139</v>
      </c>
      <c r="AU163" s="139" t="s">
        <v>83</v>
      </c>
      <c r="AY163" s="17" t="s">
        <v>136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7" t="s">
        <v>31</v>
      </c>
      <c r="BK163" s="140">
        <f>ROUND(I163*H163,2)</f>
        <v>0</v>
      </c>
      <c r="BL163" s="17" t="s">
        <v>144</v>
      </c>
      <c r="BM163" s="139" t="s">
        <v>1636</v>
      </c>
    </row>
    <row r="164" spans="2:65" s="1" customFormat="1" ht="16.5" customHeight="1">
      <c r="B164" s="128"/>
      <c r="C164" s="159" t="s">
        <v>8</v>
      </c>
      <c r="D164" s="159" t="s">
        <v>356</v>
      </c>
      <c r="E164" s="160" t="s">
        <v>1637</v>
      </c>
      <c r="F164" s="161" t="s">
        <v>1638</v>
      </c>
      <c r="G164" s="162" t="s">
        <v>1639</v>
      </c>
      <c r="H164" s="163">
        <v>0.59</v>
      </c>
      <c r="I164" s="164"/>
      <c r="J164" s="164">
        <f>ROUND(I164*H164,2)</f>
        <v>0</v>
      </c>
      <c r="K164" s="161" t="s">
        <v>143</v>
      </c>
      <c r="L164" s="165"/>
      <c r="M164" s="166" t="s">
        <v>1</v>
      </c>
      <c r="N164" s="167" t="s">
        <v>40</v>
      </c>
      <c r="O164" s="137">
        <v>0</v>
      </c>
      <c r="P164" s="137">
        <f>O164*H164</f>
        <v>0</v>
      </c>
      <c r="Q164" s="137">
        <v>1E-3</v>
      </c>
      <c r="R164" s="137">
        <f>Q164*H164</f>
        <v>5.9000000000000003E-4</v>
      </c>
      <c r="S164" s="137">
        <v>0</v>
      </c>
      <c r="T164" s="138">
        <f>S164*H164</f>
        <v>0</v>
      </c>
      <c r="AR164" s="139" t="s">
        <v>177</v>
      </c>
      <c r="AT164" s="139" t="s">
        <v>356</v>
      </c>
      <c r="AU164" s="139" t="s">
        <v>83</v>
      </c>
      <c r="AY164" s="17" t="s">
        <v>136</v>
      </c>
      <c r="BE164" s="140">
        <f>IF(N164="základní",J164,0)</f>
        <v>0</v>
      </c>
      <c r="BF164" s="140">
        <f>IF(N164="snížená",J164,0)</f>
        <v>0</v>
      </c>
      <c r="BG164" s="140">
        <f>IF(N164="zákl. přenesená",J164,0)</f>
        <v>0</v>
      </c>
      <c r="BH164" s="140">
        <f>IF(N164="sníž. přenesená",J164,0)</f>
        <v>0</v>
      </c>
      <c r="BI164" s="140">
        <f>IF(N164="nulová",J164,0)</f>
        <v>0</v>
      </c>
      <c r="BJ164" s="17" t="s">
        <v>31</v>
      </c>
      <c r="BK164" s="140">
        <f>ROUND(I164*H164,2)</f>
        <v>0</v>
      </c>
      <c r="BL164" s="17" t="s">
        <v>144</v>
      </c>
      <c r="BM164" s="139" t="s">
        <v>1640</v>
      </c>
    </row>
    <row r="165" spans="2:65" s="13" customFormat="1">
      <c r="B165" s="147"/>
      <c r="D165" s="142" t="s">
        <v>146</v>
      </c>
      <c r="F165" s="149" t="s">
        <v>1641</v>
      </c>
      <c r="H165" s="150">
        <v>0.59</v>
      </c>
      <c r="L165" s="147"/>
      <c r="M165" s="151"/>
      <c r="T165" s="152"/>
      <c r="AT165" s="148" t="s">
        <v>146</v>
      </c>
      <c r="AU165" s="148" t="s">
        <v>83</v>
      </c>
      <c r="AV165" s="13" t="s">
        <v>83</v>
      </c>
      <c r="AW165" s="13" t="s">
        <v>3</v>
      </c>
      <c r="AX165" s="13" t="s">
        <v>31</v>
      </c>
      <c r="AY165" s="148" t="s">
        <v>136</v>
      </c>
    </row>
    <row r="166" spans="2:65" s="1" customFormat="1" ht="33" customHeight="1">
      <c r="B166" s="128"/>
      <c r="C166" s="129" t="s">
        <v>218</v>
      </c>
      <c r="D166" s="129" t="s">
        <v>139</v>
      </c>
      <c r="E166" s="130" t="s">
        <v>1642</v>
      </c>
      <c r="F166" s="131" t="s">
        <v>1643</v>
      </c>
      <c r="G166" s="132" t="s">
        <v>152</v>
      </c>
      <c r="H166" s="133">
        <v>29.5</v>
      </c>
      <c r="I166" s="134"/>
      <c r="J166" s="134">
        <f>ROUND(I166*H166,2)</f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9.7000000000000003E-2</v>
      </c>
      <c r="P166" s="137">
        <f>O166*H166</f>
        <v>2.8614999999999999</v>
      </c>
      <c r="Q166" s="137">
        <v>0</v>
      </c>
      <c r="R166" s="137">
        <f>Q166*H166</f>
        <v>0</v>
      </c>
      <c r="S166" s="137">
        <v>0</v>
      </c>
      <c r="T166" s="138">
        <f>S166*H166</f>
        <v>0</v>
      </c>
      <c r="AR166" s="139" t="s">
        <v>144</v>
      </c>
      <c r="AT166" s="139" t="s">
        <v>139</v>
      </c>
      <c r="AU166" s="139" t="s">
        <v>83</v>
      </c>
      <c r="AY166" s="17" t="s">
        <v>136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7" t="s">
        <v>31</v>
      </c>
      <c r="BK166" s="140">
        <f>ROUND(I166*H166,2)</f>
        <v>0</v>
      </c>
      <c r="BL166" s="17" t="s">
        <v>144</v>
      </c>
      <c r="BM166" s="139" t="s">
        <v>1644</v>
      </c>
    </row>
    <row r="167" spans="2:65" s="11" customFormat="1" ht="22.95" customHeight="1">
      <c r="B167" s="117"/>
      <c r="D167" s="118" t="s">
        <v>74</v>
      </c>
      <c r="E167" s="126" t="s">
        <v>137</v>
      </c>
      <c r="F167" s="126" t="s">
        <v>138</v>
      </c>
      <c r="J167" s="127">
        <f>BK167</f>
        <v>0</v>
      </c>
      <c r="L167" s="117"/>
      <c r="M167" s="121"/>
      <c r="P167" s="122">
        <f>SUM(P168:P169)</f>
        <v>0.66700000000000004</v>
      </c>
      <c r="R167" s="122">
        <f>SUM(R168:R169)</f>
        <v>0</v>
      </c>
      <c r="T167" s="123">
        <f>SUM(T168:T169)</f>
        <v>0</v>
      </c>
      <c r="AR167" s="118" t="s">
        <v>31</v>
      </c>
      <c r="AT167" s="124" t="s">
        <v>74</v>
      </c>
      <c r="AU167" s="124" t="s">
        <v>31</v>
      </c>
      <c r="AY167" s="118" t="s">
        <v>136</v>
      </c>
      <c r="BK167" s="125">
        <f>SUM(BK168:BK169)</f>
        <v>0</v>
      </c>
    </row>
    <row r="168" spans="2:65" s="1" customFormat="1" ht="24.15" customHeight="1">
      <c r="B168" s="128"/>
      <c r="C168" s="129" t="s">
        <v>223</v>
      </c>
      <c r="D168" s="129" t="s">
        <v>139</v>
      </c>
      <c r="E168" s="130" t="s">
        <v>1645</v>
      </c>
      <c r="F168" s="131" t="s">
        <v>1646</v>
      </c>
      <c r="G168" s="132" t="s">
        <v>157</v>
      </c>
      <c r="H168" s="133">
        <v>1</v>
      </c>
      <c r="I168" s="134"/>
      <c r="J168" s="134">
        <f>ROUND(I168*H168,2)</f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0.66700000000000004</v>
      </c>
      <c r="P168" s="137">
        <f>O168*H168</f>
        <v>0.66700000000000004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144</v>
      </c>
      <c r="AT168" s="139" t="s">
        <v>139</v>
      </c>
      <c r="AU168" s="139" t="s">
        <v>83</v>
      </c>
      <c r="AY168" s="17" t="s">
        <v>136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7" t="s">
        <v>31</v>
      </c>
      <c r="BK168" s="140">
        <f>ROUND(I168*H168,2)</f>
        <v>0</v>
      </c>
      <c r="BL168" s="17" t="s">
        <v>144</v>
      </c>
      <c r="BM168" s="139" t="s">
        <v>1647</v>
      </c>
    </row>
    <row r="169" spans="2:65" s="1" customFormat="1" ht="16.5" customHeight="1">
      <c r="B169" s="128"/>
      <c r="C169" s="159" t="s">
        <v>228</v>
      </c>
      <c r="D169" s="159" t="s">
        <v>356</v>
      </c>
      <c r="E169" s="160" t="s">
        <v>1648</v>
      </c>
      <c r="F169" s="161" t="s">
        <v>1649</v>
      </c>
      <c r="G169" s="162" t="s">
        <v>157</v>
      </c>
      <c r="H169" s="163">
        <v>1</v>
      </c>
      <c r="I169" s="164"/>
      <c r="J169" s="164">
        <f>ROUND(I169*H169,2)</f>
        <v>0</v>
      </c>
      <c r="K169" s="161" t="s">
        <v>1</v>
      </c>
      <c r="L169" s="165"/>
      <c r="M169" s="166" t="s">
        <v>1</v>
      </c>
      <c r="N169" s="167" t="s">
        <v>40</v>
      </c>
      <c r="O169" s="137">
        <v>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AR169" s="139" t="s">
        <v>177</v>
      </c>
      <c r="AT169" s="139" t="s">
        <v>356</v>
      </c>
      <c r="AU169" s="139" t="s">
        <v>83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>ROUND(I169*H169,2)</f>
        <v>0</v>
      </c>
      <c r="BL169" s="17" t="s">
        <v>144</v>
      </c>
      <c r="BM169" s="139" t="s">
        <v>1650</v>
      </c>
    </row>
    <row r="170" spans="2:65" s="11" customFormat="1" ht="22.95" customHeight="1">
      <c r="B170" s="117"/>
      <c r="D170" s="118" t="s">
        <v>74</v>
      </c>
      <c r="E170" s="126" t="s">
        <v>144</v>
      </c>
      <c r="F170" s="126" t="s">
        <v>1024</v>
      </c>
      <c r="J170" s="127">
        <f>BK170</f>
        <v>0</v>
      </c>
      <c r="L170" s="117"/>
      <c r="M170" s="121"/>
      <c r="P170" s="122">
        <f>SUM(P171:P173)</f>
        <v>2.1598799999999998</v>
      </c>
      <c r="R170" s="122">
        <f>SUM(R171:R173)</f>
        <v>3.1008627999999998</v>
      </c>
      <c r="T170" s="123">
        <f>SUM(T171:T173)</f>
        <v>0</v>
      </c>
      <c r="AR170" s="118" t="s">
        <v>31</v>
      </c>
      <c r="AT170" s="124" t="s">
        <v>74</v>
      </c>
      <c r="AU170" s="124" t="s">
        <v>31</v>
      </c>
      <c r="AY170" s="118" t="s">
        <v>136</v>
      </c>
      <c r="BK170" s="125">
        <f>SUM(BK171:BK173)</f>
        <v>0</v>
      </c>
    </row>
    <row r="171" spans="2:65" s="1" customFormat="1" ht="33" customHeight="1">
      <c r="B171" s="128"/>
      <c r="C171" s="129" t="s">
        <v>233</v>
      </c>
      <c r="D171" s="129" t="s">
        <v>139</v>
      </c>
      <c r="E171" s="130" t="s">
        <v>1651</v>
      </c>
      <c r="F171" s="131" t="s">
        <v>1652</v>
      </c>
      <c r="G171" s="132" t="s">
        <v>142</v>
      </c>
      <c r="H171" s="133">
        <v>1.64</v>
      </c>
      <c r="I171" s="134"/>
      <c r="J171" s="134">
        <f>ROUND(I171*H171,2)</f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1.3169999999999999</v>
      </c>
      <c r="P171" s="137">
        <f>O171*H171</f>
        <v>2.1598799999999998</v>
      </c>
      <c r="Q171" s="137">
        <v>1.8907700000000001</v>
      </c>
      <c r="R171" s="137">
        <f>Q171*H171</f>
        <v>3.1008627999999998</v>
      </c>
      <c r="S171" s="137">
        <v>0</v>
      </c>
      <c r="T171" s="138">
        <f>S171*H171</f>
        <v>0</v>
      </c>
      <c r="AR171" s="139" t="s">
        <v>144</v>
      </c>
      <c r="AT171" s="139" t="s">
        <v>139</v>
      </c>
      <c r="AU171" s="139" t="s">
        <v>83</v>
      </c>
      <c r="AY171" s="17" t="s">
        <v>136</v>
      </c>
      <c r="BE171" s="140">
        <f>IF(N171="základní",J171,0)</f>
        <v>0</v>
      </c>
      <c r="BF171" s="140">
        <f>IF(N171="snížená",J171,0)</f>
        <v>0</v>
      </c>
      <c r="BG171" s="140">
        <f>IF(N171="zákl. přenesená",J171,0)</f>
        <v>0</v>
      </c>
      <c r="BH171" s="140">
        <f>IF(N171="sníž. přenesená",J171,0)</f>
        <v>0</v>
      </c>
      <c r="BI171" s="140">
        <f>IF(N171="nulová",J171,0)</f>
        <v>0</v>
      </c>
      <c r="BJ171" s="17" t="s">
        <v>31</v>
      </c>
      <c r="BK171" s="140">
        <f>ROUND(I171*H171,2)</f>
        <v>0</v>
      </c>
      <c r="BL171" s="17" t="s">
        <v>144</v>
      </c>
      <c r="BM171" s="139" t="s">
        <v>1653</v>
      </c>
    </row>
    <row r="172" spans="2:65" s="13" customFormat="1">
      <c r="B172" s="147"/>
      <c r="D172" s="142" t="s">
        <v>146</v>
      </c>
      <c r="E172" s="148" t="s">
        <v>1</v>
      </c>
      <c r="F172" s="149" t="s">
        <v>1654</v>
      </c>
      <c r="H172" s="150">
        <v>1.64</v>
      </c>
      <c r="L172" s="147"/>
      <c r="M172" s="151"/>
      <c r="T172" s="152"/>
      <c r="AT172" s="148" t="s">
        <v>146</v>
      </c>
      <c r="AU172" s="148" t="s">
        <v>83</v>
      </c>
      <c r="AV172" s="13" t="s">
        <v>83</v>
      </c>
      <c r="AW172" s="13" t="s">
        <v>30</v>
      </c>
      <c r="AX172" s="13" t="s">
        <v>75</v>
      </c>
      <c r="AY172" s="148" t="s">
        <v>136</v>
      </c>
    </row>
    <row r="173" spans="2:65" s="14" customFormat="1">
      <c r="B173" s="153"/>
      <c r="D173" s="142" t="s">
        <v>146</v>
      </c>
      <c r="E173" s="154" t="s">
        <v>1</v>
      </c>
      <c r="F173" s="155" t="s">
        <v>149</v>
      </c>
      <c r="H173" s="156">
        <v>1.64</v>
      </c>
      <c r="L173" s="153"/>
      <c r="M173" s="157"/>
      <c r="T173" s="158"/>
      <c r="AT173" s="154" t="s">
        <v>146</v>
      </c>
      <c r="AU173" s="154" t="s">
        <v>83</v>
      </c>
      <c r="AV173" s="14" t="s">
        <v>144</v>
      </c>
      <c r="AW173" s="14" t="s">
        <v>30</v>
      </c>
      <c r="AX173" s="14" t="s">
        <v>31</v>
      </c>
      <c r="AY173" s="154" t="s">
        <v>136</v>
      </c>
    </row>
    <row r="174" spans="2:65" s="11" customFormat="1" ht="22.95" customHeight="1">
      <c r="B174" s="117"/>
      <c r="D174" s="118" t="s">
        <v>74</v>
      </c>
      <c r="E174" s="126" t="s">
        <v>177</v>
      </c>
      <c r="F174" s="126" t="s">
        <v>1655</v>
      </c>
      <c r="J174" s="127">
        <f>BK174</f>
        <v>0</v>
      </c>
      <c r="L174" s="117"/>
      <c r="M174" s="121"/>
      <c r="P174" s="122">
        <f>SUM(P175:P204)</f>
        <v>14.796742999999999</v>
      </c>
      <c r="R174" s="122">
        <f>SUM(R175:R204)</f>
        <v>1.1355519000000001</v>
      </c>
      <c r="T174" s="123">
        <f>SUM(T175:T204)</f>
        <v>0</v>
      </c>
      <c r="AR174" s="118" t="s">
        <v>31</v>
      </c>
      <c r="AT174" s="124" t="s">
        <v>74</v>
      </c>
      <c r="AU174" s="124" t="s">
        <v>31</v>
      </c>
      <c r="AY174" s="118" t="s">
        <v>136</v>
      </c>
      <c r="BK174" s="125">
        <f>SUM(BK175:BK204)</f>
        <v>0</v>
      </c>
    </row>
    <row r="175" spans="2:65" s="1" customFormat="1" ht="24.15" customHeight="1">
      <c r="B175" s="128"/>
      <c r="C175" s="129" t="s">
        <v>241</v>
      </c>
      <c r="D175" s="129" t="s">
        <v>139</v>
      </c>
      <c r="E175" s="130" t="s">
        <v>1656</v>
      </c>
      <c r="F175" s="131" t="s">
        <v>1657</v>
      </c>
      <c r="G175" s="132" t="s">
        <v>157</v>
      </c>
      <c r="H175" s="133">
        <v>1</v>
      </c>
      <c r="I175" s="134"/>
      <c r="J175" s="134">
        <f t="shared" ref="J175:J190" si="0">ROUND(I175*H175,2)</f>
        <v>0</v>
      </c>
      <c r="K175" s="131" t="s">
        <v>143</v>
      </c>
      <c r="L175" s="29"/>
      <c r="M175" s="135" t="s">
        <v>1</v>
      </c>
      <c r="N175" s="136" t="s">
        <v>40</v>
      </c>
      <c r="O175" s="137">
        <v>0.34200000000000003</v>
      </c>
      <c r="P175" s="137">
        <f t="shared" ref="P175:P190" si="1">O175*H175</f>
        <v>0.34200000000000003</v>
      </c>
      <c r="Q175" s="137">
        <v>1.0370000000000001E-2</v>
      </c>
      <c r="R175" s="137">
        <f t="shared" ref="R175:R190" si="2">Q175*H175</f>
        <v>1.0370000000000001E-2</v>
      </c>
      <c r="S175" s="137">
        <v>0</v>
      </c>
      <c r="T175" s="138">
        <f t="shared" ref="T175:T190" si="3">S175*H175</f>
        <v>0</v>
      </c>
      <c r="AR175" s="139" t="s">
        <v>144</v>
      </c>
      <c r="AT175" s="139" t="s">
        <v>139</v>
      </c>
      <c r="AU175" s="139" t="s">
        <v>83</v>
      </c>
      <c r="AY175" s="17" t="s">
        <v>136</v>
      </c>
      <c r="BE175" s="140">
        <f t="shared" ref="BE175:BE190" si="4">IF(N175="základní",J175,0)</f>
        <v>0</v>
      </c>
      <c r="BF175" s="140">
        <f t="shared" ref="BF175:BF190" si="5">IF(N175="snížená",J175,0)</f>
        <v>0</v>
      </c>
      <c r="BG175" s="140">
        <f t="shared" ref="BG175:BG190" si="6">IF(N175="zákl. přenesená",J175,0)</f>
        <v>0</v>
      </c>
      <c r="BH175" s="140">
        <f t="shared" ref="BH175:BH190" si="7">IF(N175="sníž. přenesená",J175,0)</f>
        <v>0</v>
      </c>
      <c r="BI175" s="140">
        <f t="shared" ref="BI175:BI190" si="8">IF(N175="nulová",J175,0)</f>
        <v>0</v>
      </c>
      <c r="BJ175" s="17" t="s">
        <v>31</v>
      </c>
      <c r="BK175" s="140">
        <f t="shared" ref="BK175:BK190" si="9">ROUND(I175*H175,2)</f>
        <v>0</v>
      </c>
      <c r="BL175" s="17" t="s">
        <v>144</v>
      </c>
      <c r="BM175" s="139" t="s">
        <v>1658</v>
      </c>
    </row>
    <row r="176" spans="2:65" s="1" customFormat="1" ht="44.25" customHeight="1">
      <c r="B176" s="128"/>
      <c r="C176" s="129" t="s">
        <v>7</v>
      </c>
      <c r="D176" s="129" t="s">
        <v>139</v>
      </c>
      <c r="E176" s="130" t="s">
        <v>1659</v>
      </c>
      <c r="F176" s="131" t="s">
        <v>1660</v>
      </c>
      <c r="G176" s="132" t="s">
        <v>200</v>
      </c>
      <c r="H176" s="133">
        <v>4</v>
      </c>
      <c r="I176" s="134"/>
      <c r="J176" s="134">
        <f t="shared" si="0"/>
        <v>0</v>
      </c>
      <c r="K176" s="131" t="s">
        <v>143</v>
      </c>
      <c r="L176" s="29"/>
      <c r="M176" s="135" t="s">
        <v>1</v>
      </c>
      <c r="N176" s="136" t="s">
        <v>40</v>
      </c>
      <c r="O176" s="137">
        <v>0.19</v>
      </c>
      <c r="P176" s="137">
        <f t="shared" si="1"/>
        <v>0.76</v>
      </c>
      <c r="Q176" s="137">
        <v>1.5E-3</v>
      </c>
      <c r="R176" s="137">
        <f t="shared" si="2"/>
        <v>6.0000000000000001E-3</v>
      </c>
      <c r="S176" s="137">
        <v>0</v>
      </c>
      <c r="T176" s="138">
        <f t="shared" si="3"/>
        <v>0</v>
      </c>
      <c r="AR176" s="139" t="s">
        <v>144</v>
      </c>
      <c r="AT176" s="139" t="s">
        <v>139</v>
      </c>
      <c r="AU176" s="139" t="s">
        <v>83</v>
      </c>
      <c r="AY176" s="17" t="s">
        <v>136</v>
      </c>
      <c r="BE176" s="140">
        <f t="shared" si="4"/>
        <v>0</v>
      </c>
      <c r="BF176" s="140">
        <f t="shared" si="5"/>
        <v>0</v>
      </c>
      <c r="BG176" s="140">
        <f t="shared" si="6"/>
        <v>0</v>
      </c>
      <c r="BH176" s="140">
        <f t="shared" si="7"/>
        <v>0</v>
      </c>
      <c r="BI176" s="140">
        <f t="shared" si="8"/>
        <v>0</v>
      </c>
      <c r="BJ176" s="17" t="s">
        <v>31</v>
      </c>
      <c r="BK176" s="140">
        <f t="shared" si="9"/>
        <v>0</v>
      </c>
      <c r="BL176" s="17" t="s">
        <v>144</v>
      </c>
      <c r="BM176" s="139" t="s">
        <v>1661</v>
      </c>
    </row>
    <row r="177" spans="2:65" s="1" customFormat="1" ht="44.25" customHeight="1">
      <c r="B177" s="128"/>
      <c r="C177" s="129" t="s">
        <v>265</v>
      </c>
      <c r="D177" s="129" t="s">
        <v>139</v>
      </c>
      <c r="E177" s="130" t="s">
        <v>1662</v>
      </c>
      <c r="F177" s="131" t="s">
        <v>1663</v>
      </c>
      <c r="G177" s="132" t="s">
        <v>200</v>
      </c>
      <c r="H177" s="133">
        <v>2.5</v>
      </c>
      <c r="I177" s="134"/>
      <c r="J177" s="134">
        <f t="shared" si="0"/>
        <v>0</v>
      </c>
      <c r="K177" s="131" t="s">
        <v>143</v>
      </c>
      <c r="L177" s="29"/>
      <c r="M177" s="135" t="s">
        <v>1</v>
      </c>
      <c r="N177" s="136" t="s">
        <v>40</v>
      </c>
      <c r="O177" s="137">
        <v>0.20699999999999999</v>
      </c>
      <c r="P177" s="137">
        <f t="shared" si="1"/>
        <v>0.51749999999999996</v>
      </c>
      <c r="Q177" s="137">
        <v>7.4599999999999996E-3</v>
      </c>
      <c r="R177" s="137">
        <f t="shared" si="2"/>
        <v>1.865E-2</v>
      </c>
      <c r="S177" s="137">
        <v>0</v>
      </c>
      <c r="T177" s="138">
        <f t="shared" si="3"/>
        <v>0</v>
      </c>
      <c r="AR177" s="139" t="s">
        <v>144</v>
      </c>
      <c r="AT177" s="139" t="s">
        <v>139</v>
      </c>
      <c r="AU177" s="139" t="s">
        <v>83</v>
      </c>
      <c r="AY177" s="17" t="s">
        <v>136</v>
      </c>
      <c r="BE177" s="140">
        <f t="shared" si="4"/>
        <v>0</v>
      </c>
      <c r="BF177" s="140">
        <f t="shared" si="5"/>
        <v>0</v>
      </c>
      <c r="BG177" s="140">
        <f t="shared" si="6"/>
        <v>0</v>
      </c>
      <c r="BH177" s="140">
        <f t="shared" si="7"/>
        <v>0</v>
      </c>
      <c r="BI177" s="140">
        <f t="shared" si="8"/>
        <v>0</v>
      </c>
      <c r="BJ177" s="17" t="s">
        <v>31</v>
      </c>
      <c r="BK177" s="140">
        <f t="shared" si="9"/>
        <v>0</v>
      </c>
      <c r="BL177" s="17" t="s">
        <v>144</v>
      </c>
      <c r="BM177" s="139" t="s">
        <v>1664</v>
      </c>
    </row>
    <row r="178" spans="2:65" s="1" customFormat="1" ht="44.25" customHeight="1">
      <c r="B178" s="128"/>
      <c r="C178" s="129" t="s">
        <v>269</v>
      </c>
      <c r="D178" s="129" t="s">
        <v>139</v>
      </c>
      <c r="E178" s="130" t="s">
        <v>1665</v>
      </c>
      <c r="F178" s="131" t="s">
        <v>1666</v>
      </c>
      <c r="G178" s="132" t="s">
        <v>200</v>
      </c>
      <c r="H178" s="133">
        <v>14</v>
      </c>
      <c r="I178" s="134"/>
      <c r="J178" s="134">
        <f t="shared" si="0"/>
        <v>0</v>
      </c>
      <c r="K178" s="131" t="s">
        <v>143</v>
      </c>
      <c r="L178" s="29"/>
      <c r="M178" s="135" t="s">
        <v>1</v>
      </c>
      <c r="N178" s="136" t="s">
        <v>40</v>
      </c>
      <c r="O178" s="137">
        <v>0.25800000000000001</v>
      </c>
      <c r="P178" s="137">
        <f t="shared" si="1"/>
        <v>3.6120000000000001</v>
      </c>
      <c r="Q178" s="137">
        <v>2.7599999999999999E-3</v>
      </c>
      <c r="R178" s="137">
        <f t="shared" si="2"/>
        <v>3.8640000000000001E-2</v>
      </c>
      <c r="S178" s="137">
        <v>0</v>
      </c>
      <c r="T178" s="138">
        <f t="shared" si="3"/>
        <v>0</v>
      </c>
      <c r="AR178" s="139" t="s">
        <v>144</v>
      </c>
      <c r="AT178" s="139" t="s">
        <v>139</v>
      </c>
      <c r="AU178" s="139" t="s">
        <v>83</v>
      </c>
      <c r="AY178" s="17" t="s">
        <v>136</v>
      </c>
      <c r="BE178" s="140">
        <f t="shared" si="4"/>
        <v>0</v>
      </c>
      <c r="BF178" s="140">
        <f t="shared" si="5"/>
        <v>0</v>
      </c>
      <c r="BG178" s="140">
        <f t="shared" si="6"/>
        <v>0</v>
      </c>
      <c r="BH178" s="140">
        <f t="shared" si="7"/>
        <v>0</v>
      </c>
      <c r="BI178" s="140">
        <f t="shared" si="8"/>
        <v>0</v>
      </c>
      <c r="BJ178" s="17" t="s">
        <v>31</v>
      </c>
      <c r="BK178" s="140">
        <f t="shared" si="9"/>
        <v>0</v>
      </c>
      <c r="BL178" s="17" t="s">
        <v>144</v>
      </c>
      <c r="BM178" s="139" t="s">
        <v>1667</v>
      </c>
    </row>
    <row r="179" spans="2:65" s="1" customFormat="1" ht="37.950000000000003" customHeight="1">
      <c r="B179" s="128"/>
      <c r="C179" s="129" t="s">
        <v>276</v>
      </c>
      <c r="D179" s="129" t="s">
        <v>139</v>
      </c>
      <c r="E179" s="130" t="s">
        <v>1668</v>
      </c>
      <c r="F179" s="131" t="s">
        <v>1669</v>
      </c>
      <c r="G179" s="132" t="s">
        <v>157</v>
      </c>
      <c r="H179" s="133">
        <v>1</v>
      </c>
      <c r="I179" s="134"/>
      <c r="J179" s="134">
        <f t="shared" si="0"/>
        <v>0</v>
      </c>
      <c r="K179" s="131" t="s">
        <v>143</v>
      </c>
      <c r="L179" s="29"/>
      <c r="M179" s="135" t="s">
        <v>1</v>
      </c>
      <c r="N179" s="136" t="s">
        <v>40</v>
      </c>
      <c r="O179" s="137">
        <v>0.57199999999999995</v>
      </c>
      <c r="P179" s="137">
        <f t="shared" si="1"/>
        <v>0.57199999999999995</v>
      </c>
      <c r="Q179" s="137">
        <v>0</v>
      </c>
      <c r="R179" s="137">
        <f t="shared" si="2"/>
        <v>0</v>
      </c>
      <c r="S179" s="137">
        <v>0</v>
      </c>
      <c r="T179" s="138">
        <f t="shared" si="3"/>
        <v>0</v>
      </c>
      <c r="AR179" s="139" t="s">
        <v>144</v>
      </c>
      <c r="AT179" s="139" t="s">
        <v>139</v>
      </c>
      <c r="AU179" s="139" t="s">
        <v>83</v>
      </c>
      <c r="AY179" s="17" t="s">
        <v>136</v>
      </c>
      <c r="BE179" s="140">
        <f t="shared" si="4"/>
        <v>0</v>
      </c>
      <c r="BF179" s="140">
        <f t="shared" si="5"/>
        <v>0</v>
      </c>
      <c r="BG179" s="140">
        <f t="shared" si="6"/>
        <v>0</v>
      </c>
      <c r="BH179" s="140">
        <f t="shared" si="7"/>
        <v>0</v>
      </c>
      <c r="BI179" s="140">
        <f t="shared" si="8"/>
        <v>0</v>
      </c>
      <c r="BJ179" s="17" t="s">
        <v>31</v>
      </c>
      <c r="BK179" s="140">
        <f t="shared" si="9"/>
        <v>0</v>
      </c>
      <c r="BL179" s="17" t="s">
        <v>144</v>
      </c>
      <c r="BM179" s="139" t="s">
        <v>1670</v>
      </c>
    </row>
    <row r="180" spans="2:65" s="1" customFormat="1" ht="16.5" customHeight="1">
      <c r="B180" s="128"/>
      <c r="C180" s="159" t="s">
        <v>301</v>
      </c>
      <c r="D180" s="159" t="s">
        <v>356</v>
      </c>
      <c r="E180" s="160" t="s">
        <v>1671</v>
      </c>
      <c r="F180" s="161" t="s">
        <v>1672</v>
      </c>
      <c r="G180" s="162" t="s">
        <v>157</v>
      </c>
      <c r="H180" s="163">
        <v>1</v>
      </c>
      <c r="I180" s="164"/>
      <c r="J180" s="164">
        <f t="shared" si="0"/>
        <v>0</v>
      </c>
      <c r="K180" s="161" t="s">
        <v>143</v>
      </c>
      <c r="L180" s="165"/>
      <c r="M180" s="166" t="s">
        <v>1</v>
      </c>
      <c r="N180" s="167" t="s">
        <v>40</v>
      </c>
      <c r="O180" s="137">
        <v>0</v>
      </c>
      <c r="P180" s="137">
        <f t="shared" si="1"/>
        <v>0</v>
      </c>
      <c r="Q180" s="137">
        <v>2.7999999999999998E-4</v>
      </c>
      <c r="R180" s="137">
        <f t="shared" si="2"/>
        <v>2.7999999999999998E-4</v>
      </c>
      <c r="S180" s="137">
        <v>0</v>
      </c>
      <c r="T180" s="138">
        <f t="shared" si="3"/>
        <v>0</v>
      </c>
      <c r="AR180" s="139" t="s">
        <v>177</v>
      </c>
      <c r="AT180" s="139" t="s">
        <v>356</v>
      </c>
      <c r="AU180" s="139" t="s">
        <v>83</v>
      </c>
      <c r="AY180" s="17" t="s">
        <v>136</v>
      </c>
      <c r="BE180" s="140">
        <f t="shared" si="4"/>
        <v>0</v>
      </c>
      <c r="BF180" s="140">
        <f t="shared" si="5"/>
        <v>0</v>
      </c>
      <c r="BG180" s="140">
        <f t="shared" si="6"/>
        <v>0</v>
      </c>
      <c r="BH180" s="140">
        <f t="shared" si="7"/>
        <v>0</v>
      </c>
      <c r="BI180" s="140">
        <f t="shared" si="8"/>
        <v>0</v>
      </c>
      <c r="BJ180" s="17" t="s">
        <v>31</v>
      </c>
      <c r="BK180" s="140">
        <f t="shared" si="9"/>
        <v>0</v>
      </c>
      <c r="BL180" s="17" t="s">
        <v>144</v>
      </c>
      <c r="BM180" s="139" t="s">
        <v>1673</v>
      </c>
    </row>
    <row r="181" spans="2:65" s="1" customFormat="1" ht="37.950000000000003" customHeight="1">
      <c r="B181" s="128"/>
      <c r="C181" s="129" t="s">
        <v>307</v>
      </c>
      <c r="D181" s="129" t="s">
        <v>139</v>
      </c>
      <c r="E181" s="130" t="s">
        <v>1674</v>
      </c>
      <c r="F181" s="131" t="s">
        <v>1675</v>
      </c>
      <c r="G181" s="132" t="s">
        <v>157</v>
      </c>
      <c r="H181" s="133">
        <v>2</v>
      </c>
      <c r="I181" s="134"/>
      <c r="J181" s="134">
        <f t="shared" si="0"/>
        <v>0</v>
      </c>
      <c r="K181" s="131" t="s">
        <v>143</v>
      </c>
      <c r="L181" s="29"/>
      <c r="M181" s="135" t="s">
        <v>1</v>
      </c>
      <c r="N181" s="136" t="s">
        <v>40</v>
      </c>
      <c r="O181" s="137">
        <v>0.621</v>
      </c>
      <c r="P181" s="137">
        <f t="shared" si="1"/>
        <v>1.242</v>
      </c>
      <c r="Q181" s="137">
        <v>0</v>
      </c>
      <c r="R181" s="137">
        <f t="shared" si="2"/>
        <v>0</v>
      </c>
      <c r="S181" s="137">
        <v>0</v>
      </c>
      <c r="T181" s="138">
        <f t="shared" si="3"/>
        <v>0</v>
      </c>
      <c r="AR181" s="139" t="s">
        <v>144</v>
      </c>
      <c r="AT181" s="139" t="s">
        <v>139</v>
      </c>
      <c r="AU181" s="139" t="s">
        <v>83</v>
      </c>
      <c r="AY181" s="17" t="s">
        <v>136</v>
      </c>
      <c r="BE181" s="140">
        <f t="shared" si="4"/>
        <v>0</v>
      </c>
      <c r="BF181" s="140">
        <f t="shared" si="5"/>
        <v>0</v>
      </c>
      <c r="BG181" s="140">
        <f t="shared" si="6"/>
        <v>0</v>
      </c>
      <c r="BH181" s="140">
        <f t="shared" si="7"/>
        <v>0</v>
      </c>
      <c r="BI181" s="140">
        <f t="shared" si="8"/>
        <v>0</v>
      </c>
      <c r="BJ181" s="17" t="s">
        <v>31</v>
      </c>
      <c r="BK181" s="140">
        <f t="shared" si="9"/>
        <v>0</v>
      </c>
      <c r="BL181" s="17" t="s">
        <v>144</v>
      </c>
      <c r="BM181" s="139" t="s">
        <v>1676</v>
      </c>
    </row>
    <row r="182" spans="2:65" s="1" customFormat="1" ht="16.5" customHeight="1">
      <c r="B182" s="128"/>
      <c r="C182" s="159" t="s">
        <v>329</v>
      </c>
      <c r="D182" s="159" t="s">
        <v>356</v>
      </c>
      <c r="E182" s="160" t="s">
        <v>1677</v>
      </c>
      <c r="F182" s="161" t="s">
        <v>1678</v>
      </c>
      <c r="G182" s="162" t="s">
        <v>157</v>
      </c>
      <c r="H182" s="163">
        <v>2</v>
      </c>
      <c r="I182" s="164"/>
      <c r="J182" s="164">
        <f t="shared" si="0"/>
        <v>0</v>
      </c>
      <c r="K182" s="161" t="s">
        <v>143</v>
      </c>
      <c r="L182" s="165"/>
      <c r="M182" s="166" t="s">
        <v>1</v>
      </c>
      <c r="N182" s="167" t="s">
        <v>40</v>
      </c>
      <c r="O182" s="137">
        <v>0</v>
      </c>
      <c r="P182" s="137">
        <f t="shared" si="1"/>
        <v>0</v>
      </c>
      <c r="Q182" s="137">
        <v>3.5E-4</v>
      </c>
      <c r="R182" s="137">
        <f t="shared" si="2"/>
        <v>6.9999999999999999E-4</v>
      </c>
      <c r="S182" s="137">
        <v>0</v>
      </c>
      <c r="T182" s="138">
        <f t="shared" si="3"/>
        <v>0</v>
      </c>
      <c r="AR182" s="139" t="s">
        <v>177</v>
      </c>
      <c r="AT182" s="139" t="s">
        <v>356</v>
      </c>
      <c r="AU182" s="139" t="s">
        <v>83</v>
      </c>
      <c r="AY182" s="17" t="s">
        <v>136</v>
      </c>
      <c r="BE182" s="140">
        <f t="shared" si="4"/>
        <v>0</v>
      </c>
      <c r="BF182" s="140">
        <f t="shared" si="5"/>
        <v>0</v>
      </c>
      <c r="BG182" s="140">
        <f t="shared" si="6"/>
        <v>0</v>
      </c>
      <c r="BH182" s="140">
        <f t="shared" si="7"/>
        <v>0</v>
      </c>
      <c r="BI182" s="140">
        <f t="shared" si="8"/>
        <v>0</v>
      </c>
      <c r="BJ182" s="17" t="s">
        <v>31</v>
      </c>
      <c r="BK182" s="140">
        <f t="shared" si="9"/>
        <v>0</v>
      </c>
      <c r="BL182" s="17" t="s">
        <v>144</v>
      </c>
      <c r="BM182" s="139" t="s">
        <v>1679</v>
      </c>
    </row>
    <row r="183" spans="2:65" s="1" customFormat="1" ht="37.950000000000003" customHeight="1">
      <c r="B183" s="128"/>
      <c r="C183" s="129" t="s">
        <v>351</v>
      </c>
      <c r="D183" s="129" t="s">
        <v>139</v>
      </c>
      <c r="E183" s="130" t="s">
        <v>1680</v>
      </c>
      <c r="F183" s="131" t="s">
        <v>1681</v>
      </c>
      <c r="G183" s="132" t="s">
        <v>157</v>
      </c>
      <c r="H183" s="133">
        <v>3</v>
      </c>
      <c r="I183" s="134"/>
      <c r="J183" s="134">
        <f t="shared" si="0"/>
        <v>0</v>
      </c>
      <c r="K183" s="131" t="s">
        <v>143</v>
      </c>
      <c r="L183" s="29"/>
      <c r="M183" s="135" t="s">
        <v>1</v>
      </c>
      <c r="N183" s="136" t="s">
        <v>40</v>
      </c>
      <c r="O183" s="137">
        <v>0.68300000000000005</v>
      </c>
      <c r="P183" s="137">
        <f t="shared" si="1"/>
        <v>2.0490000000000004</v>
      </c>
      <c r="Q183" s="137">
        <v>0</v>
      </c>
      <c r="R183" s="137">
        <f t="shared" si="2"/>
        <v>0</v>
      </c>
      <c r="S183" s="137">
        <v>0</v>
      </c>
      <c r="T183" s="138">
        <f t="shared" si="3"/>
        <v>0</v>
      </c>
      <c r="AR183" s="139" t="s">
        <v>144</v>
      </c>
      <c r="AT183" s="139" t="s">
        <v>139</v>
      </c>
      <c r="AU183" s="139" t="s">
        <v>83</v>
      </c>
      <c r="AY183" s="17" t="s">
        <v>136</v>
      </c>
      <c r="BE183" s="140">
        <f t="shared" si="4"/>
        <v>0</v>
      </c>
      <c r="BF183" s="140">
        <f t="shared" si="5"/>
        <v>0</v>
      </c>
      <c r="BG183" s="140">
        <f t="shared" si="6"/>
        <v>0</v>
      </c>
      <c r="BH183" s="140">
        <f t="shared" si="7"/>
        <v>0</v>
      </c>
      <c r="BI183" s="140">
        <f t="shared" si="8"/>
        <v>0</v>
      </c>
      <c r="BJ183" s="17" t="s">
        <v>31</v>
      </c>
      <c r="BK183" s="140">
        <f t="shared" si="9"/>
        <v>0</v>
      </c>
      <c r="BL183" s="17" t="s">
        <v>144</v>
      </c>
      <c r="BM183" s="139" t="s">
        <v>1682</v>
      </c>
    </row>
    <row r="184" spans="2:65" s="1" customFormat="1" ht="16.5" customHeight="1">
      <c r="B184" s="128"/>
      <c r="C184" s="159" t="s">
        <v>355</v>
      </c>
      <c r="D184" s="159" t="s">
        <v>356</v>
      </c>
      <c r="E184" s="160" t="s">
        <v>1683</v>
      </c>
      <c r="F184" s="161" t="s">
        <v>1684</v>
      </c>
      <c r="G184" s="162" t="s">
        <v>157</v>
      </c>
      <c r="H184" s="163">
        <v>3</v>
      </c>
      <c r="I184" s="164"/>
      <c r="J184" s="164">
        <f t="shared" si="0"/>
        <v>0</v>
      </c>
      <c r="K184" s="161" t="s">
        <v>143</v>
      </c>
      <c r="L184" s="165"/>
      <c r="M184" s="166" t="s">
        <v>1</v>
      </c>
      <c r="N184" s="167" t="s">
        <v>40</v>
      </c>
      <c r="O184" s="137">
        <v>0</v>
      </c>
      <c r="P184" s="137">
        <f t="shared" si="1"/>
        <v>0</v>
      </c>
      <c r="Q184" s="137">
        <v>6.4999999999999997E-4</v>
      </c>
      <c r="R184" s="137">
        <f t="shared" si="2"/>
        <v>1.9499999999999999E-3</v>
      </c>
      <c r="S184" s="137">
        <v>0</v>
      </c>
      <c r="T184" s="138">
        <f t="shared" si="3"/>
        <v>0</v>
      </c>
      <c r="AR184" s="139" t="s">
        <v>177</v>
      </c>
      <c r="AT184" s="139" t="s">
        <v>356</v>
      </c>
      <c r="AU184" s="139" t="s">
        <v>83</v>
      </c>
      <c r="AY184" s="17" t="s">
        <v>136</v>
      </c>
      <c r="BE184" s="140">
        <f t="shared" si="4"/>
        <v>0</v>
      </c>
      <c r="BF184" s="140">
        <f t="shared" si="5"/>
        <v>0</v>
      </c>
      <c r="BG184" s="140">
        <f t="shared" si="6"/>
        <v>0</v>
      </c>
      <c r="BH184" s="140">
        <f t="shared" si="7"/>
        <v>0</v>
      </c>
      <c r="BI184" s="140">
        <f t="shared" si="8"/>
        <v>0</v>
      </c>
      <c r="BJ184" s="17" t="s">
        <v>31</v>
      </c>
      <c r="BK184" s="140">
        <f t="shared" si="9"/>
        <v>0</v>
      </c>
      <c r="BL184" s="17" t="s">
        <v>144</v>
      </c>
      <c r="BM184" s="139" t="s">
        <v>1685</v>
      </c>
    </row>
    <row r="185" spans="2:65" s="1" customFormat="1" ht="37.950000000000003" customHeight="1">
      <c r="B185" s="128"/>
      <c r="C185" s="129" t="s">
        <v>360</v>
      </c>
      <c r="D185" s="129" t="s">
        <v>139</v>
      </c>
      <c r="E185" s="130" t="s">
        <v>1686</v>
      </c>
      <c r="F185" s="131" t="s">
        <v>1687</v>
      </c>
      <c r="G185" s="132" t="s">
        <v>157</v>
      </c>
      <c r="H185" s="133">
        <v>1</v>
      </c>
      <c r="I185" s="134"/>
      <c r="J185" s="134">
        <f t="shared" si="0"/>
        <v>0</v>
      </c>
      <c r="K185" s="131" t="s">
        <v>143</v>
      </c>
      <c r="L185" s="29"/>
      <c r="M185" s="135" t="s">
        <v>1</v>
      </c>
      <c r="N185" s="136" t="s">
        <v>40</v>
      </c>
      <c r="O185" s="137">
        <v>1.1319999999999999</v>
      </c>
      <c r="P185" s="137">
        <f t="shared" si="1"/>
        <v>1.1319999999999999</v>
      </c>
      <c r="Q185" s="137">
        <v>1.0000000000000001E-5</v>
      </c>
      <c r="R185" s="137">
        <f t="shared" si="2"/>
        <v>1.0000000000000001E-5</v>
      </c>
      <c r="S185" s="137">
        <v>0</v>
      </c>
      <c r="T185" s="138">
        <f t="shared" si="3"/>
        <v>0</v>
      </c>
      <c r="AR185" s="139" t="s">
        <v>144</v>
      </c>
      <c r="AT185" s="139" t="s">
        <v>139</v>
      </c>
      <c r="AU185" s="139" t="s">
        <v>83</v>
      </c>
      <c r="AY185" s="17" t="s">
        <v>136</v>
      </c>
      <c r="BE185" s="140">
        <f t="shared" si="4"/>
        <v>0</v>
      </c>
      <c r="BF185" s="140">
        <f t="shared" si="5"/>
        <v>0</v>
      </c>
      <c r="BG185" s="140">
        <f t="shared" si="6"/>
        <v>0</v>
      </c>
      <c r="BH185" s="140">
        <f t="shared" si="7"/>
        <v>0</v>
      </c>
      <c r="BI185" s="140">
        <f t="shared" si="8"/>
        <v>0</v>
      </c>
      <c r="BJ185" s="17" t="s">
        <v>31</v>
      </c>
      <c r="BK185" s="140">
        <f t="shared" si="9"/>
        <v>0</v>
      </c>
      <c r="BL185" s="17" t="s">
        <v>144</v>
      </c>
      <c r="BM185" s="139" t="s">
        <v>1688</v>
      </c>
    </row>
    <row r="186" spans="2:65" s="1" customFormat="1" ht="24.15" customHeight="1">
      <c r="B186" s="128"/>
      <c r="C186" s="159" t="s">
        <v>364</v>
      </c>
      <c r="D186" s="159" t="s">
        <v>356</v>
      </c>
      <c r="E186" s="160" t="s">
        <v>1689</v>
      </c>
      <c r="F186" s="161" t="s">
        <v>1690</v>
      </c>
      <c r="G186" s="162" t="s">
        <v>157</v>
      </c>
      <c r="H186" s="163">
        <v>1</v>
      </c>
      <c r="I186" s="164"/>
      <c r="J186" s="164">
        <f t="shared" si="0"/>
        <v>0</v>
      </c>
      <c r="K186" s="161" t="s">
        <v>143</v>
      </c>
      <c r="L186" s="165"/>
      <c r="M186" s="166" t="s">
        <v>1</v>
      </c>
      <c r="N186" s="167" t="s">
        <v>40</v>
      </c>
      <c r="O186" s="137">
        <v>0</v>
      </c>
      <c r="P186" s="137">
        <f t="shared" si="1"/>
        <v>0</v>
      </c>
      <c r="Q186" s="137">
        <v>1.2800000000000001E-3</v>
      </c>
      <c r="R186" s="137">
        <f t="shared" si="2"/>
        <v>1.2800000000000001E-3</v>
      </c>
      <c r="S186" s="137">
        <v>0</v>
      </c>
      <c r="T186" s="138">
        <f t="shared" si="3"/>
        <v>0</v>
      </c>
      <c r="AR186" s="139" t="s">
        <v>177</v>
      </c>
      <c r="AT186" s="139" t="s">
        <v>356</v>
      </c>
      <c r="AU186" s="139" t="s">
        <v>83</v>
      </c>
      <c r="AY186" s="17" t="s">
        <v>136</v>
      </c>
      <c r="BE186" s="140">
        <f t="shared" si="4"/>
        <v>0</v>
      </c>
      <c r="BF186" s="140">
        <f t="shared" si="5"/>
        <v>0</v>
      </c>
      <c r="BG186" s="140">
        <f t="shared" si="6"/>
        <v>0</v>
      </c>
      <c r="BH186" s="140">
        <f t="shared" si="7"/>
        <v>0</v>
      </c>
      <c r="BI186" s="140">
        <f t="shared" si="8"/>
        <v>0</v>
      </c>
      <c r="BJ186" s="17" t="s">
        <v>31</v>
      </c>
      <c r="BK186" s="140">
        <f t="shared" si="9"/>
        <v>0</v>
      </c>
      <c r="BL186" s="17" t="s">
        <v>144</v>
      </c>
      <c r="BM186" s="139" t="s">
        <v>1691</v>
      </c>
    </row>
    <row r="187" spans="2:65" s="1" customFormat="1" ht="37.950000000000003" customHeight="1">
      <c r="B187" s="128"/>
      <c r="C187" s="129" t="s">
        <v>368</v>
      </c>
      <c r="D187" s="129" t="s">
        <v>139</v>
      </c>
      <c r="E187" s="130" t="s">
        <v>1692</v>
      </c>
      <c r="F187" s="131" t="s">
        <v>1693</v>
      </c>
      <c r="G187" s="132" t="s">
        <v>157</v>
      </c>
      <c r="H187" s="133">
        <v>1</v>
      </c>
      <c r="I187" s="134"/>
      <c r="J187" s="134">
        <f t="shared" si="0"/>
        <v>0</v>
      </c>
      <c r="K187" s="131" t="s">
        <v>143</v>
      </c>
      <c r="L187" s="29"/>
      <c r="M187" s="135" t="s">
        <v>1</v>
      </c>
      <c r="N187" s="136" t="s">
        <v>40</v>
      </c>
      <c r="O187" s="137">
        <v>1.3480000000000001</v>
      </c>
      <c r="P187" s="137">
        <f t="shared" si="1"/>
        <v>1.3480000000000001</v>
      </c>
      <c r="Q187" s="137">
        <v>2.0000000000000002E-5</v>
      </c>
      <c r="R187" s="137">
        <f t="shared" si="2"/>
        <v>2.0000000000000002E-5</v>
      </c>
      <c r="S187" s="137">
        <v>0</v>
      </c>
      <c r="T187" s="138">
        <f t="shared" si="3"/>
        <v>0</v>
      </c>
      <c r="AR187" s="139" t="s">
        <v>144</v>
      </c>
      <c r="AT187" s="139" t="s">
        <v>139</v>
      </c>
      <c r="AU187" s="139" t="s">
        <v>83</v>
      </c>
      <c r="AY187" s="17" t="s">
        <v>136</v>
      </c>
      <c r="BE187" s="140">
        <f t="shared" si="4"/>
        <v>0</v>
      </c>
      <c r="BF187" s="140">
        <f t="shared" si="5"/>
        <v>0</v>
      </c>
      <c r="BG187" s="140">
        <f t="shared" si="6"/>
        <v>0</v>
      </c>
      <c r="BH187" s="140">
        <f t="shared" si="7"/>
        <v>0</v>
      </c>
      <c r="BI187" s="140">
        <f t="shared" si="8"/>
        <v>0</v>
      </c>
      <c r="BJ187" s="17" t="s">
        <v>31</v>
      </c>
      <c r="BK187" s="140">
        <f t="shared" si="9"/>
        <v>0</v>
      </c>
      <c r="BL187" s="17" t="s">
        <v>144</v>
      </c>
      <c r="BM187" s="139" t="s">
        <v>1694</v>
      </c>
    </row>
    <row r="188" spans="2:65" s="1" customFormat="1" ht="24.15" customHeight="1">
      <c r="B188" s="128"/>
      <c r="C188" s="159" t="s">
        <v>372</v>
      </c>
      <c r="D188" s="159" t="s">
        <v>356</v>
      </c>
      <c r="E188" s="160" t="s">
        <v>1695</v>
      </c>
      <c r="F188" s="161" t="s">
        <v>1696</v>
      </c>
      <c r="G188" s="162" t="s">
        <v>157</v>
      </c>
      <c r="H188" s="163">
        <v>1</v>
      </c>
      <c r="I188" s="164"/>
      <c r="J188" s="164">
        <f t="shared" si="0"/>
        <v>0</v>
      </c>
      <c r="K188" s="161" t="s">
        <v>143</v>
      </c>
      <c r="L188" s="165"/>
      <c r="M188" s="166" t="s">
        <v>1</v>
      </c>
      <c r="N188" s="167" t="s">
        <v>40</v>
      </c>
      <c r="O188" s="137">
        <v>0</v>
      </c>
      <c r="P188" s="137">
        <f t="shared" si="1"/>
        <v>0</v>
      </c>
      <c r="Q188" s="137">
        <v>4.2599999999999999E-3</v>
      </c>
      <c r="R188" s="137">
        <f t="shared" si="2"/>
        <v>4.2599999999999999E-3</v>
      </c>
      <c r="S188" s="137">
        <v>0</v>
      </c>
      <c r="T188" s="138">
        <f t="shared" si="3"/>
        <v>0</v>
      </c>
      <c r="AR188" s="139" t="s">
        <v>177</v>
      </c>
      <c r="AT188" s="139" t="s">
        <v>356</v>
      </c>
      <c r="AU188" s="139" t="s">
        <v>83</v>
      </c>
      <c r="AY188" s="17" t="s">
        <v>136</v>
      </c>
      <c r="BE188" s="140">
        <f t="shared" si="4"/>
        <v>0</v>
      </c>
      <c r="BF188" s="140">
        <f t="shared" si="5"/>
        <v>0</v>
      </c>
      <c r="BG188" s="140">
        <f t="shared" si="6"/>
        <v>0</v>
      </c>
      <c r="BH188" s="140">
        <f t="shared" si="7"/>
        <v>0</v>
      </c>
      <c r="BI188" s="140">
        <f t="shared" si="8"/>
        <v>0</v>
      </c>
      <c r="BJ188" s="17" t="s">
        <v>31</v>
      </c>
      <c r="BK188" s="140">
        <f t="shared" si="9"/>
        <v>0</v>
      </c>
      <c r="BL188" s="17" t="s">
        <v>144</v>
      </c>
      <c r="BM188" s="139" t="s">
        <v>1697</v>
      </c>
    </row>
    <row r="189" spans="2:65" s="1" customFormat="1" ht="24.15" customHeight="1">
      <c r="B189" s="128"/>
      <c r="C189" s="129" t="s">
        <v>377</v>
      </c>
      <c r="D189" s="129" t="s">
        <v>139</v>
      </c>
      <c r="E189" s="130" t="s">
        <v>1698</v>
      </c>
      <c r="F189" s="131" t="s">
        <v>1699</v>
      </c>
      <c r="G189" s="132" t="s">
        <v>1700</v>
      </c>
      <c r="H189" s="133">
        <v>1</v>
      </c>
      <c r="I189" s="134"/>
      <c r="J189" s="134">
        <f t="shared" si="0"/>
        <v>0</v>
      </c>
      <c r="K189" s="131" t="s">
        <v>143</v>
      </c>
      <c r="L189" s="29"/>
      <c r="M189" s="135" t="s">
        <v>1</v>
      </c>
      <c r="N189" s="136" t="s">
        <v>40</v>
      </c>
      <c r="O189" s="137">
        <v>0.82799999999999996</v>
      </c>
      <c r="P189" s="137">
        <f t="shared" si="1"/>
        <v>0.82799999999999996</v>
      </c>
      <c r="Q189" s="137">
        <v>1E-4</v>
      </c>
      <c r="R189" s="137">
        <f t="shared" si="2"/>
        <v>1E-4</v>
      </c>
      <c r="S189" s="137">
        <v>0</v>
      </c>
      <c r="T189" s="138">
        <f t="shared" si="3"/>
        <v>0</v>
      </c>
      <c r="AR189" s="139" t="s">
        <v>144</v>
      </c>
      <c r="AT189" s="139" t="s">
        <v>139</v>
      </c>
      <c r="AU189" s="139" t="s">
        <v>83</v>
      </c>
      <c r="AY189" s="17" t="s">
        <v>136</v>
      </c>
      <c r="BE189" s="140">
        <f t="shared" si="4"/>
        <v>0</v>
      </c>
      <c r="BF189" s="140">
        <f t="shared" si="5"/>
        <v>0</v>
      </c>
      <c r="BG189" s="140">
        <f t="shared" si="6"/>
        <v>0</v>
      </c>
      <c r="BH189" s="140">
        <f t="shared" si="7"/>
        <v>0</v>
      </c>
      <c r="BI189" s="140">
        <f t="shared" si="8"/>
        <v>0</v>
      </c>
      <c r="BJ189" s="17" t="s">
        <v>31</v>
      </c>
      <c r="BK189" s="140">
        <f t="shared" si="9"/>
        <v>0</v>
      </c>
      <c r="BL189" s="17" t="s">
        <v>144</v>
      </c>
      <c r="BM189" s="139" t="s">
        <v>1701</v>
      </c>
    </row>
    <row r="190" spans="2:65" s="1" customFormat="1" ht="49.2" customHeight="1">
      <c r="B190" s="128"/>
      <c r="C190" s="129" t="s">
        <v>381</v>
      </c>
      <c r="D190" s="129" t="s">
        <v>139</v>
      </c>
      <c r="E190" s="130" t="s">
        <v>1702</v>
      </c>
      <c r="F190" s="131" t="s">
        <v>1703</v>
      </c>
      <c r="G190" s="132" t="s">
        <v>142</v>
      </c>
      <c r="H190" s="133">
        <v>0.123</v>
      </c>
      <c r="I190" s="134"/>
      <c r="J190" s="134">
        <f t="shared" si="0"/>
        <v>0</v>
      </c>
      <c r="K190" s="131" t="s">
        <v>143</v>
      </c>
      <c r="L190" s="29"/>
      <c r="M190" s="135" t="s">
        <v>1</v>
      </c>
      <c r="N190" s="136" t="s">
        <v>40</v>
      </c>
      <c r="O190" s="137">
        <v>1.4650000000000001</v>
      </c>
      <c r="P190" s="137">
        <f t="shared" si="1"/>
        <v>0.18019499999999999</v>
      </c>
      <c r="Q190" s="137">
        <v>2.3010199999999998</v>
      </c>
      <c r="R190" s="137">
        <f t="shared" si="2"/>
        <v>0.28302545999999995</v>
      </c>
      <c r="S190" s="137">
        <v>0</v>
      </c>
      <c r="T190" s="138">
        <f t="shared" si="3"/>
        <v>0</v>
      </c>
      <c r="AR190" s="139" t="s">
        <v>144</v>
      </c>
      <c r="AT190" s="139" t="s">
        <v>139</v>
      </c>
      <c r="AU190" s="139" t="s">
        <v>83</v>
      </c>
      <c r="AY190" s="17" t="s">
        <v>136</v>
      </c>
      <c r="BE190" s="140">
        <f t="shared" si="4"/>
        <v>0</v>
      </c>
      <c r="BF190" s="140">
        <f t="shared" si="5"/>
        <v>0</v>
      </c>
      <c r="BG190" s="140">
        <f t="shared" si="6"/>
        <v>0</v>
      </c>
      <c r="BH190" s="140">
        <f t="shared" si="7"/>
        <v>0</v>
      </c>
      <c r="BI190" s="140">
        <f t="shared" si="8"/>
        <v>0</v>
      </c>
      <c r="BJ190" s="17" t="s">
        <v>31</v>
      </c>
      <c r="BK190" s="140">
        <f t="shared" si="9"/>
        <v>0</v>
      </c>
      <c r="BL190" s="17" t="s">
        <v>144</v>
      </c>
      <c r="BM190" s="139" t="s">
        <v>1704</v>
      </c>
    </row>
    <row r="191" spans="2:65" s="12" customFormat="1">
      <c r="B191" s="141"/>
      <c r="D191" s="142" t="s">
        <v>146</v>
      </c>
      <c r="E191" s="143" t="s">
        <v>1</v>
      </c>
      <c r="F191" s="144" t="s">
        <v>1705</v>
      </c>
      <c r="H191" s="143" t="s">
        <v>1</v>
      </c>
      <c r="L191" s="141"/>
      <c r="M191" s="145"/>
      <c r="T191" s="146"/>
      <c r="AT191" s="143" t="s">
        <v>146</v>
      </c>
      <c r="AU191" s="143" t="s">
        <v>83</v>
      </c>
      <c r="AV191" s="12" t="s">
        <v>31</v>
      </c>
      <c r="AW191" s="12" t="s">
        <v>30</v>
      </c>
      <c r="AX191" s="12" t="s">
        <v>75</v>
      </c>
      <c r="AY191" s="143" t="s">
        <v>136</v>
      </c>
    </row>
    <row r="192" spans="2:65" s="13" customFormat="1">
      <c r="B192" s="147"/>
      <c r="D192" s="142" t="s">
        <v>146</v>
      </c>
      <c r="E192" s="148" t="s">
        <v>1</v>
      </c>
      <c r="F192" s="149" t="s">
        <v>1706</v>
      </c>
      <c r="H192" s="150">
        <v>0.123</v>
      </c>
      <c r="L192" s="147"/>
      <c r="M192" s="151"/>
      <c r="T192" s="152"/>
      <c r="AT192" s="148" t="s">
        <v>146</v>
      </c>
      <c r="AU192" s="148" t="s">
        <v>83</v>
      </c>
      <c r="AV192" s="13" t="s">
        <v>83</v>
      </c>
      <c r="AW192" s="13" t="s">
        <v>30</v>
      </c>
      <c r="AX192" s="13" t="s">
        <v>75</v>
      </c>
      <c r="AY192" s="148" t="s">
        <v>136</v>
      </c>
    </row>
    <row r="193" spans="2:65" s="14" customFormat="1">
      <c r="B193" s="153"/>
      <c r="D193" s="142" t="s">
        <v>146</v>
      </c>
      <c r="E193" s="154" t="s">
        <v>1</v>
      </c>
      <c r="F193" s="155" t="s">
        <v>149</v>
      </c>
      <c r="H193" s="156">
        <v>0.123</v>
      </c>
      <c r="L193" s="153"/>
      <c r="M193" s="157"/>
      <c r="T193" s="158"/>
      <c r="AT193" s="154" t="s">
        <v>146</v>
      </c>
      <c r="AU193" s="154" t="s">
        <v>83</v>
      </c>
      <c r="AV193" s="14" t="s">
        <v>144</v>
      </c>
      <c r="AW193" s="14" t="s">
        <v>30</v>
      </c>
      <c r="AX193" s="14" t="s">
        <v>31</v>
      </c>
      <c r="AY193" s="154" t="s">
        <v>136</v>
      </c>
    </row>
    <row r="194" spans="2:65" s="1" customFormat="1" ht="49.2" customHeight="1">
      <c r="B194" s="128"/>
      <c r="C194" s="129" t="s">
        <v>385</v>
      </c>
      <c r="D194" s="129" t="s">
        <v>139</v>
      </c>
      <c r="E194" s="130" t="s">
        <v>1707</v>
      </c>
      <c r="F194" s="131" t="s">
        <v>1708</v>
      </c>
      <c r="G194" s="132" t="s">
        <v>142</v>
      </c>
      <c r="H194" s="133">
        <v>0.32400000000000001</v>
      </c>
      <c r="I194" s="134"/>
      <c r="J194" s="134">
        <f>ROUND(I194*H194,2)</f>
        <v>0</v>
      </c>
      <c r="K194" s="131" t="s">
        <v>143</v>
      </c>
      <c r="L194" s="29"/>
      <c r="M194" s="135" t="s">
        <v>1</v>
      </c>
      <c r="N194" s="136" t="s">
        <v>40</v>
      </c>
      <c r="O194" s="137">
        <v>1.4650000000000001</v>
      </c>
      <c r="P194" s="137">
        <f>O194*H194</f>
        <v>0.47466000000000003</v>
      </c>
      <c r="Q194" s="137">
        <v>2.3010199999999998</v>
      </c>
      <c r="R194" s="137">
        <f>Q194*H194</f>
        <v>0.74553048</v>
      </c>
      <c r="S194" s="137">
        <v>0</v>
      </c>
      <c r="T194" s="138">
        <f>S194*H194</f>
        <v>0</v>
      </c>
      <c r="AR194" s="139" t="s">
        <v>144</v>
      </c>
      <c r="AT194" s="139" t="s">
        <v>139</v>
      </c>
      <c r="AU194" s="139" t="s">
        <v>83</v>
      </c>
      <c r="AY194" s="17" t="s">
        <v>136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7" t="s">
        <v>31</v>
      </c>
      <c r="BK194" s="140">
        <f>ROUND(I194*H194,2)</f>
        <v>0</v>
      </c>
      <c r="BL194" s="17" t="s">
        <v>144</v>
      </c>
      <c r="BM194" s="139" t="s">
        <v>1709</v>
      </c>
    </row>
    <row r="195" spans="2:65" s="12" customFormat="1">
      <c r="B195" s="141"/>
      <c r="D195" s="142" t="s">
        <v>146</v>
      </c>
      <c r="E195" s="143" t="s">
        <v>1</v>
      </c>
      <c r="F195" s="144" t="s">
        <v>1710</v>
      </c>
      <c r="H195" s="143" t="s">
        <v>1</v>
      </c>
      <c r="L195" s="141"/>
      <c r="M195" s="145"/>
      <c r="T195" s="146"/>
      <c r="AT195" s="143" t="s">
        <v>146</v>
      </c>
      <c r="AU195" s="143" t="s">
        <v>83</v>
      </c>
      <c r="AV195" s="12" t="s">
        <v>31</v>
      </c>
      <c r="AW195" s="12" t="s">
        <v>30</v>
      </c>
      <c r="AX195" s="12" t="s">
        <v>75</v>
      </c>
      <c r="AY195" s="143" t="s">
        <v>136</v>
      </c>
    </row>
    <row r="196" spans="2:65" s="13" customFormat="1">
      <c r="B196" s="147"/>
      <c r="D196" s="142" t="s">
        <v>146</v>
      </c>
      <c r="E196" s="148" t="s">
        <v>1</v>
      </c>
      <c r="F196" s="149" t="s">
        <v>1711</v>
      </c>
      <c r="H196" s="150">
        <v>0.32400000000000001</v>
      </c>
      <c r="L196" s="147"/>
      <c r="M196" s="151"/>
      <c r="T196" s="152"/>
      <c r="AT196" s="148" t="s">
        <v>146</v>
      </c>
      <c r="AU196" s="148" t="s">
        <v>83</v>
      </c>
      <c r="AV196" s="13" t="s">
        <v>83</v>
      </c>
      <c r="AW196" s="13" t="s">
        <v>30</v>
      </c>
      <c r="AX196" s="13" t="s">
        <v>75</v>
      </c>
      <c r="AY196" s="148" t="s">
        <v>136</v>
      </c>
    </row>
    <row r="197" spans="2:65" s="14" customFormat="1">
      <c r="B197" s="153"/>
      <c r="D197" s="142" t="s">
        <v>146</v>
      </c>
      <c r="E197" s="154" t="s">
        <v>1</v>
      </c>
      <c r="F197" s="155" t="s">
        <v>149</v>
      </c>
      <c r="H197" s="156">
        <v>0.32400000000000001</v>
      </c>
      <c r="L197" s="153"/>
      <c r="M197" s="157"/>
      <c r="T197" s="158"/>
      <c r="AT197" s="154" t="s">
        <v>146</v>
      </c>
      <c r="AU197" s="154" t="s">
        <v>83</v>
      </c>
      <c r="AV197" s="14" t="s">
        <v>144</v>
      </c>
      <c r="AW197" s="14" t="s">
        <v>30</v>
      </c>
      <c r="AX197" s="14" t="s">
        <v>31</v>
      </c>
      <c r="AY197" s="154" t="s">
        <v>136</v>
      </c>
    </row>
    <row r="198" spans="2:65" s="1" customFormat="1" ht="37.950000000000003" customHeight="1">
      <c r="B198" s="128"/>
      <c r="C198" s="129" t="s">
        <v>390</v>
      </c>
      <c r="D198" s="129" t="s">
        <v>139</v>
      </c>
      <c r="E198" s="130" t="s">
        <v>1712</v>
      </c>
      <c r="F198" s="131" t="s">
        <v>1713</v>
      </c>
      <c r="G198" s="132" t="s">
        <v>152</v>
      </c>
      <c r="H198" s="133">
        <v>1.8959999999999999</v>
      </c>
      <c r="I198" s="134"/>
      <c r="J198" s="134">
        <f>ROUND(I198*H198,2)</f>
        <v>0</v>
      </c>
      <c r="K198" s="131" t="s">
        <v>143</v>
      </c>
      <c r="L198" s="29"/>
      <c r="M198" s="135" t="s">
        <v>1</v>
      </c>
      <c r="N198" s="136" t="s">
        <v>40</v>
      </c>
      <c r="O198" s="137">
        <v>0.82099999999999995</v>
      </c>
      <c r="P198" s="137">
        <f>O198*H198</f>
        <v>1.5566159999999998</v>
      </c>
      <c r="Q198" s="137">
        <v>6.3200000000000001E-3</v>
      </c>
      <c r="R198" s="137">
        <f>Q198*H198</f>
        <v>1.1982719999999999E-2</v>
      </c>
      <c r="S198" s="137">
        <v>0</v>
      </c>
      <c r="T198" s="138">
        <f>S198*H198</f>
        <v>0</v>
      </c>
      <c r="AR198" s="139" t="s">
        <v>144</v>
      </c>
      <c r="AT198" s="139" t="s">
        <v>139</v>
      </c>
      <c r="AU198" s="139" t="s">
        <v>83</v>
      </c>
      <c r="AY198" s="17" t="s">
        <v>136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7" t="s">
        <v>31</v>
      </c>
      <c r="BK198" s="140">
        <f>ROUND(I198*H198,2)</f>
        <v>0</v>
      </c>
      <c r="BL198" s="17" t="s">
        <v>144</v>
      </c>
      <c r="BM198" s="139" t="s">
        <v>1714</v>
      </c>
    </row>
    <row r="199" spans="2:65" s="13" customFormat="1">
      <c r="B199" s="147"/>
      <c r="D199" s="142" t="s">
        <v>146</v>
      </c>
      <c r="E199" s="148" t="s">
        <v>1</v>
      </c>
      <c r="F199" s="149" t="s">
        <v>1715</v>
      </c>
      <c r="H199" s="150">
        <v>1.8959999999999999</v>
      </c>
      <c r="L199" s="147"/>
      <c r="M199" s="151"/>
      <c r="T199" s="152"/>
      <c r="AT199" s="148" t="s">
        <v>146</v>
      </c>
      <c r="AU199" s="148" t="s">
        <v>83</v>
      </c>
      <c r="AV199" s="13" t="s">
        <v>83</v>
      </c>
      <c r="AW199" s="13" t="s">
        <v>30</v>
      </c>
      <c r="AX199" s="13" t="s">
        <v>75</v>
      </c>
      <c r="AY199" s="148" t="s">
        <v>136</v>
      </c>
    </row>
    <row r="200" spans="2:65" s="14" customFormat="1">
      <c r="B200" s="153"/>
      <c r="D200" s="142" t="s">
        <v>146</v>
      </c>
      <c r="E200" s="154" t="s">
        <v>1</v>
      </c>
      <c r="F200" s="155" t="s">
        <v>149</v>
      </c>
      <c r="H200" s="156">
        <v>1.8959999999999999</v>
      </c>
      <c r="L200" s="153"/>
      <c r="M200" s="157"/>
      <c r="T200" s="158"/>
      <c r="AT200" s="154" t="s">
        <v>146</v>
      </c>
      <c r="AU200" s="154" t="s">
        <v>83</v>
      </c>
      <c r="AV200" s="14" t="s">
        <v>144</v>
      </c>
      <c r="AW200" s="14" t="s">
        <v>30</v>
      </c>
      <c r="AX200" s="14" t="s">
        <v>31</v>
      </c>
      <c r="AY200" s="154" t="s">
        <v>136</v>
      </c>
    </row>
    <row r="201" spans="2:65" s="1" customFormat="1" ht="24.15" customHeight="1">
      <c r="B201" s="128"/>
      <c r="C201" s="129" t="s">
        <v>396</v>
      </c>
      <c r="D201" s="129" t="s">
        <v>139</v>
      </c>
      <c r="E201" s="130" t="s">
        <v>1716</v>
      </c>
      <c r="F201" s="131" t="s">
        <v>1717</v>
      </c>
      <c r="G201" s="132" t="s">
        <v>174</v>
      </c>
      <c r="H201" s="133">
        <v>1.2E-2</v>
      </c>
      <c r="I201" s="134"/>
      <c r="J201" s="134">
        <f>ROUND(I201*H201,2)</f>
        <v>0</v>
      </c>
      <c r="K201" s="131" t="s">
        <v>143</v>
      </c>
      <c r="L201" s="29"/>
      <c r="M201" s="135" t="s">
        <v>1</v>
      </c>
      <c r="N201" s="136" t="s">
        <v>40</v>
      </c>
      <c r="O201" s="137">
        <v>15.231</v>
      </c>
      <c r="P201" s="137">
        <f>O201*H201</f>
        <v>0.18277199999999999</v>
      </c>
      <c r="Q201" s="137">
        <v>1.06277</v>
      </c>
      <c r="R201" s="137">
        <f>Q201*H201</f>
        <v>1.2753240000000001E-2</v>
      </c>
      <c r="S201" s="137">
        <v>0</v>
      </c>
      <c r="T201" s="138">
        <f>S201*H201</f>
        <v>0</v>
      </c>
      <c r="AR201" s="139" t="s">
        <v>144</v>
      </c>
      <c r="AT201" s="139" t="s">
        <v>139</v>
      </c>
      <c r="AU201" s="139" t="s">
        <v>83</v>
      </c>
      <c r="AY201" s="17" t="s">
        <v>136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7" t="s">
        <v>31</v>
      </c>
      <c r="BK201" s="140">
        <f>ROUND(I201*H201,2)</f>
        <v>0</v>
      </c>
      <c r="BL201" s="17" t="s">
        <v>144</v>
      </c>
      <c r="BM201" s="139" t="s">
        <v>1718</v>
      </c>
    </row>
    <row r="202" spans="2:65" s="12" customFormat="1">
      <c r="B202" s="141"/>
      <c r="D202" s="142" t="s">
        <v>146</v>
      </c>
      <c r="E202" s="143" t="s">
        <v>1</v>
      </c>
      <c r="F202" s="144" t="s">
        <v>1710</v>
      </c>
      <c r="H202" s="143" t="s">
        <v>1</v>
      </c>
      <c r="L202" s="141"/>
      <c r="M202" s="145"/>
      <c r="T202" s="146"/>
      <c r="AT202" s="143" t="s">
        <v>146</v>
      </c>
      <c r="AU202" s="143" t="s">
        <v>83</v>
      </c>
      <c r="AV202" s="12" t="s">
        <v>31</v>
      </c>
      <c r="AW202" s="12" t="s">
        <v>30</v>
      </c>
      <c r="AX202" s="12" t="s">
        <v>75</v>
      </c>
      <c r="AY202" s="143" t="s">
        <v>136</v>
      </c>
    </row>
    <row r="203" spans="2:65" s="13" customFormat="1">
      <c r="B203" s="147"/>
      <c r="D203" s="142" t="s">
        <v>146</v>
      </c>
      <c r="E203" s="148" t="s">
        <v>1</v>
      </c>
      <c r="F203" s="149" t="s">
        <v>1719</v>
      </c>
      <c r="H203" s="150">
        <v>1.2E-2</v>
      </c>
      <c r="L203" s="147"/>
      <c r="M203" s="151"/>
      <c r="T203" s="152"/>
      <c r="AT203" s="148" t="s">
        <v>146</v>
      </c>
      <c r="AU203" s="148" t="s">
        <v>83</v>
      </c>
      <c r="AV203" s="13" t="s">
        <v>83</v>
      </c>
      <c r="AW203" s="13" t="s">
        <v>30</v>
      </c>
      <c r="AX203" s="13" t="s">
        <v>75</v>
      </c>
      <c r="AY203" s="148" t="s">
        <v>136</v>
      </c>
    </row>
    <row r="204" spans="2:65" s="14" customFormat="1">
      <c r="B204" s="153"/>
      <c r="D204" s="142" t="s">
        <v>146</v>
      </c>
      <c r="E204" s="154" t="s">
        <v>1</v>
      </c>
      <c r="F204" s="155" t="s">
        <v>149</v>
      </c>
      <c r="H204" s="156">
        <v>1.2E-2</v>
      </c>
      <c r="L204" s="153"/>
      <c r="M204" s="157"/>
      <c r="T204" s="158"/>
      <c r="AT204" s="154" t="s">
        <v>146</v>
      </c>
      <c r="AU204" s="154" t="s">
        <v>83</v>
      </c>
      <c r="AV204" s="14" t="s">
        <v>144</v>
      </c>
      <c r="AW204" s="14" t="s">
        <v>30</v>
      </c>
      <c r="AX204" s="14" t="s">
        <v>31</v>
      </c>
      <c r="AY204" s="154" t="s">
        <v>136</v>
      </c>
    </row>
    <row r="205" spans="2:65" s="11" customFormat="1" ht="22.95" customHeight="1">
      <c r="B205" s="117"/>
      <c r="D205" s="118" t="s">
        <v>74</v>
      </c>
      <c r="E205" s="126" t="s">
        <v>537</v>
      </c>
      <c r="F205" s="126" t="s">
        <v>538</v>
      </c>
      <c r="J205" s="127">
        <f>BK205</f>
        <v>0</v>
      </c>
      <c r="L205" s="117"/>
      <c r="M205" s="121"/>
      <c r="P205" s="122">
        <f>P206</f>
        <v>20.833960000000001</v>
      </c>
      <c r="R205" s="122">
        <f>R206</f>
        <v>0</v>
      </c>
      <c r="T205" s="123">
        <f>T206</f>
        <v>0</v>
      </c>
      <c r="AR205" s="118" t="s">
        <v>31</v>
      </c>
      <c r="AT205" s="124" t="s">
        <v>74</v>
      </c>
      <c r="AU205" s="124" t="s">
        <v>31</v>
      </c>
      <c r="AY205" s="118" t="s">
        <v>136</v>
      </c>
      <c r="BK205" s="125">
        <f>BK206</f>
        <v>0</v>
      </c>
    </row>
    <row r="206" spans="2:65" s="1" customFormat="1" ht="49.2" customHeight="1">
      <c r="B206" s="128"/>
      <c r="C206" s="129" t="s">
        <v>401</v>
      </c>
      <c r="D206" s="129" t="s">
        <v>139</v>
      </c>
      <c r="E206" s="130" t="s">
        <v>1720</v>
      </c>
      <c r="F206" s="131" t="s">
        <v>1721</v>
      </c>
      <c r="G206" s="132" t="s">
        <v>174</v>
      </c>
      <c r="H206" s="133">
        <v>14.077</v>
      </c>
      <c r="I206" s="134"/>
      <c r="J206" s="134">
        <f>ROUND(I206*H206,2)</f>
        <v>0</v>
      </c>
      <c r="K206" s="131" t="s">
        <v>143</v>
      </c>
      <c r="L206" s="29"/>
      <c r="M206" s="168" t="s">
        <v>1</v>
      </c>
      <c r="N206" s="169" t="s">
        <v>40</v>
      </c>
      <c r="O206" s="170">
        <v>1.48</v>
      </c>
      <c r="P206" s="170">
        <f>O206*H206</f>
        <v>20.833960000000001</v>
      </c>
      <c r="Q206" s="170">
        <v>0</v>
      </c>
      <c r="R206" s="170">
        <f>Q206*H206</f>
        <v>0</v>
      </c>
      <c r="S206" s="170">
        <v>0</v>
      </c>
      <c r="T206" s="171">
        <f>S206*H206</f>
        <v>0</v>
      </c>
      <c r="AR206" s="139" t="s">
        <v>144</v>
      </c>
      <c r="AT206" s="139" t="s">
        <v>139</v>
      </c>
      <c r="AU206" s="139" t="s">
        <v>83</v>
      </c>
      <c r="AY206" s="17" t="s">
        <v>136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7" t="s">
        <v>31</v>
      </c>
      <c r="BK206" s="140">
        <f>ROUND(I206*H206,2)</f>
        <v>0</v>
      </c>
      <c r="BL206" s="17" t="s">
        <v>144</v>
      </c>
      <c r="BM206" s="139" t="s">
        <v>1722</v>
      </c>
    </row>
    <row r="207" spans="2:65" s="1" customFormat="1" ht="6.9" customHeight="1">
      <c r="B207" s="41"/>
      <c r="C207" s="42"/>
      <c r="D207" s="42"/>
      <c r="E207" s="42"/>
      <c r="F207" s="42"/>
      <c r="G207" s="42"/>
      <c r="H207" s="42"/>
      <c r="I207" s="42"/>
      <c r="J207" s="42"/>
      <c r="K207" s="42"/>
      <c r="L207" s="29"/>
    </row>
  </sheetData>
  <autoFilter ref="C121:K206" xr:uid="{00000000-0009-0000-0000-000006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5"/>
  <sheetViews>
    <sheetView showGridLines="0" topLeftCell="A74" workbookViewId="0">
      <selection activeCell="Y83" sqref="Y83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425781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429" t="s">
        <v>5</v>
      </c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95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tr">
        <f>'Rekapitulace stavby'!K6</f>
        <v>Stavební úpravy - školní jídelna Želetava</v>
      </c>
      <c r="F7" s="436"/>
      <c r="G7" s="436"/>
      <c r="H7" s="436"/>
      <c r="L7" s="20"/>
    </row>
    <row r="8" spans="2:46" s="1" customFormat="1" ht="12" customHeight="1">
      <c r="B8" s="29"/>
      <c r="D8" s="26" t="s">
        <v>97</v>
      </c>
      <c r="L8" s="29"/>
    </row>
    <row r="9" spans="2:46" s="1" customFormat="1" ht="16.5" customHeight="1">
      <c r="B9" s="29"/>
      <c r="E9" s="403" t="s">
        <v>1723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19</v>
      </c>
      <c r="I12" s="26"/>
      <c r="J12" s="49" t="str">
        <f>'Rekapitulace stavby'!AN8</f>
        <v>11. 5. 2023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22</v>
      </c>
      <c r="I14" s="26"/>
      <c r="J14" s="24" t="s">
        <v>1</v>
      </c>
      <c r="L14" s="29"/>
    </row>
    <row r="15" spans="2:46" s="1" customFormat="1" ht="18" customHeight="1">
      <c r="B15" s="29"/>
      <c r="E15" s="24" t="s">
        <v>24</v>
      </c>
      <c r="I15" s="26"/>
      <c r="J15" s="24" t="s">
        <v>1</v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26</v>
      </c>
      <c r="I17" s="26"/>
      <c r="J17" s="24" t="str">
        <f>'Rekapitulace stavby'!AN13</f>
        <v/>
      </c>
      <c r="L17" s="29"/>
    </row>
    <row r="18" spans="2:12" s="1" customFormat="1" ht="18" customHeight="1">
      <c r="B18" s="29"/>
      <c r="E18" s="419" t="str">
        <f>'Rekapitulace stavby'!E14</f>
        <v xml:space="preserve"> </v>
      </c>
      <c r="F18" s="419"/>
      <c r="G18" s="419"/>
      <c r="H18" s="419"/>
      <c r="I18" s="26"/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 t="s">
        <v>1</v>
      </c>
      <c r="L20" s="29"/>
    </row>
    <row r="21" spans="2:12" s="1" customFormat="1" ht="18" customHeight="1">
      <c r="B21" s="29"/>
      <c r="E21" s="24" t="s">
        <v>29</v>
      </c>
      <c r="I21" s="26"/>
      <c r="J21" s="24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 t="s">
        <v>1</v>
      </c>
      <c r="L23" s="29"/>
    </row>
    <row r="24" spans="2:12" s="1" customFormat="1" ht="18" customHeight="1">
      <c r="B24" s="29"/>
      <c r="E24" s="24" t="s">
        <v>33</v>
      </c>
      <c r="I24" s="26"/>
      <c r="J24" s="24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ROUND(J124, 0)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ROUND((SUM(BE124:BE174)),  0)</f>
        <v>0</v>
      </c>
      <c r="I33" s="89"/>
      <c r="J33" s="88">
        <f>ROUND(((SUM(BE124:BE174))*I33),  0)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ROUND((SUM(BF124:BF174)),  0)</f>
        <v>0</v>
      </c>
      <c r="I34" s="89"/>
      <c r="J34" s="88">
        <f>ROUND(((SUM(BF124:BF174))*I34),  0)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ROUND((SUM(BG124:BG174)),  0)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ROUND((SUM(BH124:BH174)),  0)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ROUND((SUM(BI124:BI174)),  0)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53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- školní jídelna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07 - Ústřední vytápění</v>
      </c>
      <c r="F87" s="434"/>
      <c r="G87" s="434"/>
      <c r="H87" s="43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>Želetava</v>
      </c>
      <c r="I89" s="26"/>
      <c r="J89" s="49" t="str">
        <f>IF(J12="","",J12)</f>
        <v>11. 5. 2023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6" t="s">
        <v>22</v>
      </c>
      <c r="F91" s="24" t="str">
        <f>E15</f>
        <v>městys Želetava</v>
      </c>
      <c r="I91" s="26"/>
      <c r="J91" s="27" t="str">
        <f>E21</f>
        <v xml:space="preserve">TeS, spol. s r.o., David Myška </v>
      </c>
      <c r="L91" s="29"/>
    </row>
    <row r="92" spans="2:47" s="1" customFormat="1" ht="15.15" customHeight="1">
      <c r="B92" s="29"/>
      <c r="C92" s="26" t="s">
        <v>26</v>
      </c>
      <c r="F92" s="24" t="str">
        <f>IF(E18="","",E18)</f>
        <v xml:space="preserve"> </v>
      </c>
      <c r="I92" s="26"/>
      <c r="J92" s="27" t="str">
        <f>E24</f>
        <v>Martin Lang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J124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104</v>
      </c>
      <c r="E97" s="103"/>
      <c r="F97" s="103"/>
      <c r="G97" s="103"/>
      <c r="H97" s="103"/>
      <c r="I97" s="103"/>
      <c r="J97" s="104">
        <f>J125</f>
        <v>0</v>
      </c>
      <c r="L97" s="101"/>
    </row>
    <row r="98" spans="2:12" s="9" customFormat="1" ht="19.95" customHeight="1">
      <c r="B98" s="105"/>
      <c r="D98" s="106" t="s">
        <v>107</v>
      </c>
      <c r="E98" s="107"/>
      <c r="F98" s="107"/>
      <c r="G98" s="107"/>
      <c r="H98" s="107"/>
      <c r="I98" s="107"/>
      <c r="J98" s="108">
        <f>J126</f>
        <v>0</v>
      </c>
      <c r="L98" s="105"/>
    </row>
    <row r="99" spans="2:12" s="8" customFormat="1" ht="24.9" customHeight="1">
      <c r="B99" s="101"/>
      <c r="D99" s="102" t="s">
        <v>110</v>
      </c>
      <c r="E99" s="103"/>
      <c r="F99" s="103"/>
      <c r="G99" s="103"/>
      <c r="H99" s="103"/>
      <c r="I99" s="103"/>
      <c r="J99" s="104">
        <f>J128</f>
        <v>0</v>
      </c>
      <c r="L99" s="101"/>
    </row>
    <row r="100" spans="2:12" s="9" customFormat="1" ht="19.95" customHeight="1">
      <c r="B100" s="105"/>
      <c r="D100" s="106" t="s">
        <v>1724</v>
      </c>
      <c r="E100" s="107"/>
      <c r="F100" s="107"/>
      <c r="G100" s="107"/>
      <c r="H100" s="107"/>
      <c r="I100" s="107"/>
      <c r="J100" s="108">
        <f>J129</f>
        <v>0</v>
      </c>
      <c r="L100" s="105"/>
    </row>
    <row r="101" spans="2:12" s="9" customFormat="1" ht="19.95" customHeight="1">
      <c r="B101" s="105"/>
      <c r="D101" s="106" t="s">
        <v>1289</v>
      </c>
      <c r="E101" s="107"/>
      <c r="F101" s="107"/>
      <c r="G101" s="107"/>
      <c r="H101" s="107"/>
      <c r="I101" s="107"/>
      <c r="J101" s="108">
        <f>J136</f>
        <v>0</v>
      </c>
      <c r="L101" s="105"/>
    </row>
    <row r="102" spans="2:12" s="9" customFormat="1" ht="19.95" customHeight="1">
      <c r="B102" s="105"/>
      <c r="D102" s="106" t="s">
        <v>1725</v>
      </c>
      <c r="E102" s="107"/>
      <c r="F102" s="107"/>
      <c r="G102" s="107"/>
      <c r="H102" s="107"/>
      <c r="I102" s="107"/>
      <c r="J102" s="108">
        <f>J140</f>
        <v>0</v>
      </c>
      <c r="L102" s="105"/>
    </row>
    <row r="103" spans="2:12" s="9" customFormat="1" ht="19.95" customHeight="1">
      <c r="B103" s="105"/>
      <c r="D103" s="106" t="s">
        <v>1726</v>
      </c>
      <c r="E103" s="107"/>
      <c r="F103" s="107"/>
      <c r="G103" s="107"/>
      <c r="H103" s="107"/>
      <c r="I103" s="107"/>
      <c r="J103" s="108">
        <f>J149</f>
        <v>0</v>
      </c>
      <c r="L103" s="105"/>
    </row>
    <row r="104" spans="2:12" s="9" customFormat="1" ht="19.95" customHeight="1">
      <c r="B104" s="105"/>
      <c r="D104" s="106" t="s">
        <v>1727</v>
      </c>
      <c r="E104" s="107"/>
      <c r="F104" s="107"/>
      <c r="G104" s="107"/>
      <c r="H104" s="107"/>
      <c r="I104" s="107"/>
      <c r="J104" s="108">
        <f>J161</f>
        <v>0</v>
      </c>
      <c r="L104" s="105"/>
    </row>
    <row r="105" spans="2:12" s="1" customFormat="1" ht="21.75" customHeight="1">
      <c r="B105" s="29"/>
      <c r="L105" s="29"/>
    </row>
    <row r="106" spans="2:12" s="1" customFormat="1" ht="6.9" customHeight="1"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29"/>
    </row>
    <row r="110" spans="2:12" s="1" customFormat="1" ht="6.9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29"/>
    </row>
    <row r="111" spans="2:12" s="1" customFormat="1" ht="24.9" customHeight="1">
      <c r="B111" s="29"/>
      <c r="C111" s="21" t="s">
        <v>122</v>
      </c>
      <c r="L111" s="29"/>
    </row>
    <row r="112" spans="2:12" s="1" customFormat="1" ht="6.9" customHeight="1">
      <c r="B112" s="29"/>
      <c r="L112" s="29"/>
    </row>
    <row r="113" spans="2:65" s="1" customFormat="1" ht="12" customHeight="1">
      <c r="B113" s="29"/>
      <c r="C113" s="26" t="s">
        <v>14</v>
      </c>
      <c r="L113" s="29"/>
    </row>
    <row r="114" spans="2:65" s="1" customFormat="1" ht="16.5" customHeight="1">
      <c r="B114" s="29"/>
      <c r="E114" s="435" t="str">
        <f>E7</f>
        <v>Stavební úpravy - školní jídelna Želetava</v>
      </c>
      <c r="F114" s="436"/>
      <c r="G114" s="436"/>
      <c r="H114" s="436"/>
      <c r="L114" s="29"/>
    </row>
    <row r="115" spans="2:65" s="1" customFormat="1" ht="12" customHeight="1">
      <c r="B115" s="29"/>
      <c r="C115" s="26" t="s">
        <v>97</v>
      </c>
      <c r="L115" s="29"/>
    </row>
    <row r="116" spans="2:65" s="1" customFormat="1" ht="16.5" customHeight="1">
      <c r="B116" s="29"/>
      <c r="E116" s="403" t="str">
        <f>E9</f>
        <v>07 - Ústřední vytápění</v>
      </c>
      <c r="F116" s="434"/>
      <c r="G116" s="434"/>
      <c r="H116" s="434"/>
      <c r="L116" s="29"/>
    </row>
    <row r="117" spans="2:65" s="1" customFormat="1" ht="6.9" customHeight="1">
      <c r="B117" s="29"/>
      <c r="L117" s="29"/>
    </row>
    <row r="118" spans="2:65" s="1" customFormat="1" ht="12" customHeight="1">
      <c r="B118" s="29"/>
      <c r="C118" s="26" t="s">
        <v>18</v>
      </c>
      <c r="F118" s="24" t="str">
        <f>F12</f>
        <v>Želetava</v>
      </c>
      <c r="I118" s="26"/>
      <c r="J118" s="49" t="str">
        <f>IF(J12="","",J12)</f>
        <v>11. 5. 2023</v>
      </c>
      <c r="L118" s="29"/>
    </row>
    <row r="119" spans="2:65" s="1" customFormat="1" ht="6.9" customHeight="1">
      <c r="B119" s="29"/>
      <c r="L119" s="29"/>
    </row>
    <row r="120" spans="2:65" s="1" customFormat="1" ht="25.65" customHeight="1">
      <c r="B120" s="29"/>
      <c r="C120" s="26" t="s">
        <v>22</v>
      </c>
      <c r="F120" s="24" t="str">
        <f>E15</f>
        <v>městys Želetava</v>
      </c>
      <c r="I120" s="26"/>
      <c r="J120" s="27" t="str">
        <f>E21</f>
        <v xml:space="preserve">TeS, spol. s r.o., David Myška </v>
      </c>
      <c r="L120" s="29"/>
    </row>
    <row r="121" spans="2:65" s="1" customFormat="1" ht="15.15" customHeight="1">
      <c r="B121" s="29"/>
      <c r="C121" s="26" t="s">
        <v>26</v>
      </c>
      <c r="F121" s="24" t="str">
        <f>IF(E18="","",E18)</f>
        <v xml:space="preserve"> </v>
      </c>
      <c r="I121" s="26"/>
      <c r="J121" s="27" t="str">
        <f>E24</f>
        <v>Martin Lang</v>
      </c>
      <c r="L121" s="29"/>
    </row>
    <row r="122" spans="2:65" s="1" customFormat="1" ht="10.35" customHeight="1">
      <c r="B122" s="29"/>
      <c r="L122" s="29"/>
    </row>
    <row r="123" spans="2:65" s="10" customFormat="1" ht="29.25" customHeight="1">
      <c r="B123" s="109"/>
      <c r="C123" s="110" t="s">
        <v>123</v>
      </c>
      <c r="D123" s="111" t="s">
        <v>60</v>
      </c>
      <c r="E123" s="111" t="s">
        <v>56</v>
      </c>
      <c r="F123" s="111" t="s">
        <v>57</v>
      </c>
      <c r="G123" s="111" t="s">
        <v>124</v>
      </c>
      <c r="H123" s="111" t="s">
        <v>125</v>
      </c>
      <c r="I123" s="111"/>
      <c r="J123" s="111" t="s">
        <v>101</v>
      </c>
      <c r="K123" s="112" t="s">
        <v>126</v>
      </c>
      <c r="L123" s="109"/>
      <c r="M123" s="56" t="s">
        <v>1</v>
      </c>
      <c r="N123" s="57" t="s">
        <v>39</v>
      </c>
      <c r="O123" s="57" t="s">
        <v>127</v>
      </c>
      <c r="P123" s="57" t="s">
        <v>128</v>
      </c>
      <c r="Q123" s="57" t="s">
        <v>129</v>
      </c>
      <c r="R123" s="57" t="s">
        <v>130</v>
      </c>
      <c r="S123" s="57" t="s">
        <v>131</v>
      </c>
      <c r="T123" s="58" t="s">
        <v>132</v>
      </c>
    </row>
    <row r="124" spans="2:65" s="1" customFormat="1" ht="22.95" customHeight="1">
      <c r="B124" s="29"/>
      <c r="C124" s="61" t="s">
        <v>133</v>
      </c>
      <c r="J124" s="113">
        <f>BK124</f>
        <v>0</v>
      </c>
      <c r="L124" s="29"/>
      <c r="M124" s="59"/>
      <c r="N124" s="50"/>
      <c r="O124" s="50"/>
      <c r="P124" s="114">
        <f>P125+P128</f>
        <v>131.828462</v>
      </c>
      <c r="Q124" s="50"/>
      <c r="R124" s="114">
        <f>R125+R128</f>
        <v>0.86969000000000007</v>
      </c>
      <c r="S124" s="50"/>
      <c r="T124" s="115">
        <f>T125+T128</f>
        <v>0</v>
      </c>
      <c r="AT124" s="17" t="s">
        <v>74</v>
      </c>
      <c r="AU124" s="17" t="s">
        <v>103</v>
      </c>
      <c r="BK124" s="116">
        <f>BK125+BK128</f>
        <v>0</v>
      </c>
    </row>
    <row r="125" spans="2:65" s="11" customFormat="1" ht="25.95" customHeight="1">
      <c r="B125" s="117"/>
      <c r="D125" s="118" t="s">
        <v>74</v>
      </c>
      <c r="E125" s="119" t="s">
        <v>134</v>
      </c>
      <c r="F125" s="119" t="s">
        <v>135</v>
      </c>
      <c r="J125" s="120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31</v>
      </c>
      <c r="AT125" s="124" t="s">
        <v>74</v>
      </c>
      <c r="AU125" s="124" t="s">
        <v>75</v>
      </c>
      <c r="AY125" s="118" t="s">
        <v>136</v>
      </c>
      <c r="BK125" s="125">
        <f>BK126</f>
        <v>0</v>
      </c>
    </row>
    <row r="126" spans="2:65" s="11" customFormat="1" ht="22.95" customHeight="1">
      <c r="B126" s="117"/>
      <c r="D126" s="118" t="s">
        <v>74</v>
      </c>
      <c r="E126" s="126" t="s">
        <v>181</v>
      </c>
      <c r="F126" s="126" t="s">
        <v>376</v>
      </c>
      <c r="J126" s="127">
        <f>BK126</f>
        <v>0</v>
      </c>
      <c r="L126" s="117"/>
      <c r="M126" s="121"/>
      <c r="P126" s="122">
        <f>P127</f>
        <v>0</v>
      </c>
      <c r="R126" s="122">
        <f>R127</f>
        <v>0</v>
      </c>
      <c r="T126" s="123">
        <f>T127</f>
        <v>0</v>
      </c>
      <c r="AR126" s="118" t="s">
        <v>31</v>
      </c>
      <c r="AT126" s="124" t="s">
        <v>74</v>
      </c>
      <c r="AU126" s="124" t="s">
        <v>31</v>
      </c>
      <c r="AY126" s="118" t="s">
        <v>136</v>
      </c>
      <c r="BK126" s="125">
        <f>BK127</f>
        <v>0</v>
      </c>
    </row>
    <row r="127" spans="2:65" s="1" customFormat="1" ht="16.5" customHeight="1">
      <c r="B127" s="128"/>
      <c r="C127" s="129" t="s">
        <v>31</v>
      </c>
      <c r="D127" s="129" t="s">
        <v>139</v>
      </c>
      <c r="E127" s="130" t="s">
        <v>1470</v>
      </c>
      <c r="F127" s="131" t="s">
        <v>1728</v>
      </c>
      <c r="G127" s="132" t="s">
        <v>157</v>
      </c>
      <c r="H127" s="133">
        <v>1</v>
      </c>
      <c r="I127" s="134"/>
      <c r="J127" s="134">
        <f>ROUND(I127*H127,2)</f>
        <v>0</v>
      </c>
      <c r="K127" s="131" t="s">
        <v>1</v>
      </c>
      <c r="L127" s="29"/>
      <c r="M127" s="135" t="s">
        <v>1</v>
      </c>
      <c r="N127" s="136" t="s">
        <v>40</v>
      </c>
      <c r="O127" s="137">
        <v>0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144</v>
      </c>
      <c r="AT127" s="139" t="s">
        <v>139</v>
      </c>
      <c r="AU127" s="139" t="s">
        <v>83</v>
      </c>
      <c r="AY127" s="17" t="s">
        <v>136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7" t="s">
        <v>31</v>
      </c>
      <c r="BK127" s="140">
        <f>ROUND(I127*H127,2)</f>
        <v>0</v>
      </c>
      <c r="BL127" s="17" t="s">
        <v>144</v>
      </c>
      <c r="BM127" s="139" t="s">
        <v>1729</v>
      </c>
    </row>
    <row r="128" spans="2:65" s="11" customFormat="1" ht="25.95" customHeight="1">
      <c r="B128" s="117"/>
      <c r="D128" s="118" t="s">
        <v>74</v>
      </c>
      <c r="E128" s="119" t="s">
        <v>543</v>
      </c>
      <c r="F128" s="119" t="s">
        <v>544</v>
      </c>
      <c r="J128" s="120">
        <f>BK128</f>
        <v>0</v>
      </c>
      <c r="L128" s="117"/>
      <c r="M128" s="121"/>
      <c r="P128" s="122">
        <f>P129+P136+P140+P149+P161</f>
        <v>131.828462</v>
      </c>
      <c r="R128" s="122">
        <f>R129+R136+R140+R149+R161</f>
        <v>0.86969000000000007</v>
      </c>
      <c r="T128" s="123">
        <f>T129+T136+T140+T149+T161</f>
        <v>0</v>
      </c>
      <c r="AR128" s="118" t="s">
        <v>83</v>
      </c>
      <c r="AT128" s="124" t="s">
        <v>74</v>
      </c>
      <c r="AU128" s="124" t="s">
        <v>75</v>
      </c>
      <c r="AY128" s="118" t="s">
        <v>136</v>
      </c>
      <c r="BK128" s="125">
        <f>BK129+BK136+BK140+BK149+BK161</f>
        <v>0</v>
      </c>
    </row>
    <row r="129" spans="2:65" s="11" customFormat="1" ht="22.95" customHeight="1">
      <c r="B129" s="117"/>
      <c r="D129" s="118" t="s">
        <v>74</v>
      </c>
      <c r="E129" s="126" t="s">
        <v>1730</v>
      </c>
      <c r="F129" s="126" t="s">
        <v>1731</v>
      </c>
      <c r="J129" s="127">
        <f>BK129</f>
        <v>0</v>
      </c>
      <c r="L129" s="117"/>
      <c r="M129" s="121"/>
      <c r="P129" s="122">
        <f>SUM(P130:P135)</f>
        <v>7.7850159999999997</v>
      </c>
      <c r="R129" s="122">
        <f>SUM(R130:R135)</f>
        <v>5.7889999999999997E-2</v>
      </c>
      <c r="T129" s="123">
        <f>SUM(T130:T135)</f>
        <v>0</v>
      </c>
      <c r="AR129" s="118" t="s">
        <v>83</v>
      </c>
      <c r="AT129" s="124" t="s">
        <v>74</v>
      </c>
      <c r="AU129" s="124" t="s">
        <v>31</v>
      </c>
      <c r="AY129" s="118" t="s">
        <v>136</v>
      </c>
      <c r="BK129" s="125">
        <f>SUM(BK130:BK135)</f>
        <v>0</v>
      </c>
    </row>
    <row r="130" spans="2:65" s="1" customFormat="1" ht="37.950000000000003" customHeight="1">
      <c r="B130" s="128"/>
      <c r="C130" s="129" t="s">
        <v>83</v>
      </c>
      <c r="D130" s="129" t="s">
        <v>139</v>
      </c>
      <c r="E130" s="130" t="s">
        <v>1732</v>
      </c>
      <c r="F130" s="131" t="s">
        <v>1733</v>
      </c>
      <c r="G130" s="132" t="s">
        <v>1375</v>
      </c>
      <c r="H130" s="133">
        <v>1</v>
      </c>
      <c r="I130" s="134"/>
      <c r="J130" s="134">
        <f t="shared" ref="J130:J135" si="0">ROUND(I130*H130,2)</f>
        <v>0</v>
      </c>
      <c r="K130" s="131" t="s">
        <v>143</v>
      </c>
      <c r="L130" s="29"/>
      <c r="M130" s="135" t="s">
        <v>1</v>
      </c>
      <c r="N130" s="136" t="s">
        <v>40</v>
      </c>
      <c r="O130" s="137">
        <v>6.2359999999999998</v>
      </c>
      <c r="P130" s="137">
        <f t="shared" ref="P130:P135" si="1">O130*H130</f>
        <v>6.2359999999999998</v>
      </c>
      <c r="Q130" s="137">
        <v>2.49E-3</v>
      </c>
      <c r="R130" s="137">
        <f t="shared" ref="R130:R135" si="2">Q130*H130</f>
        <v>2.49E-3</v>
      </c>
      <c r="S130" s="137">
        <v>0</v>
      </c>
      <c r="T130" s="138">
        <f t="shared" ref="T130:T135" si="3">S130*H130</f>
        <v>0</v>
      </c>
      <c r="AR130" s="139" t="s">
        <v>218</v>
      </c>
      <c r="AT130" s="139" t="s">
        <v>139</v>
      </c>
      <c r="AU130" s="139" t="s">
        <v>83</v>
      </c>
      <c r="AY130" s="17" t="s">
        <v>136</v>
      </c>
      <c r="BE130" s="140">
        <f t="shared" ref="BE130:BE135" si="4">IF(N130="základní",J130,0)</f>
        <v>0</v>
      </c>
      <c r="BF130" s="140">
        <f t="shared" ref="BF130:BF135" si="5">IF(N130="snížená",J130,0)</f>
        <v>0</v>
      </c>
      <c r="BG130" s="140">
        <f t="shared" ref="BG130:BG135" si="6">IF(N130="zákl. přenesená",J130,0)</f>
        <v>0</v>
      </c>
      <c r="BH130" s="140">
        <f t="shared" ref="BH130:BH135" si="7">IF(N130="sníž. přenesená",J130,0)</f>
        <v>0</v>
      </c>
      <c r="BI130" s="140">
        <f t="shared" ref="BI130:BI135" si="8">IF(N130="nulová",J130,0)</f>
        <v>0</v>
      </c>
      <c r="BJ130" s="17" t="s">
        <v>31</v>
      </c>
      <c r="BK130" s="140">
        <f t="shared" ref="BK130:BK135" si="9">ROUND(I130*H130,2)</f>
        <v>0</v>
      </c>
      <c r="BL130" s="17" t="s">
        <v>218</v>
      </c>
      <c r="BM130" s="139" t="s">
        <v>1734</v>
      </c>
    </row>
    <row r="131" spans="2:65" s="1" customFormat="1" ht="24.15" customHeight="1">
      <c r="B131" s="128"/>
      <c r="C131" s="159" t="s">
        <v>137</v>
      </c>
      <c r="D131" s="159" t="s">
        <v>356</v>
      </c>
      <c r="E131" s="160" t="s">
        <v>1735</v>
      </c>
      <c r="F131" s="161" t="s">
        <v>1736</v>
      </c>
      <c r="G131" s="162" t="s">
        <v>157</v>
      </c>
      <c r="H131" s="163">
        <v>1</v>
      </c>
      <c r="I131" s="164"/>
      <c r="J131" s="164">
        <f t="shared" si="0"/>
        <v>0</v>
      </c>
      <c r="K131" s="161" t="s">
        <v>143</v>
      </c>
      <c r="L131" s="165"/>
      <c r="M131" s="166" t="s">
        <v>1</v>
      </c>
      <c r="N131" s="167" t="s">
        <v>40</v>
      </c>
      <c r="O131" s="137">
        <v>0</v>
      </c>
      <c r="P131" s="137">
        <f t="shared" si="1"/>
        <v>0</v>
      </c>
      <c r="Q131" s="137">
        <v>5.4719999999999998E-2</v>
      </c>
      <c r="R131" s="137">
        <f t="shared" si="2"/>
        <v>5.4719999999999998E-2</v>
      </c>
      <c r="S131" s="137">
        <v>0</v>
      </c>
      <c r="T131" s="138">
        <f t="shared" si="3"/>
        <v>0</v>
      </c>
      <c r="AR131" s="139" t="s">
        <v>368</v>
      </c>
      <c r="AT131" s="139" t="s">
        <v>356</v>
      </c>
      <c r="AU131" s="139" t="s">
        <v>83</v>
      </c>
      <c r="AY131" s="17" t="s">
        <v>136</v>
      </c>
      <c r="BE131" s="140">
        <f t="shared" si="4"/>
        <v>0</v>
      </c>
      <c r="BF131" s="140">
        <f t="shared" si="5"/>
        <v>0</v>
      </c>
      <c r="BG131" s="140">
        <f t="shared" si="6"/>
        <v>0</v>
      </c>
      <c r="BH131" s="140">
        <f t="shared" si="7"/>
        <v>0</v>
      </c>
      <c r="BI131" s="140">
        <f t="shared" si="8"/>
        <v>0</v>
      </c>
      <c r="BJ131" s="17" t="s">
        <v>31</v>
      </c>
      <c r="BK131" s="140">
        <f t="shared" si="9"/>
        <v>0</v>
      </c>
      <c r="BL131" s="17" t="s">
        <v>218</v>
      </c>
      <c r="BM131" s="139" t="s">
        <v>1737</v>
      </c>
    </row>
    <row r="132" spans="2:65" s="1" customFormat="1" ht="37.950000000000003" customHeight="1">
      <c r="B132" s="128"/>
      <c r="C132" s="129" t="s">
        <v>144</v>
      </c>
      <c r="D132" s="129" t="s">
        <v>139</v>
      </c>
      <c r="E132" s="130" t="s">
        <v>1458</v>
      </c>
      <c r="F132" s="131" t="s">
        <v>1459</v>
      </c>
      <c r="G132" s="132" t="s">
        <v>1375</v>
      </c>
      <c r="H132" s="133">
        <v>1</v>
      </c>
      <c r="I132" s="134"/>
      <c r="J132" s="134">
        <f t="shared" si="0"/>
        <v>0</v>
      </c>
      <c r="K132" s="131" t="s">
        <v>143</v>
      </c>
      <c r="L132" s="29"/>
      <c r="M132" s="135" t="s">
        <v>1</v>
      </c>
      <c r="N132" s="136" t="s">
        <v>40</v>
      </c>
      <c r="O132" s="137">
        <v>0.82099999999999995</v>
      </c>
      <c r="P132" s="137">
        <f t="shared" si="1"/>
        <v>0.82099999999999995</v>
      </c>
      <c r="Q132" s="137">
        <v>6.8000000000000005E-4</v>
      </c>
      <c r="R132" s="137">
        <f t="shared" si="2"/>
        <v>6.8000000000000005E-4</v>
      </c>
      <c r="S132" s="137">
        <v>0</v>
      </c>
      <c r="T132" s="138">
        <f t="shared" si="3"/>
        <v>0</v>
      </c>
      <c r="AR132" s="139" t="s">
        <v>218</v>
      </c>
      <c r="AT132" s="139" t="s">
        <v>139</v>
      </c>
      <c r="AU132" s="139" t="s">
        <v>83</v>
      </c>
      <c r="AY132" s="17" t="s">
        <v>136</v>
      </c>
      <c r="BE132" s="140">
        <f t="shared" si="4"/>
        <v>0</v>
      </c>
      <c r="BF132" s="140">
        <f t="shared" si="5"/>
        <v>0</v>
      </c>
      <c r="BG132" s="140">
        <f t="shared" si="6"/>
        <v>0</v>
      </c>
      <c r="BH132" s="140">
        <f t="shared" si="7"/>
        <v>0</v>
      </c>
      <c r="BI132" s="140">
        <f t="shared" si="8"/>
        <v>0</v>
      </c>
      <c r="BJ132" s="17" t="s">
        <v>31</v>
      </c>
      <c r="BK132" s="140">
        <f t="shared" si="9"/>
        <v>0</v>
      </c>
      <c r="BL132" s="17" t="s">
        <v>218</v>
      </c>
      <c r="BM132" s="139" t="s">
        <v>1738</v>
      </c>
    </row>
    <row r="133" spans="2:65" s="1" customFormat="1" ht="24.15" customHeight="1">
      <c r="B133" s="128"/>
      <c r="C133" s="129" t="s">
        <v>162</v>
      </c>
      <c r="D133" s="129" t="s">
        <v>139</v>
      </c>
      <c r="E133" s="130" t="s">
        <v>1739</v>
      </c>
      <c r="F133" s="131" t="s">
        <v>1740</v>
      </c>
      <c r="G133" s="132" t="s">
        <v>157</v>
      </c>
      <c r="H133" s="133">
        <v>1</v>
      </c>
      <c r="I133" s="134"/>
      <c r="J133" s="134">
        <f t="shared" si="0"/>
        <v>0</v>
      </c>
      <c r="K133" s="131" t="s">
        <v>1</v>
      </c>
      <c r="L133" s="29"/>
      <c r="M133" s="135" t="s">
        <v>1</v>
      </c>
      <c r="N133" s="136" t="s">
        <v>40</v>
      </c>
      <c r="O133" s="137">
        <v>0</v>
      </c>
      <c r="P133" s="137">
        <f t="shared" si="1"/>
        <v>0</v>
      </c>
      <c r="Q133" s="137">
        <v>0</v>
      </c>
      <c r="R133" s="137">
        <f t="shared" si="2"/>
        <v>0</v>
      </c>
      <c r="S133" s="137">
        <v>0</v>
      </c>
      <c r="T133" s="138">
        <f t="shared" si="3"/>
        <v>0</v>
      </c>
      <c r="AR133" s="139" t="s">
        <v>218</v>
      </c>
      <c r="AT133" s="139" t="s">
        <v>139</v>
      </c>
      <c r="AU133" s="139" t="s">
        <v>83</v>
      </c>
      <c r="AY133" s="17" t="s">
        <v>136</v>
      </c>
      <c r="BE133" s="140">
        <f t="shared" si="4"/>
        <v>0</v>
      </c>
      <c r="BF133" s="140">
        <f t="shared" si="5"/>
        <v>0</v>
      </c>
      <c r="BG133" s="140">
        <f t="shared" si="6"/>
        <v>0</v>
      </c>
      <c r="BH133" s="140">
        <f t="shared" si="7"/>
        <v>0</v>
      </c>
      <c r="BI133" s="140">
        <f t="shared" si="8"/>
        <v>0</v>
      </c>
      <c r="BJ133" s="17" t="s">
        <v>31</v>
      </c>
      <c r="BK133" s="140">
        <f t="shared" si="9"/>
        <v>0</v>
      </c>
      <c r="BL133" s="17" t="s">
        <v>218</v>
      </c>
      <c r="BM133" s="139" t="s">
        <v>1741</v>
      </c>
    </row>
    <row r="134" spans="2:65" s="1" customFormat="1" ht="37.950000000000003" customHeight="1">
      <c r="B134" s="128"/>
      <c r="C134" s="129" t="s">
        <v>166</v>
      </c>
      <c r="D134" s="129" t="s">
        <v>139</v>
      </c>
      <c r="E134" s="130" t="s">
        <v>1742</v>
      </c>
      <c r="F134" s="131" t="s">
        <v>1743</v>
      </c>
      <c r="G134" s="132" t="s">
        <v>174</v>
      </c>
      <c r="H134" s="133">
        <v>5.8000000000000003E-2</v>
      </c>
      <c r="I134" s="134"/>
      <c r="J134" s="134">
        <f t="shared" si="0"/>
        <v>0</v>
      </c>
      <c r="K134" s="131" t="s">
        <v>143</v>
      </c>
      <c r="L134" s="29"/>
      <c r="M134" s="135" t="s">
        <v>1</v>
      </c>
      <c r="N134" s="136" t="s">
        <v>40</v>
      </c>
      <c r="O134" s="137">
        <v>10.582000000000001</v>
      </c>
      <c r="P134" s="137">
        <f t="shared" si="1"/>
        <v>0.61375600000000008</v>
      </c>
      <c r="Q134" s="137">
        <v>0</v>
      </c>
      <c r="R134" s="137">
        <f t="shared" si="2"/>
        <v>0</v>
      </c>
      <c r="S134" s="137">
        <v>0</v>
      </c>
      <c r="T134" s="138">
        <f t="shared" si="3"/>
        <v>0</v>
      </c>
      <c r="AR134" s="139" t="s">
        <v>218</v>
      </c>
      <c r="AT134" s="139" t="s">
        <v>139</v>
      </c>
      <c r="AU134" s="139" t="s">
        <v>83</v>
      </c>
      <c r="AY134" s="17" t="s">
        <v>136</v>
      </c>
      <c r="BE134" s="140">
        <f t="shared" si="4"/>
        <v>0</v>
      </c>
      <c r="BF134" s="140">
        <f t="shared" si="5"/>
        <v>0</v>
      </c>
      <c r="BG134" s="140">
        <f t="shared" si="6"/>
        <v>0</v>
      </c>
      <c r="BH134" s="140">
        <f t="shared" si="7"/>
        <v>0</v>
      </c>
      <c r="BI134" s="140">
        <f t="shared" si="8"/>
        <v>0</v>
      </c>
      <c r="BJ134" s="17" t="s">
        <v>31</v>
      </c>
      <c r="BK134" s="140">
        <f t="shared" si="9"/>
        <v>0</v>
      </c>
      <c r="BL134" s="17" t="s">
        <v>218</v>
      </c>
      <c r="BM134" s="139" t="s">
        <v>1744</v>
      </c>
    </row>
    <row r="135" spans="2:65" s="1" customFormat="1" ht="49.2" customHeight="1">
      <c r="B135" s="128"/>
      <c r="C135" s="129" t="s">
        <v>171</v>
      </c>
      <c r="D135" s="129" t="s">
        <v>139</v>
      </c>
      <c r="E135" s="130" t="s">
        <v>1745</v>
      </c>
      <c r="F135" s="131" t="s">
        <v>1746</v>
      </c>
      <c r="G135" s="132" t="s">
        <v>174</v>
      </c>
      <c r="H135" s="133">
        <v>5.8000000000000003E-2</v>
      </c>
      <c r="I135" s="134"/>
      <c r="J135" s="134">
        <f t="shared" si="0"/>
        <v>0</v>
      </c>
      <c r="K135" s="131" t="s">
        <v>143</v>
      </c>
      <c r="L135" s="29"/>
      <c r="M135" s="135" t="s">
        <v>1</v>
      </c>
      <c r="N135" s="136" t="s">
        <v>40</v>
      </c>
      <c r="O135" s="137">
        <v>1.97</v>
      </c>
      <c r="P135" s="137">
        <f t="shared" si="1"/>
        <v>0.11426</v>
      </c>
      <c r="Q135" s="137">
        <v>0</v>
      </c>
      <c r="R135" s="137">
        <f t="shared" si="2"/>
        <v>0</v>
      </c>
      <c r="S135" s="137">
        <v>0</v>
      </c>
      <c r="T135" s="138">
        <f t="shared" si="3"/>
        <v>0</v>
      </c>
      <c r="AR135" s="139" t="s">
        <v>218</v>
      </c>
      <c r="AT135" s="139" t="s">
        <v>139</v>
      </c>
      <c r="AU135" s="139" t="s">
        <v>83</v>
      </c>
      <c r="AY135" s="17" t="s">
        <v>136</v>
      </c>
      <c r="BE135" s="140">
        <f t="shared" si="4"/>
        <v>0</v>
      </c>
      <c r="BF135" s="140">
        <f t="shared" si="5"/>
        <v>0</v>
      </c>
      <c r="BG135" s="140">
        <f t="shared" si="6"/>
        <v>0</v>
      </c>
      <c r="BH135" s="140">
        <f t="shared" si="7"/>
        <v>0</v>
      </c>
      <c r="BI135" s="140">
        <f t="shared" si="8"/>
        <v>0</v>
      </c>
      <c r="BJ135" s="17" t="s">
        <v>31</v>
      </c>
      <c r="BK135" s="140">
        <f t="shared" si="9"/>
        <v>0</v>
      </c>
      <c r="BL135" s="17" t="s">
        <v>218</v>
      </c>
      <c r="BM135" s="139" t="s">
        <v>1747</v>
      </c>
    </row>
    <row r="136" spans="2:65" s="11" customFormat="1" ht="22.95" customHeight="1">
      <c r="B136" s="117"/>
      <c r="D136" s="118" t="s">
        <v>74</v>
      </c>
      <c r="E136" s="126" t="s">
        <v>1397</v>
      </c>
      <c r="F136" s="126" t="s">
        <v>1398</v>
      </c>
      <c r="J136" s="127">
        <f>BK136</f>
        <v>0</v>
      </c>
      <c r="L136" s="117"/>
      <c r="M136" s="121"/>
      <c r="P136" s="122">
        <f>SUM(P137:P139)</f>
        <v>0.52906500000000001</v>
      </c>
      <c r="R136" s="122">
        <f>SUM(R137:R139)</f>
        <v>5.3200000000000001E-3</v>
      </c>
      <c r="T136" s="123">
        <f>SUM(T137:T139)</f>
        <v>0</v>
      </c>
      <c r="AR136" s="118" t="s">
        <v>83</v>
      </c>
      <c r="AT136" s="124" t="s">
        <v>74</v>
      </c>
      <c r="AU136" s="124" t="s">
        <v>31</v>
      </c>
      <c r="AY136" s="118" t="s">
        <v>136</v>
      </c>
      <c r="BK136" s="125">
        <f>SUM(BK137:BK139)</f>
        <v>0</v>
      </c>
    </row>
    <row r="137" spans="2:65" s="1" customFormat="1" ht="44.25" customHeight="1">
      <c r="B137" s="128"/>
      <c r="C137" s="129" t="s">
        <v>177</v>
      </c>
      <c r="D137" s="129" t="s">
        <v>139</v>
      </c>
      <c r="E137" s="130" t="s">
        <v>1748</v>
      </c>
      <c r="F137" s="131" t="s">
        <v>1749</v>
      </c>
      <c r="G137" s="132" t="s">
        <v>1375</v>
      </c>
      <c r="H137" s="133">
        <v>1</v>
      </c>
      <c r="I137" s="134"/>
      <c r="J137" s="134">
        <f>ROUND(I137*H137,2)</f>
        <v>0</v>
      </c>
      <c r="K137" s="131" t="s">
        <v>143</v>
      </c>
      <c r="L137" s="29"/>
      <c r="M137" s="135" t="s">
        <v>1</v>
      </c>
      <c r="N137" s="136" t="s">
        <v>40</v>
      </c>
      <c r="O137" s="137">
        <v>0.5</v>
      </c>
      <c r="P137" s="137">
        <f>O137*H137</f>
        <v>0.5</v>
      </c>
      <c r="Q137" s="137">
        <v>5.3200000000000001E-3</v>
      </c>
      <c r="R137" s="137">
        <f>Q137*H137</f>
        <v>5.3200000000000001E-3</v>
      </c>
      <c r="S137" s="137">
        <v>0</v>
      </c>
      <c r="T137" s="138">
        <f>S137*H137</f>
        <v>0</v>
      </c>
      <c r="AR137" s="139" t="s">
        <v>218</v>
      </c>
      <c r="AT137" s="139" t="s">
        <v>139</v>
      </c>
      <c r="AU137" s="139" t="s">
        <v>83</v>
      </c>
      <c r="AY137" s="17" t="s">
        <v>136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7" t="s">
        <v>31</v>
      </c>
      <c r="BK137" s="140">
        <f>ROUND(I137*H137,2)</f>
        <v>0</v>
      </c>
      <c r="BL137" s="17" t="s">
        <v>218</v>
      </c>
      <c r="BM137" s="139" t="s">
        <v>1750</v>
      </c>
    </row>
    <row r="138" spans="2:65" s="1" customFormat="1" ht="37.950000000000003" customHeight="1">
      <c r="B138" s="128"/>
      <c r="C138" s="129" t="s">
        <v>181</v>
      </c>
      <c r="D138" s="129" t="s">
        <v>139</v>
      </c>
      <c r="E138" s="130" t="s">
        <v>1402</v>
      </c>
      <c r="F138" s="131" t="s">
        <v>1403</v>
      </c>
      <c r="G138" s="132" t="s">
        <v>174</v>
      </c>
      <c r="H138" s="133">
        <v>5.0000000000000001E-3</v>
      </c>
      <c r="I138" s="134"/>
      <c r="J138" s="134">
        <f>ROUND(I138*H138,2)</f>
        <v>0</v>
      </c>
      <c r="K138" s="131" t="s">
        <v>143</v>
      </c>
      <c r="L138" s="29"/>
      <c r="M138" s="135" t="s">
        <v>1</v>
      </c>
      <c r="N138" s="136" t="s">
        <v>40</v>
      </c>
      <c r="O138" s="137">
        <v>4.0430000000000001</v>
      </c>
      <c r="P138" s="137">
        <f>O138*H138</f>
        <v>2.0215E-2</v>
      </c>
      <c r="Q138" s="137">
        <v>0</v>
      </c>
      <c r="R138" s="137">
        <f>Q138*H138</f>
        <v>0</v>
      </c>
      <c r="S138" s="137">
        <v>0</v>
      </c>
      <c r="T138" s="138">
        <f>S138*H138</f>
        <v>0</v>
      </c>
      <c r="AR138" s="139" t="s">
        <v>218</v>
      </c>
      <c r="AT138" s="139" t="s">
        <v>139</v>
      </c>
      <c r="AU138" s="139" t="s">
        <v>83</v>
      </c>
      <c r="AY138" s="17" t="s">
        <v>136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7" t="s">
        <v>31</v>
      </c>
      <c r="BK138" s="140">
        <f>ROUND(I138*H138,2)</f>
        <v>0</v>
      </c>
      <c r="BL138" s="17" t="s">
        <v>218</v>
      </c>
      <c r="BM138" s="139" t="s">
        <v>1751</v>
      </c>
    </row>
    <row r="139" spans="2:65" s="1" customFormat="1" ht="49.2" customHeight="1">
      <c r="B139" s="128"/>
      <c r="C139" s="129" t="s">
        <v>185</v>
      </c>
      <c r="D139" s="129" t="s">
        <v>139</v>
      </c>
      <c r="E139" s="130" t="s">
        <v>1405</v>
      </c>
      <c r="F139" s="131" t="s">
        <v>1406</v>
      </c>
      <c r="G139" s="132" t="s">
        <v>174</v>
      </c>
      <c r="H139" s="133">
        <v>5.0000000000000001E-3</v>
      </c>
      <c r="I139" s="134"/>
      <c r="J139" s="134">
        <f>ROUND(I139*H139,2)</f>
        <v>0</v>
      </c>
      <c r="K139" s="131" t="s">
        <v>143</v>
      </c>
      <c r="L139" s="29"/>
      <c r="M139" s="135" t="s">
        <v>1</v>
      </c>
      <c r="N139" s="136" t="s">
        <v>40</v>
      </c>
      <c r="O139" s="137">
        <v>1.77</v>
      </c>
      <c r="P139" s="137">
        <f>O139*H139</f>
        <v>8.8500000000000002E-3</v>
      </c>
      <c r="Q139" s="137">
        <v>0</v>
      </c>
      <c r="R139" s="137">
        <f>Q139*H139</f>
        <v>0</v>
      </c>
      <c r="S139" s="137">
        <v>0</v>
      </c>
      <c r="T139" s="138">
        <f>S139*H139</f>
        <v>0</v>
      </c>
      <c r="AR139" s="139" t="s">
        <v>218</v>
      </c>
      <c r="AT139" s="139" t="s">
        <v>139</v>
      </c>
      <c r="AU139" s="139" t="s">
        <v>83</v>
      </c>
      <c r="AY139" s="17" t="s">
        <v>136</v>
      </c>
      <c r="BE139" s="140">
        <f>IF(N139="základní",J139,0)</f>
        <v>0</v>
      </c>
      <c r="BF139" s="140">
        <f>IF(N139="snížená",J139,0)</f>
        <v>0</v>
      </c>
      <c r="BG139" s="140">
        <f>IF(N139="zákl. přenesená",J139,0)</f>
        <v>0</v>
      </c>
      <c r="BH139" s="140">
        <f>IF(N139="sníž. přenesená",J139,0)</f>
        <v>0</v>
      </c>
      <c r="BI139" s="140">
        <f>IF(N139="nulová",J139,0)</f>
        <v>0</v>
      </c>
      <c r="BJ139" s="17" t="s">
        <v>31</v>
      </c>
      <c r="BK139" s="140">
        <f>ROUND(I139*H139,2)</f>
        <v>0</v>
      </c>
      <c r="BL139" s="17" t="s">
        <v>218</v>
      </c>
      <c r="BM139" s="139" t="s">
        <v>1752</v>
      </c>
    </row>
    <row r="140" spans="2:65" s="11" customFormat="1" ht="22.95" customHeight="1">
      <c r="B140" s="117"/>
      <c r="D140" s="118" t="s">
        <v>74</v>
      </c>
      <c r="E140" s="126" t="s">
        <v>1753</v>
      </c>
      <c r="F140" s="126" t="s">
        <v>1754</v>
      </c>
      <c r="J140" s="127">
        <f>BK140</f>
        <v>0</v>
      </c>
      <c r="L140" s="117"/>
      <c r="M140" s="121"/>
      <c r="P140" s="122">
        <f>SUM(P141:P148)</f>
        <v>108.77617099999999</v>
      </c>
      <c r="R140" s="122">
        <f>SUM(R141:R148)</f>
        <v>0.18744</v>
      </c>
      <c r="T140" s="123">
        <f>SUM(T141:T148)</f>
        <v>0</v>
      </c>
      <c r="AR140" s="118" t="s">
        <v>83</v>
      </c>
      <c r="AT140" s="124" t="s">
        <v>74</v>
      </c>
      <c r="AU140" s="124" t="s">
        <v>31</v>
      </c>
      <c r="AY140" s="118" t="s">
        <v>136</v>
      </c>
      <c r="BK140" s="125">
        <f>SUM(BK141:BK148)</f>
        <v>0</v>
      </c>
    </row>
    <row r="141" spans="2:65" s="1" customFormat="1" ht="24.15" customHeight="1">
      <c r="B141" s="128"/>
      <c r="C141" s="129" t="s">
        <v>191</v>
      </c>
      <c r="D141" s="129" t="s">
        <v>139</v>
      </c>
      <c r="E141" s="130" t="s">
        <v>1755</v>
      </c>
      <c r="F141" s="131" t="s">
        <v>1756</v>
      </c>
      <c r="G141" s="132" t="s">
        <v>200</v>
      </c>
      <c r="H141" s="133">
        <v>84</v>
      </c>
      <c r="I141" s="134"/>
      <c r="J141" s="134">
        <f t="shared" ref="J141:J148" si="10">ROUND(I141*H141,2)</f>
        <v>0</v>
      </c>
      <c r="K141" s="131" t="s">
        <v>143</v>
      </c>
      <c r="L141" s="29"/>
      <c r="M141" s="135" t="s">
        <v>1</v>
      </c>
      <c r="N141" s="136" t="s">
        <v>40</v>
      </c>
      <c r="O141" s="137">
        <v>0.41099999999999998</v>
      </c>
      <c r="P141" s="137">
        <f t="shared" ref="P141:P148" si="11">O141*H141</f>
        <v>34.524000000000001</v>
      </c>
      <c r="Q141" s="137">
        <v>4.6999999999999999E-4</v>
      </c>
      <c r="R141" s="137">
        <f t="shared" ref="R141:R148" si="12">Q141*H141</f>
        <v>3.9480000000000001E-2</v>
      </c>
      <c r="S141" s="137">
        <v>0</v>
      </c>
      <c r="T141" s="138">
        <f t="shared" ref="T141:T148" si="13">S141*H141</f>
        <v>0</v>
      </c>
      <c r="AR141" s="139" t="s">
        <v>218</v>
      </c>
      <c r="AT141" s="139" t="s">
        <v>139</v>
      </c>
      <c r="AU141" s="139" t="s">
        <v>83</v>
      </c>
      <c r="AY141" s="17" t="s">
        <v>136</v>
      </c>
      <c r="BE141" s="140">
        <f t="shared" ref="BE141:BE148" si="14">IF(N141="základní",J141,0)</f>
        <v>0</v>
      </c>
      <c r="BF141" s="140">
        <f t="shared" ref="BF141:BF148" si="15">IF(N141="snížená",J141,0)</f>
        <v>0</v>
      </c>
      <c r="BG141" s="140">
        <f t="shared" ref="BG141:BG148" si="16">IF(N141="zákl. přenesená",J141,0)</f>
        <v>0</v>
      </c>
      <c r="BH141" s="140">
        <f t="shared" ref="BH141:BH148" si="17">IF(N141="sníž. přenesená",J141,0)</f>
        <v>0</v>
      </c>
      <c r="BI141" s="140">
        <f t="shared" ref="BI141:BI148" si="18">IF(N141="nulová",J141,0)</f>
        <v>0</v>
      </c>
      <c r="BJ141" s="17" t="s">
        <v>31</v>
      </c>
      <c r="BK141" s="140">
        <f t="shared" ref="BK141:BK148" si="19">ROUND(I141*H141,2)</f>
        <v>0</v>
      </c>
      <c r="BL141" s="17" t="s">
        <v>218</v>
      </c>
      <c r="BM141" s="139" t="s">
        <v>1757</v>
      </c>
    </row>
    <row r="142" spans="2:65" s="1" customFormat="1" ht="24.15" customHeight="1">
      <c r="B142" s="128"/>
      <c r="C142" s="129" t="s">
        <v>197</v>
      </c>
      <c r="D142" s="129" t="s">
        <v>139</v>
      </c>
      <c r="E142" s="130" t="s">
        <v>1758</v>
      </c>
      <c r="F142" s="131" t="s">
        <v>1759</v>
      </c>
      <c r="G142" s="132" t="s">
        <v>200</v>
      </c>
      <c r="H142" s="133">
        <v>48</v>
      </c>
      <c r="I142" s="134"/>
      <c r="J142" s="134">
        <f t="shared" si="10"/>
        <v>0</v>
      </c>
      <c r="K142" s="131" t="s">
        <v>143</v>
      </c>
      <c r="L142" s="29"/>
      <c r="M142" s="135" t="s">
        <v>1</v>
      </c>
      <c r="N142" s="136" t="s">
        <v>40</v>
      </c>
      <c r="O142" s="137">
        <v>0.42099999999999999</v>
      </c>
      <c r="P142" s="137">
        <f t="shared" si="11"/>
        <v>20.207999999999998</v>
      </c>
      <c r="Q142" s="137">
        <v>5.8E-4</v>
      </c>
      <c r="R142" s="137">
        <f t="shared" si="12"/>
        <v>2.784E-2</v>
      </c>
      <c r="S142" s="137">
        <v>0</v>
      </c>
      <c r="T142" s="138">
        <f t="shared" si="13"/>
        <v>0</v>
      </c>
      <c r="AR142" s="139" t="s">
        <v>218</v>
      </c>
      <c r="AT142" s="139" t="s">
        <v>139</v>
      </c>
      <c r="AU142" s="139" t="s">
        <v>83</v>
      </c>
      <c r="AY142" s="17" t="s">
        <v>136</v>
      </c>
      <c r="BE142" s="140">
        <f t="shared" si="14"/>
        <v>0</v>
      </c>
      <c r="BF142" s="140">
        <f t="shared" si="15"/>
        <v>0</v>
      </c>
      <c r="BG142" s="140">
        <f t="shared" si="16"/>
        <v>0</v>
      </c>
      <c r="BH142" s="140">
        <f t="shared" si="17"/>
        <v>0</v>
      </c>
      <c r="BI142" s="140">
        <f t="shared" si="18"/>
        <v>0</v>
      </c>
      <c r="BJ142" s="17" t="s">
        <v>31</v>
      </c>
      <c r="BK142" s="140">
        <f t="shared" si="19"/>
        <v>0</v>
      </c>
      <c r="BL142" s="17" t="s">
        <v>218</v>
      </c>
      <c r="BM142" s="139" t="s">
        <v>1760</v>
      </c>
    </row>
    <row r="143" spans="2:65" s="1" customFormat="1" ht="24.15" customHeight="1">
      <c r="B143" s="128"/>
      <c r="C143" s="129" t="s">
        <v>203</v>
      </c>
      <c r="D143" s="129" t="s">
        <v>139</v>
      </c>
      <c r="E143" s="130" t="s">
        <v>1761</v>
      </c>
      <c r="F143" s="131" t="s">
        <v>1762</v>
      </c>
      <c r="G143" s="132" t="s">
        <v>200</v>
      </c>
      <c r="H143" s="133">
        <v>21</v>
      </c>
      <c r="I143" s="134"/>
      <c r="J143" s="134">
        <f t="shared" si="10"/>
        <v>0</v>
      </c>
      <c r="K143" s="131" t="s">
        <v>143</v>
      </c>
      <c r="L143" s="29"/>
      <c r="M143" s="135" t="s">
        <v>1</v>
      </c>
      <c r="N143" s="136" t="s">
        <v>40</v>
      </c>
      <c r="O143" s="137">
        <v>0.42599999999999999</v>
      </c>
      <c r="P143" s="137">
        <f t="shared" si="11"/>
        <v>8.9459999999999997</v>
      </c>
      <c r="Q143" s="137">
        <v>7.2999999999999996E-4</v>
      </c>
      <c r="R143" s="137">
        <f t="shared" si="12"/>
        <v>1.533E-2</v>
      </c>
      <c r="S143" s="137">
        <v>0</v>
      </c>
      <c r="T143" s="138">
        <f t="shared" si="13"/>
        <v>0</v>
      </c>
      <c r="AR143" s="139" t="s">
        <v>218</v>
      </c>
      <c r="AT143" s="139" t="s">
        <v>139</v>
      </c>
      <c r="AU143" s="139" t="s">
        <v>83</v>
      </c>
      <c r="AY143" s="17" t="s">
        <v>136</v>
      </c>
      <c r="BE143" s="140">
        <f t="shared" si="14"/>
        <v>0</v>
      </c>
      <c r="BF143" s="140">
        <f t="shared" si="15"/>
        <v>0</v>
      </c>
      <c r="BG143" s="140">
        <f t="shared" si="16"/>
        <v>0</v>
      </c>
      <c r="BH143" s="140">
        <f t="shared" si="17"/>
        <v>0</v>
      </c>
      <c r="BI143" s="140">
        <f t="shared" si="18"/>
        <v>0</v>
      </c>
      <c r="BJ143" s="17" t="s">
        <v>31</v>
      </c>
      <c r="BK143" s="140">
        <f t="shared" si="19"/>
        <v>0</v>
      </c>
      <c r="BL143" s="17" t="s">
        <v>218</v>
      </c>
      <c r="BM143" s="139" t="s">
        <v>1763</v>
      </c>
    </row>
    <row r="144" spans="2:65" s="1" customFormat="1" ht="24.15" customHeight="1">
      <c r="B144" s="128"/>
      <c r="C144" s="129" t="s">
        <v>208</v>
      </c>
      <c r="D144" s="129" t="s">
        <v>139</v>
      </c>
      <c r="E144" s="130" t="s">
        <v>1764</v>
      </c>
      <c r="F144" s="131" t="s">
        <v>1765</v>
      </c>
      <c r="G144" s="132" t="s">
        <v>200</v>
      </c>
      <c r="H144" s="133">
        <v>75</v>
      </c>
      <c r="I144" s="134"/>
      <c r="J144" s="134">
        <f t="shared" si="10"/>
        <v>0</v>
      </c>
      <c r="K144" s="131" t="s">
        <v>143</v>
      </c>
      <c r="L144" s="29"/>
      <c r="M144" s="135" t="s">
        <v>1</v>
      </c>
      <c r="N144" s="136" t="s">
        <v>40</v>
      </c>
      <c r="O144" s="137">
        <v>0.435</v>
      </c>
      <c r="P144" s="137">
        <f t="shared" si="11"/>
        <v>32.625</v>
      </c>
      <c r="Q144" s="137">
        <v>1.2700000000000001E-3</v>
      </c>
      <c r="R144" s="137">
        <f t="shared" si="12"/>
        <v>9.5250000000000001E-2</v>
      </c>
      <c r="S144" s="137">
        <v>0</v>
      </c>
      <c r="T144" s="138">
        <f t="shared" si="13"/>
        <v>0</v>
      </c>
      <c r="AR144" s="139" t="s">
        <v>218</v>
      </c>
      <c r="AT144" s="139" t="s">
        <v>139</v>
      </c>
      <c r="AU144" s="139" t="s">
        <v>83</v>
      </c>
      <c r="AY144" s="17" t="s">
        <v>136</v>
      </c>
      <c r="BE144" s="140">
        <f t="shared" si="14"/>
        <v>0</v>
      </c>
      <c r="BF144" s="140">
        <f t="shared" si="15"/>
        <v>0</v>
      </c>
      <c r="BG144" s="140">
        <f t="shared" si="16"/>
        <v>0</v>
      </c>
      <c r="BH144" s="140">
        <f t="shared" si="17"/>
        <v>0</v>
      </c>
      <c r="BI144" s="140">
        <f t="shared" si="18"/>
        <v>0</v>
      </c>
      <c r="BJ144" s="17" t="s">
        <v>31</v>
      </c>
      <c r="BK144" s="140">
        <f t="shared" si="19"/>
        <v>0</v>
      </c>
      <c r="BL144" s="17" t="s">
        <v>218</v>
      </c>
      <c r="BM144" s="139" t="s">
        <v>1766</v>
      </c>
    </row>
    <row r="145" spans="2:65" s="1" customFormat="1" ht="24.15" customHeight="1">
      <c r="B145" s="128"/>
      <c r="C145" s="129" t="s">
        <v>8</v>
      </c>
      <c r="D145" s="129" t="s">
        <v>139</v>
      </c>
      <c r="E145" s="130" t="s">
        <v>1767</v>
      </c>
      <c r="F145" s="131" t="s">
        <v>1768</v>
      </c>
      <c r="G145" s="132" t="s">
        <v>200</v>
      </c>
      <c r="H145" s="133">
        <v>6</v>
      </c>
      <c r="I145" s="134"/>
      <c r="J145" s="134">
        <f t="shared" si="10"/>
        <v>0</v>
      </c>
      <c r="K145" s="131" t="s">
        <v>143</v>
      </c>
      <c r="L145" s="29"/>
      <c r="M145" s="135" t="s">
        <v>1</v>
      </c>
      <c r="N145" s="136" t="s">
        <v>40</v>
      </c>
      <c r="O145" s="137">
        <v>0.44</v>
      </c>
      <c r="P145" s="137">
        <f t="shared" si="11"/>
        <v>2.64</v>
      </c>
      <c r="Q145" s="137">
        <v>1.5900000000000001E-3</v>
      </c>
      <c r="R145" s="137">
        <f t="shared" si="12"/>
        <v>9.5399999999999999E-3</v>
      </c>
      <c r="S145" s="137">
        <v>0</v>
      </c>
      <c r="T145" s="138">
        <f t="shared" si="13"/>
        <v>0</v>
      </c>
      <c r="AR145" s="139" t="s">
        <v>218</v>
      </c>
      <c r="AT145" s="139" t="s">
        <v>139</v>
      </c>
      <c r="AU145" s="139" t="s">
        <v>83</v>
      </c>
      <c r="AY145" s="17" t="s">
        <v>136</v>
      </c>
      <c r="BE145" s="140">
        <f t="shared" si="14"/>
        <v>0</v>
      </c>
      <c r="BF145" s="140">
        <f t="shared" si="15"/>
        <v>0</v>
      </c>
      <c r="BG145" s="140">
        <f t="shared" si="16"/>
        <v>0</v>
      </c>
      <c r="BH145" s="140">
        <f t="shared" si="17"/>
        <v>0</v>
      </c>
      <c r="BI145" s="140">
        <f t="shared" si="18"/>
        <v>0</v>
      </c>
      <c r="BJ145" s="17" t="s">
        <v>31</v>
      </c>
      <c r="BK145" s="140">
        <f t="shared" si="19"/>
        <v>0</v>
      </c>
      <c r="BL145" s="17" t="s">
        <v>218</v>
      </c>
      <c r="BM145" s="139" t="s">
        <v>1769</v>
      </c>
    </row>
    <row r="146" spans="2:65" s="1" customFormat="1" ht="24.15" customHeight="1">
      <c r="B146" s="128"/>
      <c r="C146" s="129" t="s">
        <v>218</v>
      </c>
      <c r="D146" s="129" t="s">
        <v>139</v>
      </c>
      <c r="E146" s="130" t="s">
        <v>1770</v>
      </c>
      <c r="F146" s="131" t="s">
        <v>1771</v>
      </c>
      <c r="G146" s="132" t="s">
        <v>200</v>
      </c>
      <c r="H146" s="133">
        <v>234</v>
      </c>
      <c r="I146" s="134"/>
      <c r="J146" s="134">
        <f t="shared" si="10"/>
        <v>0</v>
      </c>
      <c r="K146" s="131" t="s">
        <v>143</v>
      </c>
      <c r="L146" s="29"/>
      <c r="M146" s="135" t="s">
        <v>1</v>
      </c>
      <c r="N146" s="136" t="s">
        <v>40</v>
      </c>
      <c r="O146" s="137">
        <v>3.7999999999999999E-2</v>
      </c>
      <c r="P146" s="137">
        <f t="shared" si="11"/>
        <v>8.8919999999999995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AR146" s="139" t="s">
        <v>218</v>
      </c>
      <c r="AT146" s="139" t="s">
        <v>139</v>
      </c>
      <c r="AU146" s="139" t="s">
        <v>83</v>
      </c>
      <c r="AY146" s="17" t="s">
        <v>136</v>
      </c>
      <c r="BE146" s="140">
        <f t="shared" si="14"/>
        <v>0</v>
      </c>
      <c r="BF146" s="140">
        <f t="shared" si="15"/>
        <v>0</v>
      </c>
      <c r="BG146" s="140">
        <f t="shared" si="16"/>
        <v>0</v>
      </c>
      <c r="BH146" s="140">
        <f t="shared" si="17"/>
        <v>0</v>
      </c>
      <c r="BI146" s="140">
        <f t="shared" si="18"/>
        <v>0</v>
      </c>
      <c r="BJ146" s="17" t="s">
        <v>31</v>
      </c>
      <c r="BK146" s="140">
        <f t="shared" si="19"/>
        <v>0</v>
      </c>
      <c r="BL146" s="17" t="s">
        <v>218</v>
      </c>
      <c r="BM146" s="139" t="s">
        <v>1772</v>
      </c>
    </row>
    <row r="147" spans="2:65" s="1" customFormat="1" ht="44.25" customHeight="1">
      <c r="B147" s="128"/>
      <c r="C147" s="129" t="s">
        <v>223</v>
      </c>
      <c r="D147" s="129" t="s">
        <v>139</v>
      </c>
      <c r="E147" s="130" t="s">
        <v>1773</v>
      </c>
      <c r="F147" s="131" t="s">
        <v>1774</v>
      </c>
      <c r="G147" s="132" t="s">
        <v>174</v>
      </c>
      <c r="H147" s="133">
        <v>0.187</v>
      </c>
      <c r="I147" s="134"/>
      <c r="J147" s="134">
        <f t="shared" si="10"/>
        <v>0</v>
      </c>
      <c r="K147" s="131" t="s">
        <v>143</v>
      </c>
      <c r="L147" s="29"/>
      <c r="M147" s="135" t="s">
        <v>1</v>
      </c>
      <c r="N147" s="136" t="s">
        <v>40</v>
      </c>
      <c r="O147" s="137">
        <v>3.4630000000000001</v>
      </c>
      <c r="P147" s="137">
        <f t="shared" si="11"/>
        <v>0.64758099999999996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AR147" s="139" t="s">
        <v>218</v>
      </c>
      <c r="AT147" s="139" t="s">
        <v>139</v>
      </c>
      <c r="AU147" s="139" t="s">
        <v>83</v>
      </c>
      <c r="AY147" s="17" t="s">
        <v>136</v>
      </c>
      <c r="BE147" s="140">
        <f t="shared" si="14"/>
        <v>0</v>
      </c>
      <c r="BF147" s="140">
        <f t="shared" si="15"/>
        <v>0</v>
      </c>
      <c r="BG147" s="140">
        <f t="shared" si="16"/>
        <v>0</v>
      </c>
      <c r="BH147" s="140">
        <f t="shared" si="17"/>
        <v>0</v>
      </c>
      <c r="BI147" s="140">
        <f t="shared" si="18"/>
        <v>0</v>
      </c>
      <c r="BJ147" s="17" t="s">
        <v>31</v>
      </c>
      <c r="BK147" s="140">
        <f t="shared" si="19"/>
        <v>0</v>
      </c>
      <c r="BL147" s="17" t="s">
        <v>218</v>
      </c>
      <c r="BM147" s="139" t="s">
        <v>1775</v>
      </c>
    </row>
    <row r="148" spans="2:65" s="1" customFormat="1" ht="49.2" customHeight="1">
      <c r="B148" s="128"/>
      <c r="C148" s="129" t="s">
        <v>228</v>
      </c>
      <c r="D148" s="129" t="s">
        <v>139</v>
      </c>
      <c r="E148" s="130" t="s">
        <v>1776</v>
      </c>
      <c r="F148" s="131" t="s">
        <v>1777</v>
      </c>
      <c r="G148" s="132" t="s">
        <v>174</v>
      </c>
      <c r="H148" s="133">
        <v>0.187</v>
      </c>
      <c r="I148" s="134"/>
      <c r="J148" s="134">
        <f t="shared" si="10"/>
        <v>0</v>
      </c>
      <c r="K148" s="131" t="s">
        <v>143</v>
      </c>
      <c r="L148" s="29"/>
      <c r="M148" s="135" t="s">
        <v>1</v>
      </c>
      <c r="N148" s="136" t="s">
        <v>40</v>
      </c>
      <c r="O148" s="137">
        <v>1.57</v>
      </c>
      <c r="P148" s="137">
        <f t="shared" si="11"/>
        <v>0.29359000000000002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AR148" s="139" t="s">
        <v>218</v>
      </c>
      <c r="AT148" s="139" t="s">
        <v>139</v>
      </c>
      <c r="AU148" s="139" t="s">
        <v>83</v>
      </c>
      <c r="AY148" s="17" t="s">
        <v>136</v>
      </c>
      <c r="BE148" s="140">
        <f t="shared" si="14"/>
        <v>0</v>
      </c>
      <c r="BF148" s="140">
        <f t="shared" si="15"/>
        <v>0</v>
      </c>
      <c r="BG148" s="140">
        <f t="shared" si="16"/>
        <v>0</v>
      </c>
      <c r="BH148" s="140">
        <f t="shared" si="17"/>
        <v>0</v>
      </c>
      <c r="BI148" s="140">
        <f t="shared" si="18"/>
        <v>0</v>
      </c>
      <c r="BJ148" s="17" t="s">
        <v>31</v>
      </c>
      <c r="BK148" s="140">
        <f t="shared" si="19"/>
        <v>0</v>
      </c>
      <c r="BL148" s="17" t="s">
        <v>218</v>
      </c>
      <c r="BM148" s="139" t="s">
        <v>1778</v>
      </c>
    </row>
    <row r="149" spans="2:65" s="11" customFormat="1" ht="22.95" customHeight="1">
      <c r="B149" s="117"/>
      <c r="D149" s="118" t="s">
        <v>74</v>
      </c>
      <c r="E149" s="126" t="s">
        <v>1779</v>
      </c>
      <c r="F149" s="126" t="s">
        <v>1780</v>
      </c>
      <c r="J149" s="127">
        <f>BK149</f>
        <v>0</v>
      </c>
      <c r="L149" s="117"/>
      <c r="M149" s="121"/>
      <c r="P149" s="122">
        <f>SUM(P150:P160)</f>
        <v>6.8259100000000013</v>
      </c>
      <c r="R149" s="122">
        <f>SUM(R150:R160)</f>
        <v>2.094E-2</v>
      </c>
      <c r="T149" s="123">
        <f>SUM(T150:T160)</f>
        <v>0</v>
      </c>
      <c r="AR149" s="118" t="s">
        <v>83</v>
      </c>
      <c r="AT149" s="124" t="s">
        <v>74</v>
      </c>
      <c r="AU149" s="124" t="s">
        <v>31</v>
      </c>
      <c r="AY149" s="118" t="s">
        <v>136</v>
      </c>
      <c r="BK149" s="125">
        <f>SUM(BK150:BK160)</f>
        <v>0</v>
      </c>
    </row>
    <row r="150" spans="2:65" s="1" customFormat="1" ht="24.15" customHeight="1">
      <c r="B150" s="128"/>
      <c r="C150" s="129" t="s">
        <v>233</v>
      </c>
      <c r="D150" s="129" t="s">
        <v>139</v>
      </c>
      <c r="E150" s="130" t="s">
        <v>1781</v>
      </c>
      <c r="F150" s="131" t="s">
        <v>1782</v>
      </c>
      <c r="G150" s="132" t="s">
        <v>157</v>
      </c>
      <c r="H150" s="133">
        <v>18</v>
      </c>
      <c r="I150" s="134"/>
      <c r="J150" s="134">
        <f t="shared" ref="J150:J160" si="20">ROUND(I150*H150,2)</f>
        <v>0</v>
      </c>
      <c r="K150" s="131" t="s">
        <v>143</v>
      </c>
      <c r="L150" s="29"/>
      <c r="M150" s="135" t="s">
        <v>1</v>
      </c>
      <c r="N150" s="136" t="s">
        <v>40</v>
      </c>
      <c r="O150" s="137">
        <v>6.2E-2</v>
      </c>
      <c r="P150" s="137">
        <f t="shared" ref="P150:P160" si="21">O150*H150</f>
        <v>1.1160000000000001</v>
      </c>
      <c r="Q150" s="137">
        <v>6.0000000000000002E-5</v>
      </c>
      <c r="R150" s="137">
        <f t="shared" ref="R150:R160" si="22">Q150*H150</f>
        <v>1.08E-3</v>
      </c>
      <c r="S150" s="137">
        <v>0</v>
      </c>
      <c r="T150" s="138">
        <f t="shared" ref="T150:T160" si="23">S150*H150</f>
        <v>0</v>
      </c>
      <c r="AR150" s="139" t="s">
        <v>218</v>
      </c>
      <c r="AT150" s="139" t="s">
        <v>139</v>
      </c>
      <c r="AU150" s="139" t="s">
        <v>83</v>
      </c>
      <c r="AY150" s="17" t="s">
        <v>136</v>
      </c>
      <c r="BE150" s="140">
        <f t="shared" ref="BE150:BE160" si="24">IF(N150="základní",J150,0)</f>
        <v>0</v>
      </c>
      <c r="BF150" s="140">
        <f t="shared" ref="BF150:BF160" si="25">IF(N150="snížená",J150,0)</f>
        <v>0</v>
      </c>
      <c r="BG150" s="140">
        <f t="shared" ref="BG150:BG160" si="26">IF(N150="zákl. přenesená",J150,0)</f>
        <v>0</v>
      </c>
      <c r="BH150" s="140">
        <f t="shared" ref="BH150:BH160" si="27">IF(N150="sníž. přenesená",J150,0)</f>
        <v>0</v>
      </c>
      <c r="BI150" s="140">
        <f t="shared" ref="BI150:BI160" si="28">IF(N150="nulová",J150,0)</f>
        <v>0</v>
      </c>
      <c r="BJ150" s="17" t="s">
        <v>31</v>
      </c>
      <c r="BK150" s="140">
        <f t="shared" ref="BK150:BK160" si="29">ROUND(I150*H150,2)</f>
        <v>0</v>
      </c>
      <c r="BL150" s="17" t="s">
        <v>218</v>
      </c>
      <c r="BM150" s="139" t="s">
        <v>1783</v>
      </c>
    </row>
    <row r="151" spans="2:65" s="1" customFormat="1" ht="24.15" customHeight="1">
      <c r="B151" s="128"/>
      <c r="C151" s="129" t="s">
        <v>241</v>
      </c>
      <c r="D151" s="129" t="s">
        <v>139</v>
      </c>
      <c r="E151" s="130" t="s">
        <v>1784</v>
      </c>
      <c r="F151" s="131" t="s">
        <v>1785</v>
      </c>
      <c r="G151" s="132" t="s">
        <v>157</v>
      </c>
      <c r="H151" s="133">
        <v>2</v>
      </c>
      <c r="I151" s="134"/>
      <c r="J151" s="134">
        <f t="shared" si="20"/>
        <v>0</v>
      </c>
      <c r="K151" s="131" t="s">
        <v>143</v>
      </c>
      <c r="L151" s="29"/>
      <c r="M151" s="135" t="s">
        <v>1</v>
      </c>
      <c r="N151" s="136" t="s">
        <v>40</v>
      </c>
      <c r="O151" s="137">
        <v>0.10299999999999999</v>
      </c>
      <c r="P151" s="137">
        <f t="shared" si="21"/>
        <v>0.20599999999999999</v>
      </c>
      <c r="Q151" s="137">
        <v>2.4000000000000001E-4</v>
      </c>
      <c r="R151" s="137">
        <f t="shared" si="22"/>
        <v>4.8000000000000001E-4</v>
      </c>
      <c r="S151" s="137">
        <v>0</v>
      </c>
      <c r="T151" s="138">
        <f t="shared" si="23"/>
        <v>0</v>
      </c>
      <c r="AR151" s="139" t="s">
        <v>218</v>
      </c>
      <c r="AT151" s="139" t="s">
        <v>139</v>
      </c>
      <c r="AU151" s="139" t="s">
        <v>83</v>
      </c>
      <c r="AY151" s="17" t="s">
        <v>136</v>
      </c>
      <c r="BE151" s="140">
        <f t="shared" si="24"/>
        <v>0</v>
      </c>
      <c r="BF151" s="140">
        <f t="shared" si="25"/>
        <v>0</v>
      </c>
      <c r="BG151" s="140">
        <f t="shared" si="26"/>
        <v>0</v>
      </c>
      <c r="BH151" s="140">
        <f t="shared" si="27"/>
        <v>0</v>
      </c>
      <c r="BI151" s="140">
        <f t="shared" si="28"/>
        <v>0</v>
      </c>
      <c r="BJ151" s="17" t="s">
        <v>31</v>
      </c>
      <c r="BK151" s="140">
        <f t="shared" si="29"/>
        <v>0</v>
      </c>
      <c r="BL151" s="17" t="s">
        <v>218</v>
      </c>
      <c r="BM151" s="139" t="s">
        <v>1786</v>
      </c>
    </row>
    <row r="152" spans="2:65" s="1" customFormat="1" ht="37.950000000000003" customHeight="1">
      <c r="B152" s="128"/>
      <c r="C152" s="129" t="s">
        <v>7</v>
      </c>
      <c r="D152" s="129" t="s">
        <v>139</v>
      </c>
      <c r="E152" s="130" t="s">
        <v>1787</v>
      </c>
      <c r="F152" s="131" t="s">
        <v>1788</v>
      </c>
      <c r="G152" s="132" t="s">
        <v>157</v>
      </c>
      <c r="H152" s="133">
        <v>18</v>
      </c>
      <c r="I152" s="134"/>
      <c r="J152" s="134">
        <f t="shared" si="20"/>
        <v>0</v>
      </c>
      <c r="K152" s="131" t="s">
        <v>143</v>
      </c>
      <c r="L152" s="29"/>
      <c r="M152" s="135" t="s">
        <v>1</v>
      </c>
      <c r="N152" s="136" t="s">
        <v>40</v>
      </c>
      <c r="O152" s="137">
        <v>3.5000000000000003E-2</v>
      </c>
      <c r="P152" s="137">
        <f t="shared" si="21"/>
        <v>0.63000000000000012</v>
      </c>
      <c r="Q152" s="137">
        <v>1.1E-4</v>
      </c>
      <c r="R152" s="137">
        <f t="shared" si="22"/>
        <v>1.98E-3</v>
      </c>
      <c r="S152" s="137">
        <v>0</v>
      </c>
      <c r="T152" s="138">
        <f t="shared" si="23"/>
        <v>0</v>
      </c>
      <c r="AR152" s="139" t="s">
        <v>218</v>
      </c>
      <c r="AT152" s="139" t="s">
        <v>139</v>
      </c>
      <c r="AU152" s="139" t="s">
        <v>83</v>
      </c>
      <c r="AY152" s="17" t="s">
        <v>136</v>
      </c>
      <c r="BE152" s="140">
        <f t="shared" si="24"/>
        <v>0</v>
      </c>
      <c r="BF152" s="140">
        <f t="shared" si="25"/>
        <v>0</v>
      </c>
      <c r="BG152" s="140">
        <f t="shared" si="26"/>
        <v>0</v>
      </c>
      <c r="BH152" s="140">
        <f t="shared" si="27"/>
        <v>0</v>
      </c>
      <c r="BI152" s="140">
        <f t="shared" si="28"/>
        <v>0</v>
      </c>
      <c r="BJ152" s="17" t="s">
        <v>31</v>
      </c>
      <c r="BK152" s="140">
        <f t="shared" si="29"/>
        <v>0</v>
      </c>
      <c r="BL152" s="17" t="s">
        <v>218</v>
      </c>
      <c r="BM152" s="139" t="s">
        <v>1789</v>
      </c>
    </row>
    <row r="153" spans="2:65" s="1" customFormat="1" ht="24.15" customHeight="1">
      <c r="B153" s="128"/>
      <c r="C153" s="129" t="s">
        <v>265</v>
      </c>
      <c r="D153" s="129" t="s">
        <v>139</v>
      </c>
      <c r="E153" s="130" t="s">
        <v>1790</v>
      </c>
      <c r="F153" s="131" t="s">
        <v>1791</v>
      </c>
      <c r="G153" s="132" t="s">
        <v>157</v>
      </c>
      <c r="H153" s="133">
        <v>1</v>
      </c>
      <c r="I153" s="134"/>
      <c r="J153" s="134">
        <f t="shared" si="20"/>
        <v>0</v>
      </c>
      <c r="K153" s="131" t="s">
        <v>143</v>
      </c>
      <c r="L153" s="29"/>
      <c r="M153" s="135" t="s">
        <v>1</v>
      </c>
      <c r="N153" s="136" t="s">
        <v>40</v>
      </c>
      <c r="O153" s="137">
        <v>0.20599999999999999</v>
      </c>
      <c r="P153" s="137">
        <f t="shared" si="21"/>
        <v>0.20599999999999999</v>
      </c>
      <c r="Q153" s="137">
        <v>3.6000000000000002E-4</v>
      </c>
      <c r="R153" s="137">
        <f t="shared" si="22"/>
        <v>3.6000000000000002E-4</v>
      </c>
      <c r="S153" s="137">
        <v>0</v>
      </c>
      <c r="T153" s="138">
        <f t="shared" si="23"/>
        <v>0</v>
      </c>
      <c r="AR153" s="139" t="s">
        <v>218</v>
      </c>
      <c r="AT153" s="139" t="s">
        <v>139</v>
      </c>
      <c r="AU153" s="139" t="s">
        <v>83</v>
      </c>
      <c r="AY153" s="17" t="s">
        <v>136</v>
      </c>
      <c r="BE153" s="140">
        <f t="shared" si="24"/>
        <v>0</v>
      </c>
      <c r="BF153" s="140">
        <f t="shared" si="25"/>
        <v>0</v>
      </c>
      <c r="BG153" s="140">
        <f t="shared" si="26"/>
        <v>0</v>
      </c>
      <c r="BH153" s="140">
        <f t="shared" si="27"/>
        <v>0</v>
      </c>
      <c r="BI153" s="140">
        <f t="shared" si="28"/>
        <v>0</v>
      </c>
      <c r="BJ153" s="17" t="s">
        <v>31</v>
      </c>
      <c r="BK153" s="140">
        <f t="shared" si="29"/>
        <v>0</v>
      </c>
      <c r="BL153" s="17" t="s">
        <v>218</v>
      </c>
      <c r="BM153" s="139" t="s">
        <v>1792</v>
      </c>
    </row>
    <row r="154" spans="2:65" s="1" customFormat="1" ht="33" customHeight="1">
      <c r="B154" s="128"/>
      <c r="C154" s="129" t="s">
        <v>269</v>
      </c>
      <c r="D154" s="129" t="s">
        <v>139</v>
      </c>
      <c r="E154" s="130" t="s">
        <v>1793</v>
      </c>
      <c r="F154" s="131" t="s">
        <v>1794</v>
      </c>
      <c r="G154" s="132" t="s">
        <v>157</v>
      </c>
      <c r="H154" s="133">
        <v>18</v>
      </c>
      <c r="I154" s="134"/>
      <c r="J154" s="134">
        <f t="shared" si="20"/>
        <v>0</v>
      </c>
      <c r="K154" s="131" t="s">
        <v>143</v>
      </c>
      <c r="L154" s="29"/>
      <c r="M154" s="135" t="s">
        <v>1</v>
      </c>
      <c r="N154" s="136" t="s">
        <v>40</v>
      </c>
      <c r="O154" s="137">
        <v>0.16500000000000001</v>
      </c>
      <c r="P154" s="137">
        <f t="shared" si="21"/>
        <v>2.97</v>
      </c>
      <c r="Q154" s="137">
        <v>6.9999999999999999E-4</v>
      </c>
      <c r="R154" s="137">
        <f t="shared" si="22"/>
        <v>1.26E-2</v>
      </c>
      <c r="S154" s="137">
        <v>0</v>
      </c>
      <c r="T154" s="138">
        <f t="shared" si="23"/>
        <v>0</v>
      </c>
      <c r="AR154" s="139" t="s">
        <v>218</v>
      </c>
      <c r="AT154" s="139" t="s">
        <v>139</v>
      </c>
      <c r="AU154" s="139" t="s">
        <v>83</v>
      </c>
      <c r="AY154" s="17" t="s">
        <v>136</v>
      </c>
      <c r="BE154" s="140">
        <f t="shared" si="24"/>
        <v>0</v>
      </c>
      <c r="BF154" s="140">
        <f t="shared" si="25"/>
        <v>0</v>
      </c>
      <c r="BG154" s="140">
        <f t="shared" si="26"/>
        <v>0</v>
      </c>
      <c r="BH154" s="140">
        <f t="shared" si="27"/>
        <v>0</v>
      </c>
      <c r="BI154" s="140">
        <f t="shared" si="28"/>
        <v>0</v>
      </c>
      <c r="BJ154" s="17" t="s">
        <v>31</v>
      </c>
      <c r="BK154" s="140">
        <f t="shared" si="29"/>
        <v>0</v>
      </c>
      <c r="BL154" s="17" t="s">
        <v>218</v>
      </c>
      <c r="BM154" s="139" t="s">
        <v>1795</v>
      </c>
    </row>
    <row r="155" spans="2:65" s="1" customFormat="1" ht="24.15" customHeight="1">
      <c r="B155" s="128"/>
      <c r="C155" s="129" t="s">
        <v>276</v>
      </c>
      <c r="D155" s="129" t="s">
        <v>139</v>
      </c>
      <c r="E155" s="130" t="s">
        <v>1796</v>
      </c>
      <c r="F155" s="131" t="s">
        <v>1797</v>
      </c>
      <c r="G155" s="132" t="s">
        <v>157</v>
      </c>
      <c r="H155" s="133">
        <v>1</v>
      </c>
      <c r="I155" s="134"/>
      <c r="J155" s="134">
        <f t="shared" si="20"/>
        <v>0</v>
      </c>
      <c r="K155" s="131" t="s">
        <v>143</v>
      </c>
      <c r="L155" s="29"/>
      <c r="M155" s="135" t="s">
        <v>1</v>
      </c>
      <c r="N155" s="136" t="s">
        <v>40</v>
      </c>
      <c r="O155" s="137">
        <v>0.22700000000000001</v>
      </c>
      <c r="P155" s="137">
        <f t="shared" si="21"/>
        <v>0.22700000000000001</v>
      </c>
      <c r="Q155" s="137">
        <v>5.6999999999999998E-4</v>
      </c>
      <c r="R155" s="137">
        <f t="shared" si="22"/>
        <v>5.6999999999999998E-4</v>
      </c>
      <c r="S155" s="137">
        <v>0</v>
      </c>
      <c r="T155" s="138">
        <f t="shared" si="23"/>
        <v>0</v>
      </c>
      <c r="AR155" s="139" t="s">
        <v>218</v>
      </c>
      <c r="AT155" s="139" t="s">
        <v>139</v>
      </c>
      <c r="AU155" s="139" t="s">
        <v>83</v>
      </c>
      <c r="AY155" s="17" t="s">
        <v>136</v>
      </c>
      <c r="BE155" s="140">
        <f t="shared" si="24"/>
        <v>0</v>
      </c>
      <c r="BF155" s="140">
        <f t="shared" si="25"/>
        <v>0</v>
      </c>
      <c r="BG155" s="140">
        <f t="shared" si="26"/>
        <v>0</v>
      </c>
      <c r="BH155" s="140">
        <f t="shared" si="27"/>
        <v>0</v>
      </c>
      <c r="BI155" s="140">
        <f t="shared" si="28"/>
        <v>0</v>
      </c>
      <c r="BJ155" s="17" t="s">
        <v>31</v>
      </c>
      <c r="BK155" s="140">
        <f t="shared" si="29"/>
        <v>0</v>
      </c>
      <c r="BL155" s="17" t="s">
        <v>218</v>
      </c>
      <c r="BM155" s="139" t="s">
        <v>1798</v>
      </c>
    </row>
    <row r="156" spans="2:65" s="1" customFormat="1" ht="24.15" customHeight="1">
      <c r="B156" s="128"/>
      <c r="C156" s="129" t="s">
        <v>301</v>
      </c>
      <c r="D156" s="129" t="s">
        <v>139</v>
      </c>
      <c r="E156" s="130" t="s">
        <v>1799</v>
      </c>
      <c r="F156" s="131" t="s">
        <v>1800</v>
      </c>
      <c r="G156" s="132" t="s">
        <v>157</v>
      </c>
      <c r="H156" s="133">
        <v>2</v>
      </c>
      <c r="I156" s="134"/>
      <c r="J156" s="134">
        <f t="shared" si="20"/>
        <v>0</v>
      </c>
      <c r="K156" s="131" t="s">
        <v>143</v>
      </c>
      <c r="L156" s="29"/>
      <c r="M156" s="135" t="s">
        <v>1</v>
      </c>
      <c r="N156" s="136" t="s">
        <v>40</v>
      </c>
      <c r="O156" s="137">
        <v>0.22</v>
      </c>
      <c r="P156" s="137">
        <f t="shared" si="21"/>
        <v>0.44</v>
      </c>
      <c r="Q156" s="137">
        <v>5.0000000000000001E-4</v>
      </c>
      <c r="R156" s="137">
        <f t="shared" si="22"/>
        <v>1E-3</v>
      </c>
      <c r="S156" s="137">
        <v>0</v>
      </c>
      <c r="T156" s="138">
        <f t="shared" si="23"/>
        <v>0</v>
      </c>
      <c r="AR156" s="139" t="s">
        <v>218</v>
      </c>
      <c r="AT156" s="139" t="s">
        <v>139</v>
      </c>
      <c r="AU156" s="139" t="s">
        <v>83</v>
      </c>
      <c r="AY156" s="17" t="s">
        <v>136</v>
      </c>
      <c r="BE156" s="140">
        <f t="shared" si="24"/>
        <v>0</v>
      </c>
      <c r="BF156" s="140">
        <f t="shared" si="25"/>
        <v>0</v>
      </c>
      <c r="BG156" s="140">
        <f t="shared" si="26"/>
        <v>0</v>
      </c>
      <c r="BH156" s="140">
        <f t="shared" si="27"/>
        <v>0</v>
      </c>
      <c r="BI156" s="140">
        <f t="shared" si="28"/>
        <v>0</v>
      </c>
      <c r="BJ156" s="17" t="s">
        <v>31</v>
      </c>
      <c r="BK156" s="140">
        <f t="shared" si="29"/>
        <v>0</v>
      </c>
      <c r="BL156" s="17" t="s">
        <v>218</v>
      </c>
      <c r="BM156" s="139" t="s">
        <v>1801</v>
      </c>
    </row>
    <row r="157" spans="2:65" s="1" customFormat="1" ht="24.15" customHeight="1">
      <c r="B157" s="128"/>
      <c r="C157" s="129" t="s">
        <v>307</v>
      </c>
      <c r="D157" s="129" t="s">
        <v>139</v>
      </c>
      <c r="E157" s="130" t="s">
        <v>1802</v>
      </c>
      <c r="F157" s="131" t="s">
        <v>1803</v>
      </c>
      <c r="G157" s="132" t="s">
        <v>157</v>
      </c>
      <c r="H157" s="133">
        <v>2</v>
      </c>
      <c r="I157" s="134"/>
      <c r="J157" s="134">
        <f t="shared" si="20"/>
        <v>0</v>
      </c>
      <c r="K157" s="131" t="s">
        <v>143</v>
      </c>
      <c r="L157" s="29"/>
      <c r="M157" s="135" t="s">
        <v>1</v>
      </c>
      <c r="N157" s="136" t="s">
        <v>40</v>
      </c>
      <c r="O157" s="137">
        <v>0.26</v>
      </c>
      <c r="P157" s="137">
        <f t="shared" si="21"/>
        <v>0.52</v>
      </c>
      <c r="Q157" s="137">
        <v>6.9999999999999999E-4</v>
      </c>
      <c r="R157" s="137">
        <f t="shared" si="22"/>
        <v>1.4E-3</v>
      </c>
      <c r="S157" s="137">
        <v>0</v>
      </c>
      <c r="T157" s="138">
        <f t="shared" si="23"/>
        <v>0</v>
      </c>
      <c r="AR157" s="139" t="s">
        <v>218</v>
      </c>
      <c r="AT157" s="139" t="s">
        <v>139</v>
      </c>
      <c r="AU157" s="139" t="s">
        <v>83</v>
      </c>
      <c r="AY157" s="17" t="s">
        <v>136</v>
      </c>
      <c r="BE157" s="140">
        <f t="shared" si="24"/>
        <v>0</v>
      </c>
      <c r="BF157" s="140">
        <f t="shared" si="25"/>
        <v>0</v>
      </c>
      <c r="BG157" s="140">
        <f t="shared" si="26"/>
        <v>0</v>
      </c>
      <c r="BH157" s="140">
        <f t="shared" si="27"/>
        <v>0</v>
      </c>
      <c r="BI157" s="140">
        <f t="shared" si="28"/>
        <v>0</v>
      </c>
      <c r="BJ157" s="17" t="s">
        <v>31</v>
      </c>
      <c r="BK157" s="140">
        <f t="shared" si="29"/>
        <v>0</v>
      </c>
      <c r="BL157" s="17" t="s">
        <v>218</v>
      </c>
      <c r="BM157" s="139" t="s">
        <v>1804</v>
      </c>
    </row>
    <row r="158" spans="2:65" s="1" customFormat="1" ht="37.950000000000003" customHeight="1">
      <c r="B158" s="128"/>
      <c r="C158" s="129" t="s">
        <v>329</v>
      </c>
      <c r="D158" s="129" t="s">
        <v>139</v>
      </c>
      <c r="E158" s="130" t="s">
        <v>1805</v>
      </c>
      <c r="F158" s="131" t="s">
        <v>1806</v>
      </c>
      <c r="G158" s="132" t="s">
        <v>157</v>
      </c>
      <c r="H158" s="133">
        <v>1</v>
      </c>
      <c r="I158" s="134"/>
      <c r="J158" s="134">
        <f t="shared" si="20"/>
        <v>0</v>
      </c>
      <c r="K158" s="131" t="s">
        <v>143</v>
      </c>
      <c r="L158" s="29"/>
      <c r="M158" s="135" t="s">
        <v>1</v>
      </c>
      <c r="N158" s="136" t="s">
        <v>40</v>
      </c>
      <c r="O158" s="137">
        <v>0.433</v>
      </c>
      <c r="P158" s="137">
        <f t="shared" si="21"/>
        <v>0.433</v>
      </c>
      <c r="Q158" s="137">
        <v>1.47E-3</v>
      </c>
      <c r="R158" s="137">
        <f t="shared" si="22"/>
        <v>1.47E-3</v>
      </c>
      <c r="S158" s="137">
        <v>0</v>
      </c>
      <c r="T158" s="138">
        <f t="shared" si="23"/>
        <v>0</v>
      </c>
      <c r="AR158" s="139" t="s">
        <v>218</v>
      </c>
      <c r="AT158" s="139" t="s">
        <v>139</v>
      </c>
      <c r="AU158" s="139" t="s">
        <v>83</v>
      </c>
      <c r="AY158" s="17" t="s">
        <v>136</v>
      </c>
      <c r="BE158" s="140">
        <f t="shared" si="24"/>
        <v>0</v>
      </c>
      <c r="BF158" s="140">
        <f t="shared" si="25"/>
        <v>0</v>
      </c>
      <c r="BG158" s="140">
        <f t="shared" si="26"/>
        <v>0</v>
      </c>
      <c r="BH158" s="140">
        <f t="shared" si="27"/>
        <v>0</v>
      </c>
      <c r="BI158" s="140">
        <f t="shared" si="28"/>
        <v>0</v>
      </c>
      <c r="BJ158" s="17" t="s">
        <v>31</v>
      </c>
      <c r="BK158" s="140">
        <f t="shared" si="29"/>
        <v>0</v>
      </c>
      <c r="BL158" s="17" t="s">
        <v>218</v>
      </c>
      <c r="BM158" s="139" t="s">
        <v>1807</v>
      </c>
    </row>
    <row r="159" spans="2:65" s="1" customFormat="1" ht="37.950000000000003" customHeight="1">
      <c r="B159" s="128"/>
      <c r="C159" s="129" t="s">
        <v>351</v>
      </c>
      <c r="D159" s="129" t="s">
        <v>139</v>
      </c>
      <c r="E159" s="130" t="s">
        <v>1808</v>
      </c>
      <c r="F159" s="131" t="s">
        <v>1809</v>
      </c>
      <c r="G159" s="132" t="s">
        <v>174</v>
      </c>
      <c r="H159" s="133">
        <v>2.1000000000000001E-2</v>
      </c>
      <c r="I159" s="134"/>
      <c r="J159" s="134">
        <f t="shared" si="20"/>
        <v>0</v>
      </c>
      <c r="K159" s="131" t="s">
        <v>143</v>
      </c>
      <c r="L159" s="29"/>
      <c r="M159" s="135" t="s">
        <v>1</v>
      </c>
      <c r="N159" s="136" t="s">
        <v>40</v>
      </c>
      <c r="O159" s="137">
        <v>2.5</v>
      </c>
      <c r="P159" s="137">
        <f t="shared" si="21"/>
        <v>5.2500000000000005E-2</v>
      </c>
      <c r="Q159" s="137">
        <v>0</v>
      </c>
      <c r="R159" s="137">
        <f t="shared" si="22"/>
        <v>0</v>
      </c>
      <c r="S159" s="137">
        <v>0</v>
      </c>
      <c r="T159" s="138">
        <f t="shared" si="23"/>
        <v>0</v>
      </c>
      <c r="AR159" s="139" t="s">
        <v>218</v>
      </c>
      <c r="AT159" s="139" t="s">
        <v>139</v>
      </c>
      <c r="AU159" s="139" t="s">
        <v>83</v>
      </c>
      <c r="AY159" s="17" t="s">
        <v>136</v>
      </c>
      <c r="BE159" s="140">
        <f t="shared" si="24"/>
        <v>0</v>
      </c>
      <c r="BF159" s="140">
        <f t="shared" si="25"/>
        <v>0</v>
      </c>
      <c r="BG159" s="140">
        <f t="shared" si="26"/>
        <v>0</v>
      </c>
      <c r="BH159" s="140">
        <f t="shared" si="27"/>
        <v>0</v>
      </c>
      <c r="BI159" s="140">
        <f t="shared" si="28"/>
        <v>0</v>
      </c>
      <c r="BJ159" s="17" t="s">
        <v>31</v>
      </c>
      <c r="BK159" s="140">
        <f t="shared" si="29"/>
        <v>0</v>
      </c>
      <c r="BL159" s="17" t="s">
        <v>218</v>
      </c>
      <c r="BM159" s="139" t="s">
        <v>1810</v>
      </c>
    </row>
    <row r="160" spans="2:65" s="1" customFormat="1" ht="49.2" customHeight="1">
      <c r="B160" s="128"/>
      <c r="C160" s="129" t="s">
        <v>355</v>
      </c>
      <c r="D160" s="129" t="s">
        <v>139</v>
      </c>
      <c r="E160" s="130" t="s">
        <v>1811</v>
      </c>
      <c r="F160" s="131" t="s">
        <v>1812</v>
      </c>
      <c r="G160" s="132" t="s">
        <v>174</v>
      </c>
      <c r="H160" s="133">
        <v>2.1000000000000001E-2</v>
      </c>
      <c r="I160" s="134"/>
      <c r="J160" s="134">
        <f t="shared" si="20"/>
        <v>0</v>
      </c>
      <c r="K160" s="131" t="s">
        <v>143</v>
      </c>
      <c r="L160" s="29"/>
      <c r="M160" s="135" t="s">
        <v>1</v>
      </c>
      <c r="N160" s="136" t="s">
        <v>40</v>
      </c>
      <c r="O160" s="137">
        <v>1.21</v>
      </c>
      <c r="P160" s="137">
        <f t="shared" si="21"/>
        <v>2.5410000000000002E-2</v>
      </c>
      <c r="Q160" s="137">
        <v>0</v>
      </c>
      <c r="R160" s="137">
        <f t="shared" si="22"/>
        <v>0</v>
      </c>
      <c r="S160" s="137">
        <v>0</v>
      </c>
      <c r="T160" s="138">
        <f t="shared" si="23"/>
        <v>0</v>
      </c>
      <c r="AR160" s="139" t="s">
        <v>218</v>
      </c>
      <c r="AT160" s="139" t="s">
        <v>139</v>
      </c>
      <c r="AU160" s="139" t="s">
        <v>83</v>
      </c>
      <c r="AY160" s="17" t="s">
        <v>136</v>
      </c>
      <c r="BE160" s="140">
        <f t="shared" si="24"/>
        <v>0</v>
      </c>
      <c r="BF160" s="140">
        <f t="shared" si="25"/>
        <v>0</v>
      </c>
      <c r="BG160" s="140">
        <f t="shared" si="26"/>
        <v>0</v>
      </c>
      <c r="BH160" s="140">
        <f t="shared" si="27"/>
        <v>0</v>
      </c>
      <c r="BI160" s="140">
        <f t="shared" si="28"/>
        <v>0</v>
      </c>
      <c r="BJ160" s="17" t="s">
        <v>31</v>
      </c>
      <c r="BK160" s="140">
        <f t="shared" si="29"/>
        <v>0</v>
      </c>
      <c r="BL160" s="17" t="s">
        <v>218</v>
      </c>
      <c r="BM160" s="139" t="s">
        <v>1813</v>
      </c>
    </row>
    <row r="161" spans="2:65" s="11" customFormat="1" ht="22.95" customHeight="1">
      <c r="B161" s="117"/>
      <c r="D161" s="118" t="s">
        <v>74</v>
      </c>
      <c r="E161" s="126" t="s">
        <v>1814</v>
      </c>
      <c r="F161" s="126" t="s">
        <v>1815</v>
      </c>
      <c r="J161" s="127">
        <f>BK161</f>
        <v>0</v>
      </c>
      <c r="L161" s="117"/>
      <c r="M161" s="121"/>
      <c r="P161" s="122">
        <f>SUM(P162:P174)</f>
        <v>7.9123000000000001</v>
      </c>
      <c r="R161" s="122">
        <f>SUM(R162:R174)</f>
        <v>0.59810000000000008</v>
      </c>
      <c r="T161" s="123">
        <f>SUM(T162:T174)</f>
        <v>0</v>
      </c>
      <c r="AR161" s="118" t="s">
        <v>83</v>
      </c>
      <c r="AT161" s="124" t="s">
        <v>74</v>
      </c>
      <c r="AU161" s="124" t="s">
        <v>31</v>
      </c>
      <c r="AY161" s="118" t="s">
        <v>136</v>
      </c>
      <c r="BK161" s="125">
        <f>SUM(BK162:BK174)</f>
        <v>0</v>
      </c>
    </row>
    <row r="162" spans="2:65" s="1" customFormat="1" ht="49.2" customHeight="1">
      <c r="B162" s="128"/>
      <c r="C162" s="129" t="s">
        <v>360</v>
      </c>
      <c r="D162" s="129" t="s">
        <v>139</v>
      </c>
      <c r="E162" s="130" t="s">
        <v>1816</v>
      </c>
      <c r="F162" s="131" t="s">
        <v>1817</v>
      </c>
      <c r="G162" s="132" t="s">
        <v>157</v>
      </c>
      <c r="H162" s="133">
        <v>5</v>
      </c>
      <c r="I162" s="134"/>
      <c r="J162" s="134">
        <f t="shared" ref="J162:J174" si="30">ROUND(I162*H162,2)</f>
        <v>0</v>
      </c>
      <c r="K162" s="131" t="s">
        <v>143</v>
      </c>
      <c r="L162" s="29"/>
      <c r="M162" s="135" t="s">
        <v>1</v>
      </c>
      <c r="N162" s="136" t="s">
        <v>40</v>
      </c>
      <c r="O162" s="137">
        <v>0.22600000000000001</v>
      </c>
      <c r="P162" s="137">
        <f t="shared" ref="P162:P174" si="31">O162*H162</f>
        <v>1.1300000000000001</v>
      </c>
      <c r="Q162" s="137">
        <v>1.035E-2</v>
      </c>
      <c r="R162" s="137">
        <f t="shared" ref="R162:R174" si="32">Q162*H162</f>
        <v>5.1749999999999997E-2</v>
      </c>
      <c r="S162" s="137">
        <v>0</v>
      </c>
      <c r="T162" s="138">
        <f t="shared" ref="T162:T174" si="33">S162*H162</f>
        <v>0</v>
      </c>
      <c r="AR162" s="139" t="s">
        <v>218</v>
      </c>
      <c r="AT162" s="139" t="s">
        <v>139</v>
      </c>
      <c r="AU162" s="139" t="s">
        <v>83</v>
      </c>
      <c r="AY162" s="17" t="s">
        <v>136</v>
      </c>
      <c r="BE162" s="140">
        <f t="shared" ref="BE162:BE174" si="34">IF(N162="základní",J162,0)</f>
        <v>0</v>
      </c>
      <c r="BF162" s="140">
        <f t="shared" ref="BF162:BF174" si="35">IF(N162="snížená",J162,0)</f>
        <v>0</v>
      </c>
      <c r="BG162" s="140">
        <f t="shared" ref="BG162:BG174" si="36">IF(N162="zákl. přenesená",J162,0)</f>
        <v>0</v>
      </c>
      <c r="BH162" s="140">
        <f t="shared" ref="BH162:BH174" si="37">IF(N162="sníž. přenesená",J162,0)</f>
        <v>0</v>
      </c>
      <c r="BI162" s="140">
        <f t="shared" ref="BI162:BI174" si="38">IF(N162="nulová",J162,0)</f>
        <v>0</v>
      </c>
      <c r="BJ162" s="17" t="s">
        <v>31</v>
      </c>
      <c r="BK162" s="140">
        <f t="shared" ref="BK162:BK174" si="39">ROUND(I162*H162,2)</f>
        <v>0</v>
      </c>
      <c r="BL162" s="17" t="s">
        <v>218</v>
      </c>
      <c r="BM162" s="139" t="s">
        <v>1818</v>
      </c>
    </row>
    <row r="163" spans="2:65" s="1" customFormat="1" ht="49.2" customHeight="1">
      <c r="B163" s="128"/>
      <c r="C163" s="129" t="s">
        <v>364</v>
      </c>
      <c r="D163" s="129" t="s">
        <v>139</v>
      </c>
      <c r="E163" s="130" t="s">
        <v>1819</v>
      </c>
      <c r="F163" s="131" t="s">
        <v>1820</v>
      </c>
      <c r="G163" s="132" t="s">
        <v>157</v>
      </c>
      <c r="H163" s="133">
        <v>1</v>
      </c>
      <c r="I163" s="134"/>
      <c r="J163" s="134">
        <f t="shared" si="30"/>
        <v>0</v>
      </c>
      <c r="K163" s="131" t="s">
        <v>143</v>
      </c>
      <c r="L163" s="29"/>
      <c r="M163" s="135" t="s">
        <v>1</v>
      </c>
      <c r="N163" s="136" t="s">
        <v>40</v>
      </c>
      <c r="O163" s="137">
        <v>0.23300000000000001</v>
      </c>
      <c r="P163" s="137">
        <f t="shared" si="31"/>
        <v>0.23300000000000001</v>
      </c>
      <c r="Q163" s="137">
        <v>1.2449999999999999E-2</v>
      </c>
      <c r="R163" s="137">
        <f t="shared" si="32"/>
        <v>1.2449999999999999E-2</v>
      </c>
      <c r="S163" s="137">
        <v>0</v>
      </c>
      <c r="T163" s="138">
        <f t="shared" si="33"/>
        <v>0</v>
      </c>
      <c r="AR163" s="139" t="s">
        <v>218</v>
      </c>
      <c r="AT163" s="139" t="s">
        <v>139</v>
      </c>
      <c r="AU163" s="139" t="s">
        <v>83</v>
      </c>
      <c r="AY163" s="17" t="s">
        <v>136</v>
      </c>
      <c r="BE163" s="140">
        <f t="shared" si="34"/>
        <v>0</v>
      </c>
      <c r="BF163" s="140">
        <f t="shared" si="35"/>
        <v>0</v>
      </c>
      <c r="BG163" s="140">
        <f t="shared" si="36"/>
        <v>0</v>
      </c>
      <c r="BH163" s="140">
        <f t="shared" si="37"/>
        <v>0</v>
      </c>
      <c r="BI163" s="140">
        <f t="shared" si="38"/>
        <v>0</v>
      </c>
      <c r="BJ163" s="17" t="s">
        <v>31</v>
      </c>
      <c r="BK163" s="140">
        <f t="shared" si="39"/>
        <v>0</v>
      </c>
      <c r="BL163" s="17" t="s">
        <v>218</v>
      </c>
      <c r="BM163" s="139" t="s">
        <v>1821</v>
      </c>
    </row>
    <row r="164" spans="2:65" s="1" customFormat="1" ht="49.2" customHeight="1">
      <c r="B164" s="128"/>
      <c r="C164" s="129" t="s">
        <v>368</v>
      </c>
      <c r="D164" s="129" t="s">
        <v>139</v>
      </c>
      <c r="E164" s="130" t="s">
        <v>1822</v>
      </c>
      <c r="F164" s="131" t="s">
        <v>1823</v>
      </c>
      <c r="G164" s="132" t="s">
        <v>157</v>
      </c>
      <c r="H164" s="133">
        <v>1</v>
      </c>
      <c r="I164" s="134"/>
      <c r="J164" s="134">
        <f t="shared" si="30"/>
        <v>0</v>
      </c>
      <c r="K164" s="131" t="s">
        <v>143</v>
      </c>
      <c r="L164" s="29"/>
      <c r="M164" s="135" t="s">
        <v>1</v>
      </c>
      <c r="N164" s="136" t="s">
        <v>40</v>
      </c>
      <c r="O164" s="137">
        <v>0.23899999999999999</v>
      </c>
      <c r="P164" s="137">
        <f t="shared" si="31"/>
        <v>0.23899999999999999</v>
      </c>
      <c r="Q164" s="137">
        <v>1.4500000000000001E-2</v>
      </c>
      <c r="R164" s="137">
        <f t="shared" si="32"/>
        <v>1.4500000000000001E-2</v>
      </c>
      <c r="S164" s="137">
        <v>0</v>
      </c>
      <c r="T164" s="138">
        <f t="shared" si="33"/>
        <v>0</v>
      </c>
      <c r="AR164" s="139" t="s">
        <v>218</v>
      </c>
      <c r="AT164" s="139" t="s">
        <v>139</v>
      </c>
      <c r="AU164" s="139" t="s">
        <v>83</v>
      </c>
      <c r="AY164" s="17" t="s">
        <v>136</v>
      </c>
      <c r="BE164" s="140">
        <f t="shared" si="34"/>
        <v>0</v>
      </c>
      <c r="BF164" s="140">
        <f t="shared" si="35"/>
        <v>0</v>
      </c>
      <c r="BG164" s="140">
        <f t="shared" si="36"/>
        <v>0</v>
      </c>
      <c r="BH164" s="140">
        <f t="shared" si="37"/>
        <v>0</v>
      </c>
      <c r="BI164" s="140">
        <f t="shared" si="38"/>
        <v>0</v>
      </c>
      <c r="BJ164" s="17" t="s">
        <v>31</v>
      </c>
      <c r="BK164" s="140">
        <f t="shared" si="39"/>
        <v>0</v>
      </c>
      <c r="BL164" s="17" t="s">
        <v>218</v>
      </c>
      <c r="BM164" s="139" t="s">
        <v>1824</v>
      </c>
    </row>
    <row r="165" spans="2:65" s="1" customFormat="1" ht="49.2" customHeight="1">
      <c r="B165" s="128"/>
      <c r="C165" s="129" t="s">
        <v>372</v>
      </c>
      <c r="D165" s="129" t="s">
        <v>139</v>
      </c>
      <c r="E165" s="130" t="s">
        <v>1825</v>
      </c>
      <c r="F165" s="131" t="s">
        <v>1826</v>
      </c>
      <c r="G165" s="132" t="s">
        <v>157</v>
      </c>
      <c r="H165" s="133">
        <v>1</v>
      </c>
      <c r="I165" s="134"/>
      <c r="J165" s="134">
        <f t="shared" si="30"/>
        <v>0</v>
      </c>
      <c r="K165" s="131" t="s">
        <v>143</v>
      </c>
      <c r="L165" s="29"/>
      <c r="M165" s="135" t="s">
        <v>1</v>
      </c>
      <c r="N165" s="136" t="s">
        <v>40</v>
      </c>
      <c r="O165" s="137">
        <v>0.26900000000000002</v>
      </c>
      <c r="P165" s="137">
        <f t="shared" si="31"/>
        <v>0.26900000000000002</v>
      </c>
      <c r="Q165" s="137">
        <v>2.47E-2</v>
      </c>
      <c r="R165" s="137">
        <f t="shared" si="32"/>
        <v>2.47E-2</v>
      </c>
      <c r="S165" s="137">
        <v>0</v>
      </c>
      <c r="T165" s="138">
        <f t="shared" si="33"/>
        <v>0</v>
      </c>
      <c r="AR165" s="139" t="s">
        <v>218</v>
      </c>
      <c r="AT165" s="139" t="s">
        <v>139</v>
      </c>
      <c r="AU165" s="139" t="s">
        <v>83</v>
      </c>
      <c r="AY165" s="17" t="s">
        <v>136</v>
      </c>
      <c r="BE165" s="140">
        <f t="shared" si="34"/>
        <v>0</v>
      </c>
      <c r="BF165" s="140">
        <f t="shared" si="35"/>
        <v>0</v>
      </c>
      <c r="BG165" s="140">
        <f t="shared" si="36"/>
        <v>0</v>
      </c>
      <c r="BH165" s="140">
        <f t="shared" si="37"/>
        <v>0</v>
      </c>
      <c r="BI165" s="140">
        <f t="shared" si="38"/>
        <v>0</v>
      </c>
      <c r="BJ165" s="17" t="s">
        <v>31</v>
      </c>
      <c r="BK165" s="140">
        <f t="shared" si="39"/>
        <v>0</v>
      </c>
      <c r="BL165" s="17" t="s">
        <v>218</v>
      </c>
      <c r="BM165" s="139" t="s">
        <v>1827</v>
      </c>
    </row>
    <row r="166" spans="2:65" s="1" customFormat="1" ht="49.2" customHeight="1">
      <c r="B166" s="128"/>
      <c r="C166" s="129" t="s">
        <v>377</v>
      </c>
      <c r="D166" s="129" t="s">
        <v>139</v>
      </c>
      <c r="E166" s="130" t="s">
        <v>1828</v>
      </c>
      <c r="F166" s="131" t="s">
        <v>1829</v>
      </c>
      <c r="G166" s="132" t="s">
        <v>157</v>
      </c>
      <c r="H166" s="133">
        <v>1</v>
      </c>
      <c r="I166" s="134"/>
      <c r="J166" s="134">
        <f t="shared" si="30"/>
        <v>0</v>
      </c>
      <c r="K166" s="131" t="s">
        <v>143</v>
      </c>
      <c r="L166" s="29"/>
      <c r="M166" s="135" t="s">
        <v>1</v>
      </c>
      <c r="N166" s="136" t="s">
        <v>40</v>
      </c>
      <c r="O166" s="137">
        <v>0.28799999999999998</v>
      </c>
      <c r="P166" s="137">
        <f t="shared" si="31"/>
        <v>0.28799999999999998</v>
      </c>
      <c r="Q166" s="137">
        <v>3.09E-2</v>
      </c>
      <c r="R166" s="137">
        <f t="shared" si="32"/>
        <v>3.09E-2</v>
      </c>
      <c r="S166" s="137">
        <v>0</v>
      </c>
      <c r="T166" s="138">
        <f t="shared" si="33"/>
        <v>0</v>
      </c>
      <c r="AR166" s="139" t="s">
        <v>218</v>
      </c>
      <c r="AT166" s="139" t="s">
        <v>139</v>
      </c>
      <c r="AU166" s="139" t="s">
        <v>83</v>
      </c>
      <c r="AY166" s="17" t="s">
        <v>136</v>
      </c>
      <c r="BE166" s="140">
        <f t="shared" si="34"/>
        <v>0</v>
      </c>
      <c r="BF166" s="140">
        <f t="shared" si="35"/>
        <v>0</v>
      </c>
      <c r="BG166" s="140">
        <f t="shared" si="36"/>
        <v>0</v>
      </c>
      <c r="BH166" s="140">
        <f t="shared" si="37"/>
        <v>0</v>
      </c>
      <c r="BI166" s="140">
        <f t="shared" si="38"/>
        <v>0</v>
      </c>
      <c r="BJ166" s="17" t="s">
        <v>31</v>
      </c>
      <c r="BK166" s="140">
        <f t="shared" si="39"/>
        <v>0</v>
      </c>
      <c r="BL166" s="17" t="s">
        <v>218</v>
      </c>
      <c r="BM166" s="139" t="s">
        <v>1830</v>
      </c>
    </row>
    <row r="167" spans="2:65" s="1" customFormat="1" ht="49.2" customHeight="1">
      <c r="B167" s="128"/>
      <c r="C167" s="129" t="s">
        <v>381</v>
      </c>
      <c r="D167" s="129" t="s">
        <v>139</v>
      </c>
      <c r="E167" s="130" t="s">
        <v>1831</v>
      </c>
      <c r="F167" s="131" t="s">
        <v>1832</v>
      </c>
      <c r="G167" s="132" t="s">
        <v>157</v>
      </c>
      <c r="H167" s="133">
        <v>1</v>
      </c>
      <c r="I167" s="134"/>
      <c r="J167" s="134">
        <f t="shared" si="30"/>
        <v>0</v>
      </c>
      <c r="K167" s="131" t="s">
        <v>143</v>
      </c>
      <c r="L167" s="29"/>
      <c r="M167" s="135" t="s">
        <v>1</v>
      </c>
      <c r="N167" s="136" t="s">
        <v>40</v>
      </c>
      <c r="O167" s="137">
        <v>0.254</v>
      </c>
      <c r="P167" s="137">
        <f t="shared" si="31"/>
        <v>0.254</v>
      </c>
      <c r="Q167" s="137">
        <v>1.942E-2</v>
      </c>
      <c r="R167" s="137">
        <f t="shared" si="32"/>
        <v>1.942E-2</v>
      </c>
      <c r="S167" s="137">
        <v>0</v>
      </c>
      <c r="T167" s="138">
        <f t="shared" si="33"/>
        <v>0</v>
      </c>
      <c r="AR167" s="139" t="s">
        <v>218</v>
      </c>
      <c r="AT167" s="139" t="s">
        <v>139</v>
      </c>
      <c r="AU167" s="139" t="s">
        <v>83</v>
      </c>
      <c r="AY167" s="17" t="s">
        <v>136</v>
      </c>
      <c r="BE167" s="140">
        <f t="shared" si="34"/>
        <v>0</v>
      </c>
      <c r="BF167" s="140">
        <f t="shared" si="35"/>
        <v>0</v>
      </c>
      <c r="BG167" s="140">
        <f t="shared" si="36"/>
        <v>0</v>
      </c>
      <c r="BH167" s="140">
        <f t="shared" si="37"/>
        <v>0</v>
      </c>
      <c r="BI167" s="140">
        <f t="shared" si="38"/>
        <v>0</v>
      </c>
      <c r="BJ167" s="17" t="s">
        <v>31</v>
      </c>
      <c r="BK167" s="140">
        <f t="shared" si="39"/>
        <v>0</v>
      </c>
      <c r="BL167" s="17" t="s">
        <v>218</v>
      </c>
      <c r="BM167" s="139" t="s">
        <v>1833</v>
      </c>
    </row>
    <row r="168" spans="2:65" s="1" customFormat="1" ht="49.2" customHeight="1">
      <c r="B168" s="128"/>
      <c r="C168" s="129" t="s">
        <v>385</v>
      </c>
      <c r="D168" s="129" t="s">
        <v>139</v>
      </c>
      <c r="E168" s="130" t="s">
        <v>1834</v>
      </c>
      <c r="F168" s="131" t="s">
        <v>1835</v>
      </c>
      <c r="G168" s="132" t="s">
        <v>157</v>
      </c>
      <c r="H168" s="133">
        <v>1</v>
      </c>
      <c r="I168" s="134"/>
      <c r="J168" s="134">
        <f t="shared" si="30"/>
        <v>0</v>
      </c>
      <c r="K168" s="131" t="s">
        <v>143</v>
      </c>
      <c r="L168" s="29"/>
      <c r="M168" s="135" t="s">
        <v>1</v>
      </c>
      <c r="N168" s="136" t="s">
        <v>40</v>
      </c>
      <c r="O168" s="137">
        <v>0.30499999999999999</v>
      </c>
      <c r="P168" s="137">
        <f t="shared" si="31"/>
        <v>0.30499999999999999</v>
      </c>
      <c r="Q168" s="137">
        <v>3.6639999999999999E-2</v>
      </c>
      <c r="R168" s="137">
        <f t="shared" si="32"/>
        <v>3.6639999999999999E-2</v>
      </c>
      <c r="S168" s="137">
        <v>0</v>
      </c>
      <c r="T168" s="138">
        <f t="shared" si="33"/>
        <v>0</v>
      </c>
      <c r="AR168" s="139" t="s">
        <v>218</v>
      </c>
      <c r="AT168" s="139" t="s">
        <v>139</v>
      </c>
      <c r="AU168" s="139" t="s">
        <v>83</v>
      </c>
      <c r="AY168" s="17" t="s">
        <v>136</v>
      </c>
      <c r="BE168" s="140">
        <f t="shared" si="34"/>
        <v>0</v>
      </c>
      <c r="BF168" s="140">
        <f t="shared" si="35"/>
        <v>0</v>
      </c>
      <c r="BG168" s="140">
        <f t="shared" si="36"/>
        <v>0</v>
      </c>
      <c r="BH168" s="140">
        <f t="shared" si="37"/>
        <v>0</v>
      </c>
      <c r="BI168" s="140">
        <f t="shared" si="38"/>
        <v>0</v>
      </c>
      <c r="BJ168" s="17" t="s">
        <v>31</v>
      </c>
      <c r="BK168" s="140">
        <f t="shared" si="39"/>
        <v>0</v>
      </c>
      <c r="BL168" s="17" t="s">
        <v>218</v>
      </c>
      <c r="BM168" s="139" t="s">
        <v>1836</v>
      </c>
    </row>
    <row r="169" spans="2:65" s="1" customFormat="1" ht="49.2" customHeight="1">
      <c r="B169" s="128"/>
      <c r="C169" s="129" t="s">
        <v>390</v>
      </c>
      <c r="D169" s="129" t="s">
        <v>139</v>
      </c>
      <c r="E169" s="130" t="s">
        <v>1837</v>
      </c>
      <c r="F169" s="131" t="s">
        <v>1838</v>
      </c>
      <c r="G169" s="132" t="s">
        <v>157</v>
      </c>
      <c r="H169" s="133">
        <v>1</v>
      </c>
      <c r="I169" s="134"/>
      <c r="J169" s="134">
        <f t="shared" si="30"/>
        <v>0</v>
      </c>
      <c r="K169" s="131" t="s">
        <v>143</v>
      </c>
      <c r="L169" s="29"/>
      <c r="M169" s="135" t="s">
        <v>1</v>
      </c>
      <c r="N169" s="136" t="s">
        <v>40</v>
      </c>
      <c r="O169" s="137">
        <v>0.251</v>
      </c>
      <c r="P169" s="137">
        <f t="shared" si="31"/>
        <v>0.251</v>
      </c>
      <c r="Q169" s="137">
        <v>1.8499999999999999E-2</v>
      </c>
      <c r="R169" s="137">
        <f t="shared" si="32"/>
        <v>1.8499999999999999E-2</v>
      </c>
      <c r="S169" s="137">
        <v>0</v>
      </c>
      <c r="T169" s="138">
        <f t="shared" si="33"/>
        <v>0</v>
      </c>
      <c r="AR169" s="139" t="s">
        <v>218</v>
      </c>
      <c r="AT169" s="139" t="s">
        <v>139</v>
      </c>
      <c r="AU169" s="139" t="s">
        <v>83</v>
      </c>
      <c r="AY169" s="17" t="s">
        <v>136</v>
      </c>
      <c r="BE169" s="140">
        <f t="shared" si="34"/>
        <v>0</v>
      </c>
      <c r="BF169" s="140">
        <f t="shared" si="35"/>
        <v>0</v>
      </c>
      <c r="BG169" s="140">
        <f t="shared" si="36"/>
        <v>0</v>
      </c>
      <c r="BH169" s="140">
        <f t="shared" si="37"/>
        <v>0</v>
      </c>
      <c r="BI169" s="140">
        <f t="shared" si="38"/>
        <v>0</v>
      </c>
      <c r="BJ169" s="17" t="s">
        <v>31</v>
      </c>
      <c r="BK169" s="140">
        <f t="shared" si="39"/>
        <v>0</v>
      </c>
      <c r="BL169" s="17" t="s">
        <v>218</v>
      </c>
      <c r="BM169" s="139" t="s">
        <v>1839</v>
      </c>
    </row>
    <row r="170" spans="2:65" s="1" customFormat="1" ht="49.2" customHeight="1">
      <c r="B170" s="128"/>
      <c r="C170" s="129" t="s">
        <v>396</v>
      </c>
      <c r="D170" s="129" t="s">
        <v>139</v>
      </c>
      <c r="E170" s="130" t="s">
        <v>1840</v>
      </c>
      <c r="F170" s="131" t="s">
        <v>1841</v>
      </c>
      <c r="G170" s="132" t="s">
        <v>157</v>
      </c>
      <c r="H170" s="133">
        <v>4</v>
      </c>
      <c r="I170" s="134"/>
      <c r="J170" s="134">
        <f t="shared" si="30"/>
        <v>0</v>
      </c>
      <c r="K170" s="131" t="s">
        <v>143</v>
      </c>
      <c r="L170" s="29"/>
      <c r="M170" s="135" t="s">
        <v>1</v>
      </c>
      <c r="N170" s="136" t="s">
        <v>40</v>
      </c>
      <c r="O170" s="137">
        <v>0.35899999999999999</v>
      </c>
      <c r="P170" s="137">
        <f t="shared" si="31"/>
        <v>1.4359999999999999</v>
      </c>
      <c r="Q170" s="137">
        <v>5.4359999999999999E-2</v>
      </c>
      <c r="R170" s="137">
        <f t="shared" si="32"/>
        <v>0.21743999999999999</v>
      </c>
      <c r="S170" s="137">
        <v>0</v>
      </c>
      <c r="T170" s="138">
        <f t="shared" si="33"/>
        <v>0</v>
      </c>
      <c r="AR170" s="139" t="s">
        <v>218</v>
      </c>
      <c r="AT170" s="139" t="s">
        <v>139</v>
      </c>
      <c r="AU170" s="139" t="s">
        <v>83</v>
      </c>
      <c r="AY170" s="17" t="s">
        <v>136</v>
      </c>
      <c r="BE170" s="140">
        <f t="shared" si="34"/>
        <v>0</v>
      </c>
      <c r="BF170" s="140">
        <f t="shared" si="35"/>
        <v>0</v>
      </c>
      <c r="BG170" s="140">
        <f t="shared" si="36"/>
        <v>0</v>
      </c>
      <c r="BH170" s="140">
        <f t="shared" si="37"/>
        <v>0</v>
      </c>
      <c r="BI170" s="140">
        <f t="shared" si="38"/>
        <v>0</v>
      </c>
      <c r="BJ170" s="17" t="s">
        <v>31</v>
      </c>
      <c r="BK170" s="140">
        <f t="shared" si="39"/>
        <v>0</v>
      </c>
      <c r="BL170" s="17" t="s">
        <v>218</v>
      </c>
      <c r="BM170" s="139" t="s">
        <v>1842</v>
      </c>
    </row>
    <row r="171" spans="2:65" s="1" customFormat="1" ht="49.2" customHeight="1">
      <c r="B171" s="128"/>
      <c r="C171" s="129" t="s">
        <v>401</v>
      </c>
      <c r="D171" s="129" t="s">
        <v>139</v>
      </c>
      <c r="E171" s="130" t="s">
        <v>1843</v>
      </c>
      <c r="F171" s="131" t="s">
        <v>1844</v>
      </c>
      <c r="G171" s="132" t="s">
        <v>157</v>
      </c>
      <c r="H171" s="133">
        <v>1</v>
      </c>
      <c r="I171" s="134"/>
      <c r="J171" s="134">
        <f t="shared" si="30"/>
        <v>0</v>
      </c>
      <c r="K171" s="131" t="s">
        <v>143</v>
      </c>
      <c r="L171" s="29"/>
      <c r="M171" s="135" t="s">
        <v>1</v>
      </c>
      <c r="N171" s="136" t="s">
        <v>40</v>
      </c>
      <c r="O171" s="137">
        <v>0.436</v>
      </c>
      <c r="P171" s="137">
        <f t="shared" si="31"/>
        <v>0.436</v>
      </c>
      <c r="Q171" s="137">
        <v>8.0320000000000003E-2</v>
      </c>
      <c r="R171" s="137">
        <f t="shared" si="32"/>
        <v>8.0320000000000003E-2</v>
      </c>
      <c r="S171" s="137">
        <v>0</v>
      </c>
      <c r="T171" s="138">
        <f t="shared" si="33"/>
        <v>0</v>
      </c>
      <c r="AR171" s="139" t="s">
        <v>218</v>
      </c>
      <c r="AT171" s="139" t="s">
        <v>139</v>
      </c>
      <c r="AU171" s="139" t="s">
        <v>83</v>
      </c>
      <c r="AY171" s="17" t="s">
        <v>136</v>
      </c>
      <c r="BE171" s="140">
        <f t="shared" si="34"/>
        <v>0</v>
      </c>
      <c r="BF171" s="140">
        <f t="shared" si="35"/>
        <v>0</v>
      </c>
      <c r="BG171" s="140">
        <f t="shared" si="36"/>
        <v>0</v>
      </c>
      <c r="BH171" s="140">
        <f t="shared" si="37"/>
        <v>0</v>
      </c>
      <c r="BI171" s="140">
        <f t="shared" si="38"/>
        <v>0</v>
      </c>
      <c r="BJ171" s="17" t="s">
        <v>31</v>
      </c>
      <c r="BK171" s="140">
        <f t="shared" si="39"/>
        <v>0</v>
      </c>
      <c r="BL171" s="17" t="s">
        <v>218</v>
      </c>
      <c r="BM171" s="139" t="s">
        <v>1845</v>
      </c>
    </row>
    <row r="172" spans="2:65" s="1" customFormat="1" ht="49.2" customHeight="1">
      <c r="B172" s="128"/>
      <c r="C172" s="129" t="s">
        <v>406</v>
      </c>
      <c r="D172" s="129" t="s">
        <v>139</v>
      </c>
      <c r="E172" s="130" t="s">
        <v>1846</v>
      </c>
      <c r="F172" s="131" t="s">
        <v>1847</v>
      </c>
      <c r="G172" s="132" t="s">
        <v>157</v>
      </c>
      <c r="H172" s="133">
        <v>1</v>
      </c>
      <c r="I172" s="134"/>
      <c r="J172" s="134">
        <f t="shared" si="30"/>
        <v>0</v>
      </c>
      <c r="K172" s="131" t="s">
        <v>143</v>
      </c>
      <c r="L172" s="29"/>
      <c r="M172" s="135" t="s">
        <v>1</v>
      </c>
      <c r="N172" s="136" t="s">
        <v>40</v>
      </c>
      <c r="O172" s="137">
        <v>0.47</v>
      </c>
      <c r="P172" s="137">
        <f t="shared" si="31"/>
        <v>0.47</v>
      </c>
      <c r="Q172" s="137">
        <v>9.1480000000000006E-2</v>
      </c>
      <c r="R172" s="137">
        <f t="shared" si="32"/>
        <v>9.1480000000000006E-2</v>
      </c>
      <c r="S172" s="137">
        <v>0</v>
      </c>
      <c r="T172" s="138">
        <f t="shared" si="33"/>
        <v>0</v>
      </c>
      <c r="AR172" s="139" t="s">
        <v>218</v>
      </c>
      <c r="AT172" s="139" t="s">
        <v>139</v>
      </c>
      <c r="AU172" s="139" t="s">
        <v>83</v>
      </c>
      <c r="AY172" s="17" t="s">
        <v>136</v>
      </c>
      <c r="BE172" s="140">
        <f t="shared" si="34"/>
        <v>0</v>
      </c>
      <c r="BF172" s="140">
        <f t="shared" si="35"/>
        <v>0</v>
      </c>
      <c r="BG172" s="140">
        <f t="shared" si="36"/>
        <v>0</v>
      </c>
      <c r="BH172" s="140">
        <f t="shared" si="37"/>
        <v>0</v>
      </c>
      <c r="BI172" s="140">
        <f t="shared" si="38"/>
        <v>0</v>
      </c>
      <c r="BJ172" s="17" t="s">
        <v>31</v>
      </c>
      <c r="BK172" s="140">
        <f t="shared" si="39"/>
        <v>0</v>
      </c>
      <c r="BL172" s="17" t="s">
        <v>218</v>
      </c>
      <c r="BM172" s="139" t="s">
        <v>1848</v>
      </c>
    </row>
    <row r="173" spans="2:65" s="1" customFormat="1" ht="44.25" customHeight="1">
      <c r="B173" s="128"/>
      <c r="C173" s="129" t="s">
        <v>412</v>
      </c>
      <c r="D173" s="129" t="s">
        <v>139</v>
      </c>
      <c r="E173" s="130" t="s">
        <v>1849</v>
      </c>
      <c r="F173" s="131" t="s">
        <v>1850</v>
      </c>
      <c r="G173" s="132" t="s">
        <v>174</v>
      </c>
      <c r="H173" s="133">
        <v>0.59799999999999998</v>
      </c>
      <c r="I173" s="134"/>
      <c r="J173" s="134">
        <f t="shared" si="30"/>
        <v>0</v>
      </c>
      <c r="K173" s="131" t="s">
        <v>143</v>
      </c>
      <c r="L173" s="29"/>
      <c r="M173" s="135" t="s">
        <v>1</v>
      </c>
      <c r="N173" s="136" t="s">
        <v>40</v>
      </c>
      <c r="O173" s="137">
        <v>2.96</v>
      </c>
      <c r="P173" s="137">
        <f t="shared" si="31"/>
        <v>1.7700799999999999</v>
      </c>
      <c r="Q173" s="137">
        <v>0</v>
      </c>
      <c r="R173" s="137">
        <f t="shared" si="32"/>
        <v>0</v>
      </c>
      <c r="S173" s="137">
        <v>0</v>
      </c>
      <c r="T173" s="138">
        <f t="shared" si="33"/>
        <v>0</v>
      </c>
      <c r="AR173" s="139" t="s">
        <v>218</v>
      </c>
      <c r="AT173" s="139" t="s">
        <v>139</v>
      </c>
      <c r="AU173" s="139" t="s">
        <v>83</v>
      </c>
      <c r="AY173" s="17" t="s">
        <v>136</v>
      </c>
      <c r="BE173" s="140">
        <f t="shared" si="34"/>
        <v>0</v>
      </c>
      <c r="BF173" s="140">
        <f t="shared" si="35"/>
        <v>0</v>
      </c>
      <c r="BG173" s="140">
        <f t="shared" si="36"/>
        <v>0</v>
      </c>
      <c r="BH173" s="140">
        <f t="shared" si="37"/>
        <v>0</v>
      </c>
      <c r="BI173" s="140">
        <f t="shared" si="38"/>
        <v>0</v>
      </c>
      <c r="BJ173" s="17" t="s">
        <v>31</v>
      </c>
      <c r="BK173" s="140">
        <f t="shared" si="39"/>
        <v>0</v>
      </c>
      <c r="BL173" s="17" t="s">
        <v>218</v>
      </c>
      <c r="BM173" s="139" t="s">
        <v>1851</v>
      </c>
    </row>
    <row r="174" spans="2:65" s="1" customFormat="1" ht="49.2" customHeight="1">
      <c r="B174" s="128"/>
      <c r="C174" s="129" t="s">
        <v>417</v>
      </c>
      <c r="D174" s="129" t="s">
        <v>139</v>
      </c>
      <c r="E174" s="130" t="s">
        <v>1852</v>
      </c>
      <c r="F174" s="131" t="s">
        <v>1853</v>
      </c>
      <c r="G174" s="132" t="s">
        <v>174</v>
      </c>
      <c r="H174" s="133">
        <v>0.59799999999999998</v>
      </c>
      <c r="I174" s="134"/>
      <c r="J174" s="134">
        <f t="shared" si="30"/>
        <v>0</v>
      </c>
      <c r="K174" s="131" t="s">
        <v>143</v>
      </c>
      <c r="L174" s="29"/>
      <c r="M174" s="168" t="s">
        <v>1</v>
      </c>
      <c r="N174" s="169" t="s">
        <v>40</v>
      </c>
      <c r="O174" s="170">
        <v>1.39</v>
      </c>
      <c r="P174" s="170">
        <f t="shared" si="31"/>
        <v>0.83121999999999996</v>
      </c>
      <c r="Q174" s="170">
        <v>0</v>
      </c>
      <c r="R174" s="170">
        <f t="shared" si="32"/>
        <v>0</v>
      </c>
      <c r="S174" s="170">
        <v>0</v>
      </c>
      <c r="T174" s="171">
        <f t="shared" si="33"/>
        <v>0</v>
      </c>
      <c r="AR174" s="139" t="s">
        <v>218</v>
      </c>
      <c r="AT174" s="139" t="s">
        <v>139</v>
      </c>
      <c r="AU174" s="139" t="s">
        <v>83</v>
      </c>
      <c r="AY174" s="17" t="s">
        <v>136</v>
      </c>
      <c r="BE174" s="140">
        <f t="shared" si="34"/>
        <v>0</v>
      </c>
      <c r="BF174" s="140">
        <f t="shared" si="35"/>
        <v>0</v>
      </c>
      <c r="BG174" s="140">
        <f t="shared" si="36"/>
        <v>0</v>
      </c>
      <c r="BH174" s="140">
        <f t="shared" si="37"/>
        <v>0</v>
      </c>
      <c r="BI174" s="140">
        <f t="shared" si="38"/>
        <v>0</v>
      </c>
      <c r="BJ174" s="17" t="s">
        <v>31</v>
      </c>
      <c r="BK174" s="140">
        <f t="shared" si="39"/>
        <v>0</v>
      </c>
      <c r="BL174" s="17" t="s">
        <v>218</v>
      </c>
      <c r="BM174" s="139" t="s">
        <v>1854</v>
      </c>
    </row>
    <row r="175" spans="2:65" s="1" customFormat="1" ht="6.9" customHeight="1"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29"/>
    </row>
  </sheetData>
  <autoFilter ref="C123:K174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362CF-E12F-4B75-B527-F2A8178CAECF}">
  <sheetPr>
    <pageSetUpPr fitToPage="1"/>
  </sheetPr>
  <dimension ref="B2:BM269"/>
  <sheetViews>
    <sheetView showGridLines="0" topLeftCell="A84" zoomScaleNormal="100" workbookViewId="0">
      <selection activeCell="W103" sqref="W103"/>
    </sheetView>
  </sheetViews>
  <sheetFormatPr defaultRowHeight="10.199999999999999"/>
  <cols>
    <col min="1" max="1" width="8.28515625" customWidth="1"/>
    <col min="2" max="2" width="1.140625" customWidth="1"/>
    <col min="3" max="3" width="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2" bestFit="1" customWidth="1"/>
    <col min="13" max="13" width="10.85546875" hidden="1" customWidth="1"/>
    <col min="15" max="20" width="14.140625" hidden="1" customWidth="1"/>
    <col min="21" max="21" width="16.28515625" hidden="1" customWidth="1"/>
    <col min="22" max="22" width="42" customWidth="1"/>
    <col min="23" max="23" width="44.140625" bestFit="1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3" max="66" width="12.85546875" customWidth="1"/>
  </cols>
  <sheetData>
    <row r="2" spans="2:46" ht="36.9" customHeight="1"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AT2" s="17" t="s">
        <v>2166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" customHeight="1">
      <c r="B4" s="20"/>
      <c r="D4" s="21" t="s">
        <v>96</v>
      </c>
      <c r="L4" s="20"/>
      <c r="M4" s="85" t="s">
        <v>10</v>
      </c>
      <c r="AT4" s="17" t="s">
        <v>3</v>
      </c>
    </row>
    <row r="5" spans="2:46" ht="6.9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435" t="s">
        <v>2165</v>
      </c>
      <c r="F7" s="436"/>
      <c r="G7" s="436"/>
      <c r="H7" s="436"/>
      <c r="L7" s="20"/>
    </row>
    <row r="8" spans="2:46" s="1" customFormat="1" ht="12" customHeight="1">
      <c r="B8" s="29"/>
      <c r="D8" s="26" t="s">
        <v>2164</v>
      </c>
      <c r="L8" s="29"/>
    </row>
    <row r="9" spans="2:46" s="1" customFormat="1" ht="16.5" customHeight="1">
      <c r="B9" s="29"/>
      <c r="E9" s="403" t="s">
        <v>2163</v>
      </c>
      <c r="F9" s="434"/>
      <c r="G9" s="434"/>
      <c r="H9" s="434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16</v>
      </c>
      <c r="F11" s="24" t="s">
        <v>1</v>
      </c>
      <c r="I11" s="26"/>
      <c r="J11" s="24" t="s">
        <v>1</v>
      </c>
      <c r="L11" s="29"/>
    </row>
    <row r="12" spans="2:46" s="1" customFormat="1" ht="12" customHeight="1">
      <c r="B12" s="29"/>
      <c r="D12" s="26" t="s">
        <v>18</v>
      </c>
      <c r="F12" s="24" t="s">
        <v>27</v>
      </c>
      <c r="I12" s="26"/>
      <c r="J12" s="49">
        <v>45017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2162</v>
      </c>
      <c r="I14" s="26"/>
      <c r="J14" s="24"/>
      <c r="L14" s="29"/>
    </row>
    <row r="15" spans="2:46" s="1" customFormat="1" ht="18" customHeight="1">
      <c r="B15" s="29"/>
      <c r="E15" s="24"/>
      <c r="I15" s="26"/>
      <c r="J15" s="24"/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2154</v>
      </c>
      <c r="I17" s="26"/>
      <c r="J17" s="201"/>
      <c r="L17" s="29"/>
    </row>
    <row r="18" spans="2:12" s="1" customFormat="1" ht="18" customHeight="1">
      <c r="B18" s="29"/>
      <c r="E18" s="437"/>
      <c r="F18" s="419"/>
      <c r="G18" s="419"/>
      <c r="H18" s="419"/>
      <c r="I18" s="26"/>
      <c r="J18" s="201"/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28</v>
      </c>
      <c r="I20" s="26"/>
      <c r="J20" s="24"/>
      <c r="L20" s="29"/>
    </row>
    <row r="21" spans="2:12" s="1" customFormat="1" ht="18" customHeight="1">
      <c r="B21" s="29"/>
      <c r="E21" s="24"/>
      <c r="I21" s="26"/>
      <c r="J21" s="24"/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/>
      <c r="J23" s="24"/>
      <c r="L23" s="29"/>
    </row>
    <row r="24" spans="2:12" s="1" customFormat="1" ht="18" customHeight="1">
      <c r="B24" s="29"/>
      <c r="E24" s="24"/>
      <c r="I24" s="26"/>
      <c r="J24" s="24"/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34</v>
      </c>
      <c r="L26" s="29"/>
    </row>
    <row r="27" spans="2:12" s="7" customFormat="1" ht="16.5" customHeight="1">
      <c r="B27" s="86"/>
      <c r="E27" s="422" t="s">
        <v>1</v>
      </c>
      <c r="F27" s="422"/>
      <c r="G27" s="422"/>
      <c r="H27" s="422"/>
      <c r="L27" s="86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0"/>
      <c r="E29" s="50"/>
      <c r="F29" s="50"/>
      <c r="G29" s="50"/>
      <c r="H29" s="50"/>
      <c r="I29" s="50"/>
      <c r="J29" s="50"/>
      <c r="K29" s="50"/>
      <c r="L29" s="29"/>
    </row>
    <row r="30" spans="2:12" s="1" customFormat="1" ht="25.35" customHeight="1">
      <c r="B30" s="29"/>
      <c r="D30" s="87" t="s">
        <v>35</v>
      </c>
      <c r="J30" s="63">
        <f>ROUND(J122, 2)</f>
        <v>0</v>
      </c>
      <c r="L30" s="29"/>
    </row>
    <row r="31" spans="2:12" s="1" customFormat="1" ht="6.9" customHeight="1">
      <c r="B31" s="29"/>
      <c r="D31" s="50"/>
      <c r="E31" s="50"/>
      <c r="F31" s="50"/>
      <c r="G31" s="50"/>
      <c r="H31" s="50"/>
      <c r="I31" s="50"/>
      <c r="J31" s="50"/>
      <c r="K31" s="50"/>
      <c r="L31" s="29"/>
    </row>
    <row r="32" spans="2:12" s="1" customFormat="1" ht="14.4" customHeight="1">
      <c r="B32" s="29"/>
      <c r="F32" s="32" t="s">
        <v>37</v>
      </c>
      <c r="I32" s="32"/>
      <c r="J32" s="32" t="s">
        <v>38</v>
      </c>
      <c r="L32" s="29"/>
    </row>
    <row r="33" spans="2:12" s="1" customFormat="1" ht="14.4" customHeight="1">
      <c r="B33" s="29"/>
      <c r="D33" s="52" t="s">
        <v>39</v>
      </c>
      <c r="E33" s="26" t="s">
        <v>40</v>
      </c>
      <c r="F33" s="88">
        <f>ROUND((SUM(BE122:BE268)),  2)</f>
        <v>0</v>
      </c>
      <c r="I33" s="89"/>
      <c r="J33" s="88">
        <f>ROUND(((SUM(BE122:BE268))*I33),  2)</f>
        <v>0</v>
      </c>
      <c r="L33" s="29"/>
    </row>
    <row r="34" spans="2:12" s="1" customFormat="1" ht="14.4" customHeight="1">
      <c r="B34" s="29"/>
      <c r="E34" s="26" t="s">
        <v>41</v>
      </c>
      <c r="F34" s="88">
        <f>ROUND((SUM(BF122:BF268)),  2)</f>
        <v>0</v>
      </c>
      <c r="I34" s="89"/>
      <c r="J34" s="88">
        <f>ROUND(((SUM(BF122:BF268))*I34),  2)</f>
        <v>0</v>
      </c>
      <c r="L34" s="29"/>
    </row>
    <row r="35" spans="2:12" s="1" customFormat="1" ht="14.4" hidden="1" customHeight="1">
      <c r="B35" s="29"/>
      <c r="E35" s="26" t="s">
        <v>42</v>
      </c>
      <c r="F35" s="88">
        <f>ROUND((SUM(BG122:BG268)),  2)</f>
        <v>0</v>
      </c>
      <c r="I35" s="89"/>
      <c r="J35" s="88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8">
        <f>ROUND((SUM(BH122:BH268)),  2)</f>
        <v>0</v>
      </c>
      <c r="I36" s="89"/>
      <c r="J36" s="88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8">
        <f>ROUND((SUM(BI122:BI268)),  2)</f>
        <v>0</v>
      </c>
      <c r="I37" s="89"/>
      <c r="J37" s="88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90"/>
      <c r="D39" s="91" t="s">
        <v>45</v>
      </c>
      <c r="E39" s="54"/>
      <c r="F39" s="54"/>
      <c r="G39" s="92" t="s">
        <v>46</v>
      </c>
      <c r="H39" s="93" t="s">
        <v>47</v>
      </c>
      <c r="I39" s="54"/>
      <c r="J39" s="94">
        <f>SUM(J30:J37)</f>
        <v>0</v>
      </c>
      <c r="K39" s="95"/>
      <c r="L39" s="29"/>
    </row>
    <row r="40" spans="2:12" s="1" customFormat="1" ht="14.4" customHeight="1">
      <c r="B40" s="29"/>
      <c r="L40" s="29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29"/>
      <c r="D50" s="38" t="s">
        <v>48</v>
      </c>
      <c r="E50" s="39"/>
      <c r="F50" s="39"/>
      <c r="G50" s="38" t="s">
        <v>49</v>
      </c>
      <c r="H50" s="39"/>
      <c r="I50" s="39"/>
      <c r="J50" s="39"/>
      <c r="K50" s="39"/>
      <c r="L50" s="29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3.2">
      <c r="B61" s="29"/>
      <c r="D61" s="40" t="s">
        <v>50</v>
      </c>
      <c r="E61" s="31"/>
      <c r="F61" s="96" t="s">
        <v>51</v>
      </c>
      <c r="G61" s="40" t="s">
        <v>50</v>
      </c>
      <c r="H61" s="31"/>
      <c r="I61" s="31"/>
      <c r="J61" s="97" t="s">
        <v>51</v>
      </c>
      <c r="K61" s="31"/>
      <c r="L61" s="29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3.2">
      <c r="B65" s="29"/>
      <c r="D65" s="38" t="s">
        <v>52</v>
      </c>
      <c r="E65" s="39"/>
      <c r="F65" s="39"/>
      <c r="G65" s="38" t="s">
        <v>2161</v>
      </c>
      <c r="H65" s="39"/>
      <c r="I65" s="39"/>
      <c r="J65" s="39"/>
      <c r="K65" s="39"/>
      <c r="L65" s="29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3.2">
      <c r="B76" s="29"/>
      <c r="D76" s="40" t="s">
        <v>50</v>
      </c>
      <c r="E76" s="31"/>
      <c r="F76" s="96" t="s">
        <v>51</v>
      </c>
      <c r="G76" s="40" t="s">
        <v>50</v>
      </c>
      <c r="H76" s="31"/>
      <c r="I76" s="31"/>
      <c r="J76" s="97" t="s">
        <v>51</v>
      </c>
      <c r="K76" s="31"/>
      <c r="L76" s="29"/>
    </row>
    <row r="77" spans="2:12" s="1" customFormat="1" ht="14.4" customHeight="1"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29"/>
    </row>
    <row r="81" spans="2:47" s="1" customFormat="1" ht="6.9" customHeight="1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29"/>
    </row>
    <row r="82" spans="2:47" s="1" customFormat="1" ht="24.9" customHeight="1">
      <c r="B82" s="29"/>
      <c r="C82" s="21" t="s">
        <v>99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6" t="s">
        <v>14</v>
      </c>
      <c r="L84" s="29"/>
    </row>
    <row r="85" spans="2:47" s="1" customFormat="1" ht="16.5" customHeight="1">
      <c r="B85" s="29"/>
      <c r="E85" s="435" t="str">
        <f>E7</f>
        <v>Stavební úpravy školní jídelny Želetava</v>
      </c>
      <c r="F85" s="436"/>
      <c r="G85" s="436"/>
      <c r="H85" s="436"/>
      <c r="L85" s="29"/>
    </row>
    <row r="86" spans="2:47" s="1" customFormat="1" ht="12" customHeight="1">
      <c r="B86" s="29"/>
      <c r="C86" s="26" t="s">
        <v>97</v>
      </c>
      <c r="L86" s="29"/>
    </row>
    <row r="87" spans="2:47" s="1" customFormat="1" ht="16.5" customHeight="1">
      <c r="B87" s="29"/>
      <c r="E87" s="403" t="str">
        <f>E9</f>
        <v>006 - Elektroinstalace</v>
      </c>
      <c r="F87" s="434"/>
      <c r="G87" s="434"/>
      <c r="H87" s="434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6" t="s">
        <v>18</v>
      </c>
      <c r="F89" s="24" t="str">
        <f>F12</f>
        <v xml:space="preserve"> </v>
      </c>
      <c r="I89" s="26"/>
      <c r="J89" s="49">
        <f>IF(J12="","",J12)</f>
        <v>45017</v>
      </c>
      <c r="L89" s="29"/>
    </row>
    <row r="90" spans="2:47" s="1" customFormat="1" ht="6.9" customHeight="1">
      <c r="B90" s="29"/>
      <c r="L90" s="29"/>
    </row>
    <row r="91" spans="2:47" s="1" customFormat="1" ht="15.15" customHeight="1">
      <c r="B91" s="29"/>
      <c r="C91" s="26" t="s">
        <v>22</v>
      </c>
      <c r="F91" s="24"/>
      <c r="I91" s="26"/>
      <c r="J91" s="27"/>
      <c r="L91" s="29"/>
    </row>
    <row r="92" spans="2:47" s="1" customFormat="1" ht="15.15" customHeight="1">
      <c r="B92" s="29"/>
      <c r="C92" s="26" t="s">
        <v>2154</v>
      </c>
      <c r="F92" s="24"/>
      <c r="I92" s="26"/>
      <c r="J92" s="27"/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98" t="s">
        <v>100</v>
      </c>
      <c r="D94" s="90"/>
      <c r="E94" s="90"/>
      <c r="F94" s="90"/>
      <c r="G94" s="90"/>
      <c r="H94" s="90"/>
      <c r="I94" s="90"/>
      <c r="J94" s="99" t="s">
        <v>101</v>
      </c>
      <c r="K94" s="90"/>
      <c r="L94" s="29"/>
    </row>
    <row r="95" spans="2:47" s="1" customFormat="1" ht="10.35" customHeight="1">
      <c r="B95" s="29"/>
      <c r="L95" s="29"/>
    </row>
    <row r="96" spans="2:47" s="1" customFormat="1" ht="22.95" customHeight="1">
      <c r="B96" s="29"/>
      <c r="C96" s="100" t="s">
        <v>102</v>
      </c>
      <c r="J96" s="63">
        <f>J122</f>
        <v>0</v>
      </c>
      <c r="L96" s="29"/>
      <c r="AU96" s="17" t="s">
        <v>103</v>
      </c>
    </row>
    <row r="97" spans="2:12" s="8" customFormat="1" ht="24.9" customHeight="1">
      <c r="B97" s="101"/>
      <c r="D97" s="102" t="s">
        <v>2160</v>
      </c>
      <c r="E97" s="103"/>
      <c r="F97" s="103"/>
      <c r="G97" s="103"/>
      <c r="H97" s="103"/>
      <c r="I97" s="103"/>
      <c r="J97" s="104">
        <f>J123</f>
        <v>0</v>
      </c>
      <c r="L97" s="101"/>
    </row>
    <row r="98" spans="2:12" s="8" customFormat="1" ht="24.9" customHeight="1">
      <c r="B98" s="101"/>
      <c r="D98" s="102" t="s">
        <v>2159</v>
      </c>
      <c r="E98" s="103"/>
      <c r="F98" s="103"/>
      <c r="G98" s="103"/>
      <c r="H98" s="103"/>
      <c r="I98" s="103"/>
      <c r="J98" s="104">
        <f>J181</f>
        <v>0</v>
      </c>
      <c r="L98" s="101"/>
    </row>
    <row r="99" spans="2:12" s="8" customFormat="1" ht="24.9" customHeight="1">
      <c r="B99" s="101"/>
      <c r="D99" s="102" t="s">
        <v>2158</v>
      </c>
      <c r="E99" s="103"/>
      <c r="F99" s="103"/>
      <c r="G99" s="103"/>
      <c r="H99" s="103"/>
      <c r="I99" s="103"/>
      <c r="J99" s="104">
        <f>J186</f>
        <v>0</v>
      </c>
      <c r="L99" s="101"/>
    </row>
    <row r="100" spans="2:12" s="8" customFormat="1" ht="24.9" customHeight="1">
      <c r="B100" s="101"/>
      <c r="D100" s="102" t="s">
        <v>2157</v>
      </c>
      <c r="E100" s="103"/>
      <c r="F100" s="103"/>
      <c r="G100" s="103"/>
      <c r="H100" s="103"/>
      <c r="I100" s="103"/>
      <c r="J100" s="104">
        <f>J254</f>
        <v>0</v>
      </c>
      <c r="L100" s="101"/>
    </row>
    <row r="101" spans="2:12" s="8" customFormat="1" ht="24.9" customHeight="1">
      <c r="B101" s="101"/>
      <c r="D101" s="102" t="s">
        <v>2156</v>
      </c>
      <c r="E101" s="103"/>
      <c r="F101" s="103"/>
      <c r="G101" s="103"/>
      <c r="H101" s="103"/>
      <c r="I101" s="103"/>
      <c r="J101" s="104">
        <f>J258</f>
        <v>0</v>
      </c>
      <c r="L101" s="101"/>
    </row>
    <row r="102" spans="2:12" s="8" customFormat="1" ht="24.9" customHeight="1">
      <c r="B102" s="101"/>
      <c r="D102" s="102" t="s">
        <v>2155</v>
      </c>
      <c r="E102" s="103"/>
      <c r="F102" s="103"/>
      <c r="G102" s="103"/>
      <c r="H102" s="103"/>
      <c r="I102" s="103"/>
      <c r="J102" s="104">
        <f>J263</f>
        <v>0</v>
      </c>
      <c r="L102" s="101"/>
    </row>
    <row r="103" spans="2:12" s="1" customFormat="1" ht="21.75" customHeight="1">
      <c r="B103" s="29"/>
      <c r="L103" s="29"/>
    </row>
    <row r="104" spans="2:12" s="1" customFormat="1" ht="6.9" customHeight="1"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29"/>
    </row>
    <row r="108" spans="2:12" s="1" customFormat="1" ht="6.9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29"/>
    </row>
    <row r="109" spans="2:12" s="1" customFormat="1" ht="24.9" customHeight="1">
      <c r="B109" s="29"/>
      <c r="C109" s="21" t="s">
        <v>122</v>
      </c>
      <c r="L109" s="29"/>
    </row>
    <row r="110" spans="2:12" s="1" customFormat="1" ht="6.9" customHeight="1">
      <c r="B110" s="29"/>
      <c r="L110" s="29"/>
    </row>
    <row r="111" spans="2:12" s="1" customFormat="1" ht="12" customHeight="1">
      <c r="B111" s="29"/>
      <c r="C111" s="26" t="s">
        <v>14</v>
      </c>
      <c r="L111" s="29"/>
    </row>
    <row r="112" spans="2:12" s="1" customFormat="1" ht="16.5" customHeight="1">
      <c r="B112" s="29"/>
      <c r="E112" s="435" t="str">
        <f>E7</f>
        <v>Stavební úpravy školní jídelny Želetava</v>
      </c>
      <c r="F112" s="436"/>
      <c r="G112" s="436"/>
      <c r="H112" s="436"/>
      <c r="L112" s="29"/>
    </row>
    <row r="113" spans="2:65" s="1" customFormat="1" ht="12" customHeight="1">
      <c r="B113" s="29"/>
      <c r="C113" s="26" t="s">
        <v>97</v>
      </c>
      <c r="L113" s="29"/>
    </row>
    <row r="114" spans="2:65" s="1" customFormat="1" ht="16.5" customHeight="1">
      <c r="B114" s="29"/>
      <c r="E114" s="403" t="str">
        <f>E9</f>
        <v>006 - Elektroinstalace</v>
      </c>
      <c r="F114" s="434"/>
      <c r="G114" s="434"/>
      <c r="H114" s="434"/>
      <c r="L114" s="29"/>
    </row>
    <row r="115" spans="2:65" s="1" customFormat="1" ht="6.9" customHeight="1">
      <c r="B115" s="29"/>
      <c r="L115" s="29"/>
    </row>
    <row r="116" spans="2:65" s="1" customFormat="1" ht="12" customHeight="1">
      <c r="B116" s="29"/>
      <c r="C116" s="26" t="s">
        <v>18</v>
      </c>
      <c r="F116" s="24" t="str">
        <f>F12</f>
        <v xml:space="preserve"> </v>
      </c>
      <c r="I116" s="26"/>
      <c r="J116" s="49">
        <f>IF(J12="","",J12)</f>
        <v>45017</v>
      </c>
      <c r="L116" s="29"/>
    </row>
    <row r="117" spans="2:65" s="1" customFormat="1" ht="6.9" customHeight="1">
      <c r="B117" s="29"/>
      <c r="L117" s="29"/>
    </row>
    <row r="118" spans="2:65" s="1" customFormat="1" ht="15.15" customHeight="1">
      <c r="B118" s="29"/>
      <c r="C118" s="26" t="s">
        <v>22</v>
      </c>
      <c r="F118" s="24">
        <f>E15</f>
        <v>0</v>
      </c>
      <c r="I118" s="26"/>
      <c r="J118" s="27">
        <f>E21</f>
        <v>0</v>
      </c>
      <c r="L118" s="29"/>
    </row>
    <row r="119" spans="2:65" s="1" customFormat="1" ht="15.15" customHeight="1">
      <c r="B119" s="29"/>
      <c r="C119" s="26" t="s">
        <v>2154</v>
      </c>
      <c r="F119" s="24" t="str">
        <f>IF(E18="","",E18)</f>
        <v/>
      </c>
      <c r="I119" s="26"/>
      <c r="J119" s="27">
        <f>E24</f>
        <v>0</v>
      </c>
      <c r="L119" s="29"/>
    </row>
    <row r="120" spans="2:65" s="1" customFormat="1" ht="10.35" customHeight="1">
      <c r="B120" s="29"/>
      <c r="L120" s="29"/>
    </row>
    <row r="121" spans="2:65" s="10" customFormat="1" ht="29.25" customHeight="1">
      <c r="B121" s="109"/>
      <c r="C121" s="110" t="s">
        <v>123</v>
      </c>
      <c r="D121" s="111" t="s">
        <v>60</v>
      </c>
      <c r="E121" s="111" t="s">
        <v>56</v>
      </c>
      <c r="F121" s="111" t="s">
        <v>57</v>
      </c>
      <c r="G121" s="111" t="s">
        <v>124</v>
      </c>
      <c r="H121" s="111" t="s">
        <v>125</v>
      </c>
      <c r="I121" s="111"/>
      <c r="J121" s="111" t="s">
        <v>101</v>
      </c>
      <c r="K121" s="112" t="s">
        <v>126</v>
      </c>
      <c r="L121" s="109"/>
      <c r="M121" s="56" t="s">
        <v>1</v>
      </c>
      <c r="N121" s="57" t="s">
        <v>39</v>
      </c>
      <c r="O121" s="57" t="s">
        <v>127</v>
      </c>
      <c r="P121" s="57" t="s">
        <v>128</v>
      </c>
      <c r="Q121" s="57" t="s">
        <v>129</v>
      </c>
      <c r="R121" s="57" t="s">
        <v>130</v>
      </c>
      <c r="S121" s="57" t="s">
        <v>131</v>
      </c>
      <c r="T121" s="58" t="s">
        <v>132</v>
      </c>
    </row>
    <row r="122" spans="2:65" s="1" customFormat="1" ht="22.95" customHeight="1">
      <c r="B122" s="29"/>
      <c r="C122" s="61" t="s">
        <v>133</v>
      </c>
      <c r="J122" s="113">
        <f>BK122</f>
        <v>0</v>
      </c>
      <c r="L122" s="29"/>
      <c r="M122" s="59"/>
      <c r="N122" s="50"/>
      <c r="O122" s="50"/>
      <c r="P122" s="114">
        <f>P123+P181+P186+P254+P258+P263</f>
        <v>0</v>
      </c>
      <c r="Q122" s="50"/>
      <c r="R122" s="114">
        <f>R123+R181+R186+R254+R258+R263</f>
        <v>0</v>
      </c>
      <c r="S122" s="50"/>
      <c r="T122" s="115">
        <f>T123+T181+T186+T254+T258+T263</f>
        <v>0</v>
      </c>
      <c r="AT122" s="17" t="s">
        <v>74</v>
      </c>
      <c r="AU122" s="17" t="s">
        <v>103</v>
      </c>
      <c r="BK122" s="116">
        <f>BK123+BK181+BK186+BK254+BK258+BK263</f>
        <v>0</v>
      </c>
    </row>
    <row r="123" spans="2:65" s="11" customFormat="1" ht="25.95" customHeight="1">
      <c r="B123" s="117"/>
      <c r="D123" s="118" t="s">
        <v>74</v>
      </c>
      <c r="E123" s="119" t="s">
        <v>2153</v>
      </c>
      <c r="F123" s="119" t="s">
        <v>2152</v>
      </c>
      <c r="I123" s="190"/>
      <c r="J123" s="120">
        <f>BK123</f>
        <v>0</v>
      </c>
      <c r="L123" s="117"/>
      <c r="M123" s="121"/>
      <c r="P123" s="122"/>
      <c r="R123" s="122"/>
      <c r="T123" s="123"/>
      <c r="V123" s="189"/>
      <c r="AR123" s="118" t="s">
        <v>31</v>
      </c>
      <c r="AT123" s="124" t="s">
        <v>74</v>
      </c>
      <c r="AU123" s="124" t="s">
        <v>75</v>
      </c>
      <c r="AY123" s="118" t="s">
        <v>136</v>
      </c>
      <c r="BK123" s="125">
        <f>SUM(BK124:BK180)</f>
        <v>0</v>
      </c>
    </row>
    <row r="124" spans="2:65" s="1" customFormat="1" ht="16.5" customHeight="1">
      <c r="B124" s="29"/>
      <c r="C124" s="186">
        <v>1</v>
      </c>
      <c r="D124" s="186" t="s">
        <v>139</v>
      </c>
      <c r="E124" s="185" t="s">
        <v>2151</v>
      </c>
      <c r="F124" s="180" t="s">
        <v>2150</v>
      </c>
      <c r="G124" s="184" t="s">
        <v>200</v>
      </c>
      <c r="H124" s="183">
        <v>200</v>
      </c>
      <c r="I124" s="196"/>
      <c r="J124" s="181">
        <f t="shared" ref="J124:J155" si="0">ROUND(I124*H124,2)</f>
        <v>0</v>
      </c>
      <c r="K124" s="180" t="s">
        <v>1</v>
      </c>
      <c r="L124" s="29"/>
      <c r="M124" s="188"/>
      <c r="N124" s="136"/>
      <c r="P124" s="137"/>
      <c r="Q124" s="137"/>
      <c r="R124" s="137"/>
      <c r="S124" s="137"/>
      <c r="T124" s="138"/>
      <c r="V124" s="195"/>
      <c r="X124" s="199"/>
      <c r="AR124" s="139" t="s">
        <v>144</v>
      </c>
      <c r="AT124" s="139" t="s">
        <v>139</v>
      </c>
      <c r="AU124" s="139" t="s">
        <v>31</v>
      </c>
      <c r="AY124" s="17" t="s">
        <v>136</v>
      </c>
      <c r="BE124" s="140">
        <f t="shared" ref="BE124:BE160" si="1">IF(N124="základní",J124,0)</f>
        <v>0</v>
      </c>
      <c r="BF124" s="140">
        <f t="shared" ref="BF124:BF160" si="2">IF(N124="snížená",J124,0)</f>
        <v>0</v>
      </c>
      <c r="BG124" s="140">
        <f t="shared" ref="BG124:BG160" si="3">IF(N124="zákl. přenesená",J124,0)</f>
        <v>0</v>
      </c>
      <c r="BH124" s="140">
        <f t="shared" ref="BH124:BH160" si="4">IF(N124="sníž. přenesená",J124,0)</f>
        <v>0</v>
      </c>
      <c r="BI124" s="140">
        <f t="shared" ref="BI124:BI160" si="5">IF(N124="nulová",J124,0)</f>
        <v>0</v>
      </c>
      <c r="BJ124" s="17" t="s">
        <v>31</v>
      </c>
      <c r="BK124" s="140">
        <f t="shared" ref="BK124:BK155" si="6">ROUND(I124*H124,2)</f>
        <v>0</v>
      </c>
      <c r="BL124" s="17" t="s">
        <v>144</v>
      </c>
      <c r="BM124" s="139" t="s">
        <v>144</v>
      </c>
    </row>
    <row r="125" spans="2:65" s="1" customFormat="1" ht="16.5" customHeight="1">
      <c r="B125" s="29"/>
      <c r="C125" s="186">
        <f t="shared" ref="C125:C156" si="7">C124+1</f>
        <v>2</v>
      </c>
      <c r="D125" s="186" t="s">
        <v>139</v>
      </c>
      <c r="E125" s="185" t="s">
        <v>2149</v>
      </c>
      <c r="F125" s="180" t="s">
        <v>2148</v>
      </c>
      <c r="G125" s="184" t="s">
        <v>1896</v>
      </c>
      <c r="H125" s="183">
        <v>153</v>
      </c>
      <c r="I125" s="196"/>
      <c r="J125" s="181">
        <f t="shared" si="0"/>
        <v>0</v>
      </c>
      <c r="K125" s="180" t="s">
        <v>1</v>
      </c>
      <c r="L125" s="29"/>
      <c r="M125" s="188" t="s">
        <v>1</v>
      </c>
      <c r="N125" s="136" t="s">
        <v>40</v>
      </c>
      <c r="P125" s="137">
        <f t="shared" ref="P125:P140" si="8">O125*H125</f>
        <v>0</v>
      </c>
      <c r="Q125" s="137">
        <v>0</v>
      </c>
      <c r="R125" s="137">
        <f t="shared" ref="R125:R140" si="9">Q125*H125</f>
        <v>0</v>
      </c>
      <c r="S125" s="137">
        <v>0</v>
      </c>
      <c r="T125" s="138">
        <f t="shared" ref="T125:T140" si="10">S125*H125</f>
        <v>0</v>
      </c>
      <c r="V125" s="200"/>
      <c r="W125" s="7"/>
      <c r="AR125" s="139" t="s">
        <v>144</v>
      </c>
      <c r="AT125" s="139" t="s">
        <v>139</v>
      </c>
      <c r="AU125" s="139" t="s">
        <v>31</v>
      </c>
      <c r="AY125" s="17" t="s">
        <v>136</v>
      </c>
      <c r="BE125" s="140">
        <f t="shared" si="1"/>
        <v>0</v>
      </c>
      <c r="BF125" s="140">
        <f t="shared" si="2"/>
        <v>0</v>
      </c>
      <c r="BG125" s="140">
        <f t="shared" si="3"/>
        <v>0</v>
      </c>
      <c r="BH125" s="140">
        <f t="shared" si="4"/>
        <v>0</v>
      </c>
      <c r="BI125" s="140">
        <f t="shared" si="5"/>
        <v>0</v>
      </c>
      <c r="BJ125" s="17" t="s">
        <v>31</v>
      </c>
      <c r="BK125" s="140">
        <f t="shared" si="6"/>
        <v>0</v>
      </c>
      <c r="BL125" s="17" t="s">
        <v>144</v>
      </c>
      <c r="BM125" s="139" t="s">
        <v>177</v>
      </c>
    </row>
    <row r="126" spans="2:65" s="1" customFormat="1" ht="16.5" customHeight="1">
      <c r="B126" s="29"/>
      <c r="C126" s="186">
        <f t="shared" si="7"/>
        <v>3</v>
      </c>
      <c r="D126" s="186" t="s">
        <v>139</v>
      </c>
      <c r="E126" s="185" t="s">
        <v>2147</v>
      </c>
      <c r="F126" s="180" t="s">
        <v>2146</v>
      </c>
      <c r="G126" s="184" t="s">
        <v>1896</v>
      </c>
      <c r="H126" s="183">
        <v>1</v>
      </c>
      <c r="I126" s="196"/>
      <c r="J126" s="181">
        <f t="shared" si="0"/>
        <v>0</v>
      </c>
      <c r="K126" s="180" t="s">
        <v>1</v>
      </c>
      <c r="L126" s="29"/>
      <c r="M126" s="188" t="s">
        <v>1</v>
      </c>
      <c r="N126" s="136" t="s">
        <v>40</v>
      </c>
      <c r="P126" s="137">
        <f t="shared" si="8"/>
        <v>0</v>
      </c>
      <c r="Q126" s="137">
        <v>0</v>
      </c>
      <c r="R126" s="137">
        <f t="shared" si="9"/>
        <v>0</v>
      </c>
      <c r="S126" s="137">
        <v>0</v>
      </c>
      <c r="T126" s="138">
        <f t="shared" si="10"/>
        <v>0</v>
      </c>
      <c r="V126" s="187"/>
      <c r="X126" s="198"/>
      <c r="AR126" s="139" t="s">
        <v>144</v>
      </c>
      <c r="AT126" s="139" t="s">
        <v>139</v>
      </c>
      <c r="AU126" s="139" t="s">
        <v>31</v>
      </c>
      <c r="AY126" s="17" t="s">
        <v>136</v>
      </c>
      <c r="BE126" s="140">
        <f t="shared" si="1"/>
        <v>0</v>
      </c>
      <c r="BF126" s="140">
        <f t="shared" si="2"/>
        <v>0</v>
      </c>
      <c r="BG126" s="140">
        <f t="shared" si="3"/>
        <v>0</v>
      </c>
      <c r="BH126" s="140">
        <f t="shared" si="4"/>
        <v>0</v>
      </c>
      <c r="BI126" s="140">
        <f t="shared" si="5"/>
        <v>0</v>
      </c>
      <c r="BJ126" s="17" t="s">
        <v>31</v>
      </c>
      <c r="BK126" s="140">
        <f t="shared" si="6"/>
        <v>0</v>
      </c>
      <c r="BL126" s="17" t="s">
        <v>144</v>
      </c>
      <c r="BM126" s="139" t="s">
        <v>208</v>
      </c>
    </row>
    <row r="127" spans="2:65" s="1" customFormat="1" ht="22.8">
      <c r="B127" s="29"/>
      <c r="C127" s="186">
        <f t="shared" si="7"/>
        <v>4</v>
      </c>
      <c r="D127" s="186" t="s">
        <v>139</v>
      </c>
      <c r="E127" s="185" t="s">
        <v>2145</v>
      </c>
      <c r="F127" s="180" t="s">
        <v>2144</v>
      </c>
      <c r="G127" s="184" t="s">
        <v>1896</v>
      </c>
      <c r="H127" s="183">
        <v>71</v>
      </c>
      <c r="I127" s="196"/>
      <c r="J127" s="181">
        <f t="shared" si="0"/>
        <v>0</v>
      </c>
      <c r="K127" s="180" t="s">
        <v>1</v>
      </c>
      <c r="L127" s="29"/>
      <c r="M127" s="188" t="s">
        <v>1</v>
      </c>
      <c r="N127" s="136" t="s">
        <v>40</v>
      </c>
      <c r="P127" s="137">
        <f t="shared" si="8"/>
        <v>0</v>
      </c>
      <c r="Q127" s="137">
        <v>0</v>
      </c>
      <c r="R127" s="137">
        <f t="shared" si="9"/>
        <v>0</v>
      </c>
      <c r="S127" s="137">
        <v>0</v>
      </c>
      <c r="T127" s="138">
        <f t="shared" si="10"/>
        <v>0</v>
      </c>
      <c r="AR127" s="139" t="s">
        <v>144</v>
      </c>
      <c r="AT127" s="139" t="s">
        <v>139</v>
      </c>
      <c r="AU127" s="139" t="s">
        <v>31</v>
      </c>
      <c r="AY127" s="17" t="s">
        <v>136</v>
      </c>
      <c r="BE127" s="140">
        <f t="shared" si="1"/>
        <v>0</v>
      </c>
      <c r="BF127" s="140">
        <f t="shared" si="2"/>
        <v>0</v>
      </c>
      <c r="BG127" s="140">
        <f t="shared" si="3"/>
        <v>0</v>
      </c>
      <c r="BH127" s="140">
        <f t="shared" si="4"/>
        <v>0</v>
      </c>
      <c r="BI127" s="140">
        <f t="shared" si="5"/>
        <v>0</v>
      </c>
      <c r="BJ127" s="17" t="s">
        <v>31</v>
      </c>
      <c r="BK127" s="140">
        <f t="shared" si="6"/>
        <v>0</v>
      </c>
      <c r="BL127" s="17" t="s">
        <v>144</v>
      </c>
      <c r="BM127" s="139" t="s">
        <v>351</v>
      </c>
    </row>
    <row r="128" spans="2:65" s="1" customFormat="1" ht="16.5" customHeight="1">
      <c r="B128" s="29"/>
      <c r="C128" s="186">
        <f t="shared" si="7"/>
        <v>5</v>
      </c>
      <c r="D128" s="186" t="s">
        <v>139</v>
      </c>
      <c r="E128" s="185" t="s">
        <v>2143</v>
      </c>
      <c r="F128" s="180" t="s">
        <v>2142</v>
      </c>
      <c r="G128" s="184" t="s">
        <v>1896</v>
      </c>
      <c r="H128" s="183">
        <v>154</v>
      </c>
      <c r="I128" s="196"/>
      <c r="J128" s="181">
        <f t="shared" si="0"/>
        <v>0</v>
      </c>
      <c r="K128" s="180" t="s">
        <v>1</v>
      </c>
      <c r="L128" s="29"/>
      <c r="M128" s="188" t="s">
        <v>1</v>
      </c>
      <c r="N128" s="136" t="s">
        <v>40</v>
      </c>
      <c r="P128" s="137">
        <f t="shared" si="8"/>
        <v>0</v>
      </c>
      <c r="Q128" s="137">
        <v>0</v>
      </c>
      <c r="R128" s="137">
        <f t="shared" si="9"/>
        <v>0</v>
      </c>
      <c r="S128" s="137">
        <v>0</v>
      </c>
      <c r="T128" s="138">
        <f t="shared" si="10"/>
        <v>0</v>
      </c>
      <c r="AR128" s="139" t="s">
        <v>144</v>
      </c>
      <c r="AT128" s="139" t="s">
        <v>139</v>
      </c>
      <c r="AU128" s="139" t="s">
        <v>31</v>
      </c>
      <c r="AY128" s="17" t="s">
        <v>136</v>
      </c>
      <c r="BE128" s="140">
        <f t="shared" si="1"/>
        <v>0</v>
      </c>
      <c r="BF128" s="140">
        <f t="shared" si="2"/>
        <v>0</v>
      </c>
      <c r="BG128" s="140">
        <f t="shared" si="3"/>
        <v>0</v>
      </c>
      <c r="BH128" s="140">
        <f t="shared" si="4"/>
        <v>0</v>
      </c>
      <c r="BI128" s="140">
        <f t="shared" si="5"/>
        <v>0</v>
      </c>
      <c r="BJ128" s="17" t="s">
        <v>31</v>
      </c>
      <c r="BK128" s="140">
        <f t="shared" si="6"/>
        <v>0</v>
      </c>
      <c r="BL128" s="17" t="s">
        <v>144</v>
      </c>
      <c r="BM128" s="139" t="s">
        <v>360</v>
      </c>
    </row>
    <row r="129" spans="2:65" s="1" customFormat="1" ht="16.5" customHeight="1">
      <c r="B129" s="29"/>
      <c r="C129" s="186">
        <f t="shared" si="7"/>
        <v>6</v>
      </c>
      <c r="D129" s="186" t="s">
        <v>139</v>
      </c>
      <c r="E129" s="185" t="s">
        <v>2141</v>
      </c>
      <c r="F129" s="180" t="s">
        <v>2140</v>
      </c>
      <c r="G129" s="184" t="s">
        <v>1896</v>
      </c>
      <c r="H129" s="183">
        <v>39</v>
      </c>
      <c r="I129" s="196"/>
      <c r="J129" s="181">
        <f t="shared" si="0"/>
        <v>0</v>
      </c>
      <c r="K129" s="180" t="s">
        <v>1</v>
      </c>
      <c r="L129" s="29"/>
      <c r="M129" s="188" t="s">
        <v>1</v>
      </c>
      <c r="N129" s="136" t="s">
        <v>40</v>
      </c>
      <c r="P129" s="137">
        <f t="shared" si="8"/>
        <v>0</v>
      </c>
      <c r="Q129" s="137">
        <v>0</v>
      </c>
      <c r="R129" s="137">
        <f t="shared" si="9"/>
        <v>0</v>
      </c>
      <c r="S129" s="137">
        <v>0</v>
      </c>
      <c r="T129" s="138">
        <f t="shared" si="10"/>
        <v>0</v>
      </c>
      <c r="AR129" s="139" t="s">
        <v>144</v>
      </c>
      <c r="AT129" s="139" t="s">
        <v>139</v>
      </c>
      <c r="AU129" s="139" t="s">
        <v>31</v>
      </c>
      <c r="AY129" s="17" t="s">
        <v>136</v>
      </c>
      <c r="BE129" s="140">
        <f t="shared" si="1"/>
        <v>0</v>
      </c>
      <c r="BF129" s="140">
        <f t="shared" si="2"/>
        <v>0</v>
      </c>
      <c r="BG129" s="140">
        <f t="shared" si="3"/>
        <v>0</v>
      </c>
      <c r="BH129" s="140">
        <f t="shared" si="4"/>
        <v>0</v>
      </c>
      <c r="BI129" s="140">
        <f t="shared" si="5"/>
        <v>0</v>
      </c>
      <c r="BJ129" s="17" t="s">
        <v>31</v>
      </c>
      <c r="BK129" s="140">
        <f t="shared" si="6"/>
        <v>0</v>
      </c>
      <c r="BL129" s="17" t="s">
        <v>144</v>
      </c>
      <c r="BM129" s="139" t="s">
        <v>360</v>
      </c>
    </row>
    <row r="130" spans="2:65" s="1" customFormat="1" ht="16.5" customHeight="1">
      <c r="B130" s="29"/>
      <c r="C130" s="186">
        <f t="shared" si="7"/>
        <v>7</v>
      </c>
      <c r="D130" s="186" t="s">
        <v>139</v>
      </c>
      <c r="E130" s="185" t="s">
        <v>2139</v>
      </c>
      <c r="F130" s="180" t="s">
        <v>2138</v>
      </c>
      <c r="G130" s="184" t="s">
        <v>1896</v>
      </c>
      <c r="H130" s="183">
        <v>4</v>
      </c>
      <c r="I130" s="196"/>
      <c r="J130" s="181">
        <f t="shared" si="0"/>
        <v>0</v>
      </c>
      <c r="K130" s="180" t="s">
        <v>1</v>
      </c>
      <c r="L130" s="29"/>
      <c r="M130" s="188" t="s">
        <v>1</v>
      </c>
      <c r="N130" s="136" t="s">
        <v>40</v>
      </c>
      <c r="P130" s="137">
        <f t="shared" si="8"/>
        <v>0</v>
      </c>
      <c r="Q130" s="137">
        <v>0</v>
      </c>
      <c r="R130" s="137">
        <f t="shared" si="9"/>
        <v>0</v>
      </c>
      <c r="S130" s="137">
        <v>0</v>
      </c>
      <c r="T130" s="138">
        <f t="shared" si="10"/>
        <v>0</v>
      </c>
      <c r="AR130" s="139" t="s">
        <v>144</v>
      </c>
      <c r="AT130" s="139" t="s">
        <v>139</v>
      </c>
      <c r="AU130" s="139" t="s">
        <v>31</v>
      </c>
      <c r="AY130" s="17" t="s">
        <v>136</v>
      </c>
      <c r="BE130" s="140">
        <f t="shared" si="1"/>
        <v>0</v>
      </c>
      <c r="BF130" s="140">
        <f t="shared" si="2"/>
        <v>0</v>
      </c>
      <c r="BG130" s="140">
        <f t="shared" si="3"/>
        <v>0</v>
      </c>
      <c r="BH130" s="140">
        <f t="shared" si="4"/>
        <v>0</v>
      </c>
      <c r="BI130" s="140">
        <f t="shared" si="5"/>
        <v>0</v>
      </c>
      <c r="BJ130" s="17" t="s">
        <v>31</v>
      </c>
      <c r="BK130" s="140">
        <f t="shared" si="6"/>
        <v>0</v>
      </c>
      <c r="BL130" s="17" t="s">
        <v>144</v>
      </c>
      <c r="BM130" s="139" t="s">
        <v>368</v>
      </c>
    </row>
    <row r="131" spans="2:65" s="1" customFormat="1" ht="16.5" customHeight="1">
      <c r="B131" s="29"/>
      <c r="C131" s="186">
        <f t="shared" si="7"/>
        <v>8</v>
      </c>
      <c r="D131" s="186" t="s">
        <v>139</v>
      </c>
      <c r="E131" s="185" t="s">
        <v>2137</v>
      </c>
      <c r="F131" s="180" t="s">
        <v>2136</v>
      </c>
      <c r="G131" s="184" t="s">
        <v>1896</v>
      </c>
      <c r="H131" s="183">
        <v>2</v>
      </c>
      <c r="I131" s="196"/>
      <c r="J131" s="181">
        <f t="shared" si="0"/>
        <v>0</v>
      </c>
      <c r="K131" s="180" t="s">
        <v>1</v>
      </c>
      <c r="L131" s="29"/>
      <c r="M131" s="188" t="s">
        <v>1</v>
      </c>
      <c r="N131" s="136" t="s">
        <v>40</v>
      </c>
      <c r="P131" s="137">
        <f t="shared" si="8"/>
        <v>0</v>
      </c>
      <c r="Q131" s="137">
        <v>0</v>
      </c>
      <c r="R131" s="137">
        <f t="shared" si="9"/>
        <v>0</v>
      </c>
      <c r="S131" s="137">
        <v>0</v>
      </c>
      <c r="T131" s="138">
        <f t="shared" si="10"/>
        <v>0</v>
      </c>
      <c r="AR131" s="139" t="s">
        <v>144</v>
      </c>
      <c r="AT131" s="139" t="s">
        <v>139</v>
      </c>
      <c r="AU131" s="139" t="s">
        <v>31</v>
      </c>
      <c r="AY131" s="17" t="s">
        <v>136</v>
      </c>
      <c r="BE131" s="140">
        <f t="shared" si="1"/>
        <v>0</v>
      </c>
      <c r="BF131" s="140">
        <f t="shared" si="2"/>
        <v>0</v>
      </c>
      <c r="BG131" s="140">
        <f t="shared" si="3"/>
        <v>0</v>
      </c>
      <c r="BH131" s="140">
        <f t="shared" si="4"/>
        <v>0</v>
      </c>
      <c r="BI131" s="140">
        <f t="shared" si="5"/>
        <v>0</v>
      </c>
      <c r="BJ131" s="17" t="s">
        <v>31</v>
      </c>
      <c r="BK131" s="140">
        <f t="shared" si="6"/>
        <v>0</v>
      </c>
      <c r="BL131" s="17" t="s">
        <v>144</v>
      </c>
      <c r="BM131" s="139" t="s">
        <v>368</v>
      </c>
    </row>
    <row r="132" spans="2:65" s="1" customFormat="1" ht="22.8">
      <c r="B132" s="29"/>
      <c r="C132" s="186">
        <f t="shared" si="7"/>
        <v>9</v>
      </c>
      <c r="D132" s="186" t="s">
        <v>139</v>
      </c>
      <c r="E132" s="185" t="s">
        <v>2135</v>
      </c>
      <c r="F132" s="180" t="s">
        <v>2134</v>
      </c>
      <c r="G132" s="184" t="s">
        <v>1896</v>
      </c>
      <c r="H132" s="183">
        <v>4</v>
      </c>
      <c r="I132" s="196"/>
      <c r="J132" s="181">
        <f t="shared" si="0"/>
        <v>0</v>
      </c>
      <c r="K132" s="180" t="s">
        <v>1</v>
      </c>
      <c r="L132" s="29"/>
      <c r="M132" s="188" t="s">
        <v>1</v>
      </c>
      <c r="N132" s="136" t="s">
        <v>40</v>
      </c>
      <c r="P132" s="137">
        <f t="shared" si="8"/>
        <v>0</v>
      </c>
      <c r="Q132" s="137">
        <v>0</v>
      </c>
      <c r="R132" s="137">
        <f t="shared" si="9"/>
        <v>0</v>
      </c>
      <c r="S132" s="137">
        <v>0</v>
      </c>
      <c r="T132" s="138">
        <f t="shared" si="10"/>
        <v>0</v>
      </c>
      <c r="AR132" s="139" t="s">
        <v>144</v>
      </c>
      <c r="AT132" s="139" t="s">
        <v>139</v>
      </c>
      <c r="AU132" s="139" t="s">
        <v>31</v>
      </c>
      <c r="AY132" s="17" t="s">
        <v>136</v>
      </c>
      <c r="BE132" s="140">
        <f t="shared" si="1"/>
        <v>0</v>
      </c>
      <c r="BF132" s="140">
        <f t="shared" si="2"/>
        <v>0</v>
      </c>
      <c r="BG132" s="140">
        <f t="shared" si="3"/>
        <v>0</v>
      </c>
      <c r="BH132" s="140">
        <f t="shared" si="4"/>
        <v>0</v>
      </c>
      <c r="BI132" s="140">
        <f t="shared" si="5"/>
        <v>0</v>
      </c>
      <c r="BJ132" s="17" t="s">
        <v>31</v>
      </c>
      <c r="BK132" s="140">
        <f t="shared" si="6"/>
        <v>0</v>
      </c>
      <c r="BL132" s="17" t="s">
        <v>144</v>
      </c>
      <c r="BM132" s="139" t="s">
        <v>385</v>
      </c>
    </row>
    <row r="133" spans="2:65" s="1" customFormat="1" ht="16.5" customHeight="1">
      <c r="B133" s="29"/>
      <c r="C133" s="186">
        <f t="shared" si="7"/>
        <v>10</v>
      </c>
      <c r="D133" s="186" t="s">
        <v>139</v>
      </c>
      <c r="E133" s="185" t="s">
        <v>2133</v>
      </c>
      <c r="F133" s="180" t="s">
        <v>2132</v>
      </c>
      <c r="G133" s="184" t="s">
        <v>1896</v>
      </c>
      <c r="H133" s="183">
        <v>6</v>
      </c>
      <c r="I133" s="196"/>
      <c r="J133" s="181">
        <f t="shared" si="0"/>
        <v>0</v>
      </c>
      <c r="K133" s="180" t="s">
        <v>1</v>
      </c>
      <c r="L133" s="29"/>
      <c r="M133" s="188" t="s">
        <v>1</v>
      </c>
      <c r="N133" s="136" t="s">
        <v>40</v>
      </c>
      <c r="P133" s="137">
        <f t="shared" si="8"/>
        <v>0</v>
      </c>
      <c r="Q133" s="137">
        <v>0</v>
      </c>
      <c r="R133" s="137">
        <f t="shared" si="9"/>
        <v>0</v>
      </c>
      <c r="S133" s="137">
        <v>0</v>
      </c>
      <c r="T133" s="138">
        <f t="shared" si="10"/>
        <v>0</v>
      </c>
      <c r="AR133" s="139" t="s">
        <v>144</v>
      </c>
      <c r="AT133" s="139" t="s">
        <v>139</v>
      </c>
      <c r="AU133" s="139" t="s">
        <v>31</v>
      </c>
      <c r="AY133" s="17" t="s">
        <v>136</v>
      </c>
      <c r="BE133" s="140">
        <f t="shared" si="1"/>
        <v>0</v>
      </c>
      <c r="BF133" s="140">
        <f t="shared" si="2"/>
        <v>0</v>
      </c>
      <c r="BG133" s="140">
        <f t="shared" si="3"/>
        <v>0</v>
      </c>
      <c r="BH133" s="140">
        <f t="shared" si="4"/>
        <v>0</v>
      </c>
      <c r="BI133" s="140">
        <f t="shared" si="5"/>
        <v>0</v>
      </c>
      <c r="BJ133" s="17" t="s">
        <v>31</v>
      </c>
      <c r="BK133" s="140">
        <f t="shared" si="6"/>
        <v>0</v>
      </c>
      <c r="BL133" s="17" t="s">
        <v>144</v>
      </c>
      <c r="BM133" s="139" t="s">
        <v>396</v>
      </c>
    </row>
    <row r="134" spans="2:65" s="1" customFormat="1" ht="16.5" customHeight="1">
      <c r="B134" s="29"/>
      <c r="C134" s="186">
        <f t="shared" si="7"/>
        <v>11</v>
      </c>
      <c r="D134" s="186" t="s">
        <v>139</v>
      </c>
      <c r="E134" s="185" t="s">
        <v>2131</v>
      </c>
      <c r="F134" s="180" t="s">
        <v>2130</v>
      </c>
      <c r="G134" s="184" t="s">
        <v>200</v>
      </c>
      <c r="H134" s="183">
        <v>260</v>
      </c>
      <c r="I134" s="196"/>
      <c r="J134" s="181">
        <f t="shared" si="0"/>
        <v>0</v>
      </c>
      <c r="K134" s="180" t="s">
        <v>1</v>
      </c>
      <c r="L134" s="29"/>
      <c r="M134" s="188" t="s">
        <v>1</v>
      </c>
      <c r="N134" s="136" t="s">
        <v>40</v>
      </c>
      <c r="P134" s="137">
        <f t="shared" si="8"/>
        <v>0</v>
      </c>
      <c r="Q134" s="137">
        <v>0</v>
      </c>
      <c r="R134" s="137">
        <f t="shared" si="9"/>
        <v>0</v>
      </c>
      <c r="S134" s="137">
        <v>0</v>
      </c>
      <c r="T134" s="138">
        <f t="shared" si="10"/>
        <v>0</v>
      </c>
      <c r="AR134" s="139" t="s">
        <v>144</v>
      </c>
      <c r="AT134" s="139" t="s">
        <v>139</v>
      </c>
      <c r="AU134" s="139" t="s">
        <v>31</v>
      </c>
      <c r="AY134" s="17" t="s">
        <v>136</v>
      </c>
      <c r="BE134" s="140">
        <f t="shared" si="1"/>
        <v>0</v>
      </c>
      <c r="BF134" s="140">
        <f t="shared" si="2"/>
        <v>0</v>
      </c>
      <c r="BG134" s="140">
        <f t="shared" si="3"/>
        <v>0</v>
      </c>
      <c r="BH134" s="140">
        <f t="shared" si="4"/>
        <v>0</v>
      </c>
      <c r="BI134" s="140">
        <f t="shared" si="5"/>
        <v>0</v>
      </c>
      <c r="BJ134" s="17" t="s">
        <v>31</v>
      </c>
      <c r="BK134" s="140">
        <f t="shared" si="6"/>
        <v>0</v>
      </c>
      <c r="BL134" s="17" t="s">
        <v>144</v>
      </c>
      <c r="BM134" s="139" t="s">
        <v>406</v>
      </c>
    </row>
    <row r="135" spans="2:65" s="1" customFormat="1" ht="22.8">
      <c r="B135" s="29"/>
      <c r="C135" s="186">
        <f t="shared" si="7"/>
        <v>12</v>
      </c>
      <c r="D135" s="186" t="s">
        <v>139</v>
      </c>
      <c r="E135" s="185" t="s">
        <v>2129</v>
      </c>
      <c r="F135" s="180" t="s">
        <v>2128</v>
      </c>
      <c r="G135" s="184" t="s">
        <v>200</v>
      </c>
      <c r="H135" s="183">
        <v>21</v>
      </c>
      <c r="I135" s="196"/>
      <c r="J135" s="181">
        <f t="shared" si="0"/>
        <v>0</v>
      </c>
      <c r="K135" s="180" t="s">
        <v>1</v>
      </c>
      <c r="L135" s="29"/>
      <c r="M135" s="188" t="s">
        <v>1</v>
      </c>
      <c r="N135" s="136" t="s">
        <v>40</v>
      </c>
      <c r="P135" s="137">
        <f t="shared" si="8"/>
        <v>0</v>
      </c>
      <c r="Q135" s="137">
        <v>0</v>
      </c>
      <c r="R135" s="137">
        <f t="shared" si="9"/>
        <v>0</v>
      </c>
      <c r="S135" s="137">
        <v>0</v>
      </c>
      <c r="T135" s="138">
        <f t="shared" si="10"/>
        <v>0</v>
      </c>
      <c r="AR135" s="139" t="s">
        <v>144</v>
      </c>
      <c r="AT135" s="139" t="s">
        <v>139</v>
      </c>
      <c r="AU135" s="139" t="s">
        <v>31</v>
      </c>
      <c r="AY135" s="17" t="s">
        <v>136</v>
      </c>
      <c r="BE135" s="140">
        <f t="shared" si="1"/>
        <v>0</v>
      </c>
      <c r="BF135" s="140">
        <f t="shared" si="2"/>
        <v>0</v>
      </c>
      <c r="BG135" s="140">
        <f t="shared" si="3"/>
        <v>0</v>
      </c>
      <c r="BH135" s="140">
        <f t="shared" si="4"/>
        <v>0</v>
      </c>
      <c r="BI135" s="140">
        <f t="shared" si="5"/>
        <v>0</v>
      </c>
      <c r="BJ135" s="17" t="s">
        <v>31</v>
      </c>
      <c r="BK135" s="140">
        <f t="shared" si="6"/>
        <v>0</v>
      </c>
      <c r="BL135" s="17" t="s">
        <v>144</v>
      </c>
      <c r="BM135" s="139" t="s">
        <v>417</v>
      </c>
    </row>
    <row r="136" spans="2:65" s="1" customFormat="1" ht="15.75" customHeight="1">
      <c r="B136" s="29"/>
      <c r="C136" s="186">
        <f t="shared" si="7"/>
        <v>13</v>
      </c>
      <c r="D136" s="186" t="s">
        <v>139</v>
      </c>
      <c r="E136" s="185" t="s">
        <v>2127</v>
      </c>
      <c r="F136" s="180" t="s">
        <v>2126</v>
      </c>
      <c r="G136" s="184" t="s">
        <v>1896</v>
      </c>
      <c r="H136" s="183">
        <v>4</v>
      </c>
      <c r="I136" s="196"/>
      <c r="J136" s="181">
        <f t="shared" si="0"/>
        <v>0</v>
      </c>
      <c r="K136" s="180" t="s">
        <v>1</v>
      </c>
      <c r="L136" s="29"/>
      <c r="M136" s="188" t="s">
        <v>1</v>
      </c>
      <c r="N136" s="136" t="s">
        <v>40</v>
      </c>
      <c r="P136" s="137">
        <f t="shared" si="8"/>
        <v>0</v>
      </c>
      <c r="Q136" s="137">
        <v>0</v>
      </c>
      <c r="R136" s="137">
        <f t="shared" si="9"/>
        <v>0</v>
      </c>
      <c r="S136" s="137">
        <v>0</v>
      </c>
      <c r="T136" s="138">
        <f t="shared" si="10"/>
        <v>0</v>
      </c>
      <c r="AR136" s="139" t="s">
        <v>144</v>
      </c>
      <c r="AT136" s="139" t="s">
        <v>139</v>
      </c>
      <c r="AU136" s="139" t="s">
        <v>31</v>
      </c>
      <c r="AY136" s="17" t="s">
        <v>136</v>
      </c>
      <c r="BE136" s="140">
        <f t="shared" si="1"/>
        <v>0</v>
      </c>
      <c r="BF136" s="140">
        <f t="shared" si="2"/>
        <v>0</v>
      </c>
      <c r="BG136" s="140">
        <f t="shared" si="3"/>
        <v>0</v>
      </c>
      <c r="BH136" s="140">
        <f t="shared" si="4"/>
        <v>0</v>
      </c>
      <c r="BI136" s="140">
        <f t="shared" si="5"/>
        <v>0</v>
      </c>
      <c r="BJ136" s="17" t="s">
        <v>31</v>
      </c>
      <c r="BK136" s="140">
        <f t="shared" si="6"/>
        <v>0</v>
      </c>
      <c r="BL136" s="17" t="s">
        <v>144</v>
      </c>
      <c r="BM136" s="139" t="s">
        <v>430</v>
      </c>
    </row>
    <row r="137" spans="2:65" s="1" customFormat="1" ht="16.5" customHeight="1">
      <c r="B137" s="29"/>
      <c r="C137" s="186">
        <f t="shared" si="7"/>
        <v>14</v>
      </c>
      <c r="D137" s="186" t="s">
        <v>139</v>
      </c>
      <c r="E137" s="185" t="s">
        <v>2125</v>
      </c>
      <c r="F137" s="180" t="s">
        <v>2124</v>
      </c>
      <c r="G137" s="184" t="s">
        <v>1896</v>
      </c>
      <c r="H137" s="183">
        <v>8</v>
      </c>
      <c r="I137" s="196"/>
      <c r="J137" s="181">
        <f t="shared" si="0"/>
        <v>0</v>
      </c>
      <c r="K137" s="180" t="s">
        <v>1</v>
      </c>
      <c r="L137" s="29"/>
      <c r="M137" s="188" t="s">
        <v>1</v>
      </c>
      <c r="N137" s="136" t="s">
        <v>40</v>
      </c>
      <c r="P137" s="137">
        <f t="shared" si="8"/>
        <v>0</v>
      </c>
      <c r="Q137" s="137">
        <v>0</v>
      </c>
      <c r="R137" s="137">
        <f t="shared" si="9"/>
        <v>0</v>
      </c>
      <c r="S137" s="137">
        <v>0</v>
      </c>
      <c r="T137" s="138">
        <f t="shared" si="10"/>
        <v>0</v>
      </c>
      <c r="AR137" s="139" t="s">
        <v>144</v>
      </c>
      <c r="AT137" s="139" t="s">
        <v>139</v>
      </c>
      <c r="AU137" s="139" t="s">
        <v>31</v>
      </c>
      <c r="AY137" s="17" t="s">
        <v>136</v>
      </c>
      <c r="BE137" s="140">
        <f t="shared" si="1"/>
        <v>0</v>
      </c>
      <c r="BF137" s="140">
        <f t="shared" si="2"/>
        <v>0</v>
      </c>
      <c r="BG137" s="140">
        <f t="shared" si="3"/>
        <v>0</v>
      </c>
      <c r="BH137" s="140">
        <f t="shared" si="4"/>
        <v>0</v>
      </c>
      <c r="BI137" s="140">
        <f t="shared" si="5"/>
        <v>0</v>
      </c>
      <c r="BJ137" s="17" t="s">
        <v>31</v>
      </c>
      <c r="BK137" s="140">
        <f t="shared" si="6"/>
        <v>0</v>
      </c>
      <c r="BL137" s="17" t="s">
        <v>144</v>
      </c>
      <c r="BM137" s="139" t="s">
        <v>440</v>
      </c>
    </row>
    <row r="138" spans="2:65" s="1" customFormat="1" ht="16.5" customHeight="1">
      <c r="B138" s="29"/>
      <c r="C138" s="186">
        <f t="shared" si="7"/>
        <v>15</v>
      </c>
      <c r="D138" s="186" t="s">
        <v>139</v>
      </c>
      <c r="E138" s="185" t="s">
        <v>2123</v>
      </c>
      <c r="F138" s="180" t="s">
        <v>2122</v>
      </c>
      <c r="G138" s="184" t="s">
        <v>200</v>
      </c>
      <c r="H138" s="183">
        <v>43</v>
      </c>
      <c r="I138" s="196"/>
      <c r="J138" s="181">
        <f t="shared" si="0"/>
        <v>0</v>
      </c>
      <c r="K138" s="180" t="s">
        <v>1</v>
      </c>
      <c r="L138" s="29"/>
      <c r="M138" s="188" t="s">
        <v>1</v>
      </c>
      <c r="N138" s="136" t="s">
        <v>40</v>
      </c>
      <c r="P138" s="137">
        <f t="shared" si="8"/>
        <v>0</v>
      </c>
      <c r="Q138" s="137">
        <v>0</v>
      </c>
      <c r="R138" s="137">
        <f t="shared" si="9"/>
        <v>0</v>
      </c>
      <c r="S138" s="137">
        <v>0</v>
      </c>
      <c r="T138" s="138">
        <f t="shared" si="10"/>
        <v>0</v>
      </c>
      <c r="AR138" s="139" t="s">
        <v>144</v>
      </c>
      <c r="AT138" s="139" t="s">
        <v>139</v>
      </c>
      <c r="AU138" s="139" t="s">
        <v>31</v>
      </c>
      <c r="AY138" s="17" t="s">
        <v>136</v>
      </c>
      <c r="BE138" s="140">
        <f t="shared" si="1"/>
        <v>0</v>
      </c>
      <c r="BF138" s="140">
        <f t="shared" si="2"/>
        <v>0</v>
      </c>
      <c r="BG138" s="140">
        <f t="shared" si="3"/>
        <v>0</v>
      </c>
      <c r="BH138" s="140">
        <f t="shared" si="4"/>
        <v>0</v>
      </c>
      <c r="BI138" s="140">
        <f t="shared" si="5"/>
        <v>0</v>
      </c>
      <c r="BJ138" s="17" t="s">
        <v>31</v>
      </c>
      <c r="BK138" s="140">
        <f t="shared" si="6"/>
        <v>0</v>
      </c>
      <c r="BL138" s="17" t="s">
        <v>144</v>
      </c>
      <c r="BM138" s="139" t="s">
        <v>451</v>
      </c>
    </row>
    <row r="139" spans="2:65" s="1" customFormat="1" ht="16.5" customHeight="1">
      <c r="B139" s="29"/>
      <c r="C139" s="186">
        <f t="shared" si="7"/>
        <v>16</v>
      </c>
      <c r="D139" s="186" t="s">
        <v>139</v>
      </c>
      <c r="E139" s="185" t="s">
        <v>2121</v>
      </c>
      <c r="F139" s="180" t="s">
        <v>2120</v>
      </c>
      <c r="G139" s="184" t="s">
        <v>200</v>
      </c>
      <c r="H139" s="183">
        <v>1000</v>
      </c>
      <c r="I139" s="196"/>
      <c r="J139" s="181">
        <f t="shared" si="0"/>
        <v>0</v>
      </c>
      <c r="K139" s="180" t="s">
        <v>1</v>
      </c>
      <c r="L139" s="29"/>
      <c r="M139" s="188" t="s">
        <v>1</v>
      </c>
      <c r="N139" s="136" t="s">
        <v>40</v>
      </c>
      <c r="P139" s="137">
        <f t="shared" si="8"/>
        <v>0</v>
      </c>
      <c r="Q139" s="137">
        <v>0</v>
      </c>
      <c r="R139" s="137">
        <f t="shared" si="9"/>
        <v>0</v>
      </c>
      <c r="S139" s="137">
        <v>0</v>
      </c>
      <c r="T139" s="138">
        <f t="shared" si="10"/>
        <v>0</v>
      </c>
      <c r="V139" s="195"/>
      <c r="X139" s="198"/>
      <c r="AR139" s="139" t="s">
        <v>144</v>
      </c>
      <c r="AT139" s="139" t="s">
        <v>139</v>
      </c>
      <c r="AU139" s="139" t="s">
        <v>31</v>
      </c>
      <c r="AY139" s="17" t="s">
        <v>136</v>
      </c>
      <c r="BE139" s="140">
        <f t="shared" si="1"/>
        <v>0</v>
      </c>
      <c r="BF139" s="140">
        <f t="shared" si="2"/>
        <v>0</v>
      </c>
      <c r="BG139" s="140">
        <f t="shared" si="3"/>
        <v>0</v>
      </c>
      <c r="BH139" s="140">
        <f t="shared" si="4"/>
        <v>0</v>
      </c>
      <c r="BI139" s="140">
        <f t="shared" si="5"/>
        <v>0</v>
      </c>
      <c r="BJ139" s="17" t="s">
        <v>31</v>
      </c>
      <c r="BK139" s="140">
        <f t="shared" si="6"/>
        <v>0</v>
      </c>
      <c r="BL139" s="17" t="s">
        <v>144</v>
      </c>
      <c r="BM139" s="139" t="s">
        <v>464</v>
      </c>
    </row>
    <row r="140" spans="2:65" s="1" customFormat="1" ht="16.5" customHeight="1">
      <c r="B140" s="29"/>
      <c r="C140" s="186">
        <f t="shared" si="7"/>
        <v>17</v>
      </c>
      <c r="D140" s="186" t="s">
        <v>139</v>
      </c>
      <c r="E140" s="185" t="s">
        <v>2119</v>
      </c>
      <c r="F140" s="180" t="s">
        <v>2118</v>
      </c>
      <c r="G140" s="184" t="s">
        <v>200</v>
      </c>
      <c r="H140" s="183">
        <v>450</v>
      </c>
      <c r="I140" s="196"/>
      <c r="J140" s="181">
        <f t="shared" si="0"/>
        <v>0</v>
      </c>
      <c r="K140" s="180" t="s">
        <v>1</v>
      </c>
      <c r="L140" s="29"/>
      <c r="M140" s="188" t="s">
        <v>1</v>
      </c>
      <c r="N140" s="136" t="s">
        <v>40</v>
      </c>
      <c r="P140" s="137">
        <f t="shared" si="8"/>
        <v>0</v>
      </c>
      <c r="Q140" s="137">
        <v>0</v>
      </c>
      <c r="R140" s="137">
        <f t="shared" si="9"/>
        <v>0</v>
      </c>
      <c r="S140" s="137">
        <v>0</v>
      </c>
      <c r="T140" s="138">
        <f t="shared" si="10"/>
        <v>0</v>
      </c>
      <c r="V140" s="195"/>
      <c r="X140" s="198"/>
      <c r="AR140" s="139" t="s">
        <v>144</v>
      </c>
      <c r="AT140" s="139" t="s">
        <v>139</v>
      </c>
      <c r="AU140" s="139" t="s">
        <v>31</v>
      </c>
      <c r="AY140" s="17" t="s">
        <v>136</v>
      </c>
      <c r="BE140" s="140">
        <f t="shared" si="1"/>
        <v>0</v>
      </c>
      <c r="BF140" s="140">
        <f t="shared" si="2"/>
        <v>0</v>
      </c>
      <c r="BG140" s="140">
        <f t="shared" si="3"/>
        <v>0</v>
      </c>
      <c r="BH140" s="140">
        <f t="shared" si="4"/>
        <v>0</v>
      </c>
      <c r="BI140" s="140">
        <f t="shared" si="5"/>
        <v>0</v>
      </c>
      <c r="BJ140" s="17" t="s">
        <v>31</v>
      </c>
      <c r="BK140" s="140">
        <f t="shared" si="6"/>
        <v>0</v>
      </c>
      <c r="BL140" s="17" t="s">
        <v>144</v>
      </c>
      <c r="BM140" s="139" t="s">
        <v>464</v>
      </c>
    </row>
    <row r="141" spans="2:65" s="1" customFormat="1" ht="16.5" customHeight="1">
      <c r="B141" s="29"/>
      <c r="C141" s="186">
        <f t="shared" si="7"/>
        <v>18</v>
      </c>
      <c r="D141" s="186" t="s">
        <v>139</v>
      </c>
      <c r="E141" s="185" t="s">
        <v>2117</v>
      </c>
      <c r="F141" s="180" t="s">
        <v>2116</v>
      </c>
      <c r="G141" s="184" t="s">
        <v>200</v>
      </c>
      <c r="H141" s="183">
        <v>180</v>
      </c>
      <c r="I141" s="196"/>
      <c r="J141" s="181">
        <f t="shared" si="0"/>
        <v>0</v>
      </c>
      <c r="K141" s="180" t="s">
        <v>1</v>
      </c>
      <c r="L141" s="29"/>
      <c r="M141" s="188"/>
      <c r="N141" s="136"/>
      <c r="P141" s="137"/>
      <c r="Q141" s="137"/>
      <c r="R141" s="137"/>
      <c r="S141" s="137"/>
      <c r="T141" s="138"/>
      <c r="V141" s="195"/>
      <c r="X141" s="198"/>
      <c r="AR141" s="139" t="s">
        <v>144</v>
      </c>
      <c r="AT141" s="139" t="s">
        <v>139</v>
      </c>
      <c r="AU141" s="139" t="s">
        <v>31</v>
      </c>
      <c r="AY141" s="17" t="s">
        <v>136</v>
      </c>
      <c r="BE141" s="140">
        <f t="shared" si="1"/>
        <v>0</v>
      </c>
      <c r="BF141" s="140">
        <f t="shared" si="2"/>
        <v>0</v>
      </c>
      <c r="BG141" s="140">
        <f t="shared" si="3"/>
        <v>0</v>
      </c>
      <c r="BH141" s="140">
        <f t="shared" si="4"/>
        <v>0</v>
      </c>
      <c r="BI141" s="140">
        <f t="shared" si="5"/>
        <v>0</v>
      </c>
      <c r="BJ141" s="17" t="s">
        <v>31</v>
      </c>
      <c r="BK141" s="140">
        <f t="shared" si="6"/>
        <v>0</v>
      </c>
      <c r="BL141" s="17" t="s">
        <v>144</v>
      </c>
      <c r="BM141" s="139" t="s">
        <v>464</v>
      </c>
    </row>
    <row r="142" spans="2:65" s="1" customFormat="1" ht="16.5" customHeight="1">
      <c r="B142" s="29"/>
      <c r="C142" s="186">
        <f t="shared" si="7"/>
        <v>19</v>
      </c>
      <c r="D142" s="186" t="s">
        <v>139</v>
      </c>
      <c r="E142" s="185" t="s">
        <v>2115</v>
      </c>
      <c r="F142" s="180" t="s">
        <v>2114</v>
      </c>
      <c r="G142" s="184" t="s">
        <v>200</v>
      </c>
      <c r="H142" s="183">
        <v>60</v>
      </c>
      <c r="I142" s="196"/>
      <c r="J142" s="181">
        <f t="shared" si="0"/>
        <v>0</v>
      </c>
      <c r="K142" s="180" t="s">
        <v>1</v>
      </c>
      <c r="L142" s="29"/>
      <c r="M142" s="188" t="s">
        <v>1</v>
      </c>
      <c r="N142" s="136" t="s">
        <v>40</v>
      </c>
      <c r="P142" s="137">
        <f t="shared" ref="P142:P149" si="11">O142*H142</f>
        <v>0</v>
      </c>
      <c r="Q142" s="137">
        <v>0</v>
      </c>
      <c r="R142" s="137">
        <f t="shared" ref="R142:R149" si="12">Q142*H142</f>
        <v>0</v>
      </c>
      <c r="S142" s="137">
        <v>0</v>
      </c>
      <c r="T142" s="138">
        <f t="shared" ref="T142:T149" si="13">S142*H142</f>
        <v>0</v>
      </c>
      <c r="AR142" s="139" t="s">
        <v>144</v>
      </c>
      <c r="AT142" s="139" t="s">
        <v>139</v>
      </c>
      <c r="AU142" s="139" t="s">
        <v>31</v>
      </c>
      <c r="AY142" s="17" t="s">
        <v>136</v>
      </c>
      <c r="BE142" s="140">
        <f t="shared" si="1"/>
        <v>0</v>
      </c>
      <c r="BF142" s="140">
        <f t="shared" si="2"/>
        <v>0</v>
      </c>
      <c r="BG142" s="140">
        <f t="shared" si="3"/>
        <v>0</v>
      </c>
      <c r="BH142" s="140">
        <f t="shared" si="4"/>
        <v>0</v>
      </c>
      <c r="BI142" s="140">
        <f t="shared" si="5"/>
        <v>0</v>
      </c>
      <c r="BJ142" s="17" t="s">
        <v>31</v>
      </c>
      <c r="BK142" s="140">
        <f t="shared" si="6"/>
        <v>0</v>
      </c>
      <c r="BL142" s="17" t="s">
        <v>144</v>
      </c>
      <c r="BM142" s="139" t="s">
        <v>475</v>
      </c>
    </row>
    <row r="143" spans="2:65" s="1" customFormat="1" ht="16.5" customHeight="1">
      <c r="B143" s="29"/>
      <c r="C143" s="186">
        <f t="shared" si="7"/>
        <v>20</v>
      </c>
      <c r="D143" s="186" t="s">
        <v>139</v>
      </c>
      <c r="E143" s="185" t="s">
        <v>2113</v>
      </c>
      <c r="F143" s="180" t="s">
        <v>2112</v>
      </c>
      <c r="G143" s="184" t="s">
        <v>200</v>
      </c>
      <c r="H143" s="183">
        <v>25</v>
      </c>
      <c r="I143" s="196"/>
      <c r="J143" s="181">
        <f t="shared" si="0"/>
        <v>0</v>
      </c>
      <c r="K143" s="180" t="s">
        <v>1</v>
      </c>
      <c r="L143" s="29"/>
      <c r="M143" s="188" t="s">
        <v>1</v>
      </c>
      <c r="N143" s="136" t="s">
        <v>40</v>
      </c>
      <c r="P143" s="137">
        <f t="shared" si="11"/>
        <v>0</v>
      </c>
      <c r="Q143" s="137">
        <v>0</v>
      </c>
      <c r="R143" s="137">
        <f t="shared" si="12"/>
        <v>0</v>
      </c>
      <c r="S143" s="137">
        <v>0</v>
      </c>
      <c r="T143" s="138">
        <f t="shared" si="13"/>
        <v>0</v>
      </c>
      <c r="AR143" s="139" t="s">
        <v>144</v>
      </c>
      <c r="AT143" s="139" t="s">
        <v>139</v>
      </c>
      <c r="AU143" s="139" t="s">
        <v>31</v>
      </c>
      <c r="AY143" s="17" t="s">
        <v>136</v>
      </c>
      <c r="BE143" s="140">
        <f t="shared" si="1"/>
        <v>0</v>
      </c>
      <c r="BF143" s="140">
        <f t="shared" si="2"/>
        <v>0</v>
      </c>
      <c r="BG143" s="140">
        <f t="shared" si="3"/>
        <v>0</v>
      </c>
      <c r="BH143" s="140">
        <f t="shared" si="4"/>
        <v>0</v>
      </c>
      <c r="BI143" s="140">
        <f t="shared" si="5"/>
        <v>0</v>
      </c>
      <c r="BJ143" s="17" t="s">
        <v>31</v>
      </c>
      <c r="BK143" s="140">
        <f t="shared" si="6"/>
        <v>0</v>
      </c>
      <c r="BL143" s="17" t="s">
        <v>144</v>
      </c>
      <c r="BM143" s="139" t="s">
        <v>487</v>
      </c>
    </row>
    <row r="144" spans="2:65" s="1" customFormat="1" ht="16.5" customHeight="1">
      <c r="B144" s="29"/>
      <c r="C144" s="186">
        <f t="shared" si="7"/>
        <v>21</v>
      </c>
      <c r="D144" s="186" t="s">
        <v>139</v>
      </c>
      <c r="E144" s="185" t="s">
        <v>2111</v>
      </c>
      <c r="F144" s="180" t="s">
        <v>2110</v>
      </c>
      <c r="G144" s="184" t="s">
        <v>200</v>
      </c>
      <c r="H144" s="183">
        <v>25</v>
      </c>
      <c r="I144" s="196"/>
      <c r="J144" s="181">
        <f t="shared" si="0"/>
        <v>0</v>
      </c>
      <c r="K144" s="180" t="s">
        <v>1</v>
      </c>
      <c r="L144" s="29"/>
      <c r="M144" s="188" t="s">
        <v>1</v>
      </c>
      <c r="N144" s="136" t="s">
        <v>40</v>
      </c>
      <c r="P144" s="137">
        <f t="shared" si="11"/>
        <v>0</v>
      </c>
      <c r="Q144" s="137">
        <v>0</v>
      </c>
      <c r="R144" s="137">
        <f t="shared" si="12"/>
        <v>0</v>
      </c>
      <c r="S144" s="137">
        <v>0</v>
      </c>
      <c r="T144" s="138">
        <f t="shared" si="13"/>
        <v>0</v>
      </c>
      <c r="V144" s="195"/>
      <c r="X144" s="198"/>
      <c r="AR144" s="139" t="s">
        <v>144</v>
      </c>
      <c r="AT144" s="139" t="s">
        <v>139</v>
      </c>
      <c r="AU144" s="139" t="s">
        <v>31</v>
      </c>
      <c r="AY144" s="17" t="s">
        <v>136</v>
      </c>
      <c r="BE144" s="140">
        <f t="shared" si="1"/>
        <v>0</v>
      </c>
      <c r="BF144" s="140">
        <f t="shared" si="2"/>
        <v>0</v>
      </c>
      <c r="BG144" s="140">
        <f t="shared" si="3"/>
        <v>0</v>
      </c>
      <c r="BH144" s="140">
        <f t="shared" si="4"/>
        <v>0</v>
      </c>
      <c r="BI144" s="140">
        <f t="shared" si="5"/>
        <v>0</v>
      </c>
      <c r="BJ144" s="17" t="s">
        <v>31</v>
      </c>
      <c r="BK144" s="140">
        <f t="shared" si="6"/>
        <v>0</v>
      </c>
      <c r="BL144" s="17" t="s">
        <v>144</v>
      </c>
      <c r="BM144" s="139" t="s">
        <v>497</v>
      </c>
    </row>
    <row r="145" spans="2:65" s="1" customFormat="1" ht="15.75" customHeight="1">
      <c r="B145" s="29"/>
      <c r="C145" s="186">
        <f t="shared" si="7"/>
        <v>22</v>
      </c>
      <c r="D145" s="186" t="s">
        <v>139</v>
      </c>
      <c r="E145" s="185" t="s">
        <v>2109</v>
      </c>
      <c r="F145" s="180" t="s">
        <v>2108</v>
      </c>
      <c r="G145" s="184" t="s">
        <v>200</v>
      </c>
      <c r="H145" s="183">
        <v>25</v>
      </c>
      <c r="I145" s="196"/>
      <c r="J145" s="181">
        <f t="shared" si="0"/>
        <v>0</v>
      </c>
      <c r="K145" s="180" t="s">
        <v>1</v>
      </c>
      <c r="L145" s="29"/>
      <c r="M145" s="188" t="s">
        <v>1</v>
      </c>
      <c r="N145" s="136" t="s">
        <v>40</v>
      </c>
      <c r="P145" s="137">
        <f t="shared" si="11"/>
        <v>0</v>
      </c>
      <c r="Q145" s="137">
        <v>0</v>
      </c>
      <c r="R145" s="137">
        <f t="shared" si="12"/>
        <v>0</v>
      </c>
      <c r="S145" s="137">
        <v>0</v>
      </c>
      <c r="T145" s="138">
        <f t="shared" si="13"/>
        <v>0</v>
      </c>
      <c r="W145" s="7"/>
      <c r="AR145" s="139" t="s">
        <v>144</v>
      </c>
      <c r="AT145" s="139" t="s">
        <v>139</v>
      </c>
      <c r="AU145" s="139" t="s">
        <v>31</v>
      </c>
      <c r="AY145" s="17" t="s">
        <v>136</v>
      </c>
      <c r="BE145" s="140">
        <f t="shared" si="1"/>
        <v>0</v>
      </c>
      <c r="BF145" s="140">
        <f t="shared" si="2"/>
        <v>0</v>
      </c>
      <c r="BG145" s="140">
        <f t="shared" si="3"/>
        <v>0</v>
      </c>
      <c r="BH145" s="140">
        <f t="shared" si="4"/>
        <v>0</v>
      </c>
      <c r="BI145" s="140">
        <f t="shared" si="5"/>
        <v>0</v>
      </c>
      <c r="BJ145" s="17" t="s">
        <v>31</v>
      </c>
      <c r="BK145" s="140">
        <f t="shared" si="6"/>
        <v>0</v>
      </c>
      <c r="BL145" s="17" t="s">
        <v>144</v>
      </c>
      <c r="BM145" s="139" t="s">
        <v>508</v>
      </c>
    </row>
    <row r="146" spans="2:65" s="1" customFormat="1" ht="16.5" customHeight="1">
      <c r="B146" s="29"/>
      <c r="C146" s="186">
        <f t="shared" si="7"/>
        <v>23</v>
      </c>
      <c r="D146" s="186" t="s">
        <v>139</v>
      </c>
      <c r="E146" s="185" t="s">
        <v>2107</v>
      </c>
      <c r="F146" s="180" t="s">
        <v>2106</v>
      </c>
      <c r="G146" s="184" t="s">
        <v>200</v>
      </c>
      <c r="H146" s="183">
        <v>200</v>
      </c>
      <c r="I146" s="196"/>
      <c r="J146" s="181">
        <f t="shared" si="0"/>
        <v>0</v>
      </c>
      <c r="K146" s="180" t="s">
        <v>1</v>
      </c>
      <c r="L146" s="29"/>
      <c r="M146" s="188" t="s">
        <v>1</v>
      </c>
      <c r="N146" s="136" t="s">
        <v>40</v>
      </c>
      <c r="P146" s="137">
        <f t="shared" si="11"/>
        <v>0</v>
      </c>
      <c r="Q146" s="137">
        <v>0</v>
      </c>
      <c r="R146" s="137">
        <f t="shared" si="12"/>
        <v>0</v>
      </c>
      <c r="S146" s="137">
        <v>0</v>
      </c>
      <c r="T146" s="138">
        <f t="shared" si="13"/>
        <v>0</v>
      </c>
      <c r="V146" s="195"/>
      <c r="X146" s="198"/>
      <c r="AR146" s="139" t="s">
        <v>144</v>
      </c>
      <c r="AT146" s="139" t="s">
        <v>139</v>
      </c>
      <c r="AU146" s="139" t="s">
        <v>31</v>
      </c>
      <c r="AY146" s="17" t="s">
        <v>136</v>
      </c>
      <c r="BE146" s="140">
        <f t="shared" si="1"/>
        <v>0</v>
      </c>
      <c r="BF146" s="140">
        <f t="shared" si="2"/>
        <v>0</v>
      </c>
      <c r="BG146" s="140">
        <f t="shared" si="3"/>
        <v>0</v>
      </c>
      <c r="BH146" s="140">
        <f t="shared" si="4"/>
        <v>0</v>
      </c>
      <c r="BI146" s="140">
        <f t="shared" si="5"/>
        <v>0</v>
      </c>
      <c r="BJ146" s="17" t="s">
        <v>31</v>
      </c>
      <c r="BK146" s="140">
        <f t="shared" si="6"/>
        <v>0</v>
      </c>
      <c r="BL146" s="17" t="s">
        <v>144</v>
      </c>
      <c r="BM146" s="139" t="s">
        <v>497</v>
      </c>
    </row>
    <row r="147" spans="2:65" s="1" customFormat="1" ht="16.5" customHeight="1">
      <c r="B147" s="29"/>
      <c r="C147" s="186">
        <f t="shared" si="7"/>
        <v>24</v>
      </c>
      <c r="D147" s="186" t="s">
        <v>139</v>
      </c>
      <c r="E147" s="185" t="s">
        <v>2105</v>
      </c>
      <c r="F147" s="180" t="s">
        <v>2104</v>
      </c>
      <c r="G147" s="184" t="s">
        <v>200</v>
      </c>
      <c r="H147" s="183">
        <v>40</v>
      </c>
      <c r="I147" s="196"/>
      <c r="J147" s="181">
        <f t="shared" si="0"/>
        <v>0</v>
      </c>
      <c r="K147" s="180" t="s">
        <v>1</v>
      </c>
      <c r="L147" s="29"/>
      <c r="M147" s="188" t="s">
        <v>1</v>
      </c>
      <c r="N147" s="136" t="s">
        <v>40</v>
      </c>
      <c r="P147" s="137">
        <f t="shared" si="11"/>
        <v>0</v>
      </c>
      <c r="Q147" s="137">
        <v>0</v>
      </c>
      <c r="R147" s="137">
        <f t="shared" si="12"/>
        <v>0</v>
      </c>
      <c r="S147" s="137">
        <v>0</v>
      </c>
      <c r="T147" s="138">
        <f t="shared" si="13"/>
        <v>0</v>
      </c>
      <c r="V147" s="195"/>
      <c r="X147" s="198"/>
      <c r="AR147" s="139" t="s">
        <v>144</v>
      </c>
      <c r="AT147" s="139" t="s">
        <v>139</v>
      </c>
      <c r="AU147" s="139" t="s">
        <v>31</v>
      </c>
      <c r="AY147" s="17" t="s">
        <v>136</v>
      </c>
      <c r="BE147" s="140">
        <f t="shared" si="1"/>
        <v>0</v>
      </c>
      <c r="BF147" s="140">
        <f t="shared" si="2"/>
        <v>0</v>
      </c>
      <c r="BG147" s="140">
        <f t="shared" si="3"/>
        <v>0</v>
      </c>
      <c r="BH147" s="140">
        <f t="shared" si="4"/>
        <v>0</v>
      </c>
      <c r="BI147" s="140">
        <f t="shared" si="5"/>
        <v>0</v>
      </c>
      <c r="BJ147" s="17" t="s">
        <v>31</v>
      </c>
      <c r="BK147" s="140">
        <f t="shared" si="6"/>
        <v>0</v>
      </c>
      <c r="BL147" s="17" t="s">
        <v>144</v>
      </c>
      <c r="BM147" s="139" t="s">
        <v>497</v>
      </c>
    </row>
    <row r="148" spans="2:65" s="1" customFormat="1" ht="16.5" customHeight="1">
      <c r="B148" s="29"/>
      <c r="C148" s="186">
        <f t="shared" si="7"/>
        <v>25</v>
      </c>
      <c r="D148" s="186" t="s">
        <v>139</v>
      </c>
      <c r="E148" s="185" t="s">
        <v>2103</v>
      </c>
      <c r="F148" s="180" t="s">
        <v>2102</v>
      </c>
      <c r="G148" s="184" t="s">
        <v>200</v>
      </c>
      <c r="H148" s="183">
        <v>20</v>
      </c>
      <c r="I148" s="196"/>
      <c r="J148" s="181">
        <f t="shared" si="0"/>
        <v>0</v>
      </c>
      <c r="K148" s="180" t="s">
        <v>1</v>
      </c>
      <c r="L148" s="29"/>
      <c r="M148" s="188" t="s">
        <v>1</v>
      </c>
      <c r="N148" s="136" t="s">
        <v>40</v>
      </c>
      <c r="P148" s="137">
        <f t="shared" si="11"/>
        <v>0</v>
      </c>
      <c r="Q148" s="137">
        <v>0</v>
      </c>
      <c r="R148" s="137">
        <f t="shared" si="12"/>
        <v>0</v>
      </c>
      <c r="S148" s="137">
        <v>0</v>
      </c>
      <c r="T148" s="138">
        <f t="shared" si="13"/>
        <v>0</v>
      </c>
      <c r="V148" s="195"/>
      <c r="X148" s="198"/>
      <c r="AR148" s="139" t="s">
        <v>144</v>
      </c>
      <c r="AT148" s="139" t="s">
        <v>139</v>
      </c>
      <c r="AU148" s="139" t="s">
        <v>31</v>
      </c>
      <c r="AY148" s="17" t="s">
        <v>136</v>
      </c>
      <c r="BE148" s="140">
        <f t="shared" si="1"/>
        <v>0</v>
      </c>
      <c r="BF148" s="140">
        <f t="shared" si="2"/>
        <v>0</v>
      </c>
      <c r="BG148" s="140">
        <f t="shared" si="3"/>
        <v>0</v>
      </c>
      <c r="BH148" s="140">
        <f t="shared" si="4"/>
        <v>0</v>
      </c>
      <c r="BI148" s="140">
        <f t="shared" si="5"/>
        <v>0</v>
      </c>
      <c r="BJ148" s="17" t="s">
        <v>31</v>
      </c>
      <c r="BK148" s="140">
        <f t="shared" si="6"/>
        <v>0</v>
      </c>
      <c r="BL148" s="17" t="s">
        <v>144</v>
      </c>
      <c r="BM148" s="139" t="s">
        <v>497</v>
      </c>
    </row>
    <row r="149" spans="2:65" s="1" customFormat="1" ht="16.5" customHeight="1">
      <c r="B149" s="29"/>
      <c r="C149" s="186">
        <f t="shared" si="7"/>
        <v>26</v>
      </c>
      <c r="D149" s="186" t="s">
        <v>139</v>
      </c>
      <c r="E149" s="185" t="s">
        <v>2101</v>
      </c>
      <c r="F149" s="180" t="s">
        <v>2100</v>
      </c>
      <c r="G149" s="184" t="s">
        <v>200</v>
      </c>
      <c r="H149" s="183">
        <v>200</v>
      </c>
      <c r="I149" s="196"/>
      <c r="J149" s="181">
        <f t="shared" si="0"/>
        <v>0</v>
      </c>
      <c r="K149" s="180" t="s">
        <v>1</v>
      </c>
      <c r="L149" s="29"/>
      <c r="M149" s="188" t="s">
        <v>1</v>
      </c>
      <c r="N149" s="136" t="s">
        <v>40</v>
      </c>
      <c r="P149" s="137">
        <f t="shared" si="11"/>
        <v>0</v>
      </c>
      <c r="Q149" s="137">
        <v>0</v>
      </c>
      <c r="R149" s="137">
        <f t="shared" si="12"/>
        <v>0</v>
      </c>
      <c r="S149" s="137">
        <v>0</v>
      </c>
      <c r="T149" s="138">
        <f t="shared" si="13"/>
        <v>0</v>
      </c>
      <c r="W149" s="7"/>
      <c r="AR149" s="139" t="s">
        <v>144</v>
      </c>
      <c r="AT149" s="139" t="s">
        <v>139</v>
      </c>
      <c r="AU149" s="139" t="s">
        <v>31</v>
      </c>
      <c r="AY149" s="17" t="s">
        <v>136</v>
      </c>
      <c r="BE149" s="140">
        <f t="shared" si="1"/>
        <v>0</v>
      </c>
      <c r="BF149" s="140">
        <f t="shared" si="2"/>
        <v>0</v>
      </c>
      <c r="BG149" s="140">
        <f t="shared" si="3"/>
        <v>0</v>
      </c>
      <c r="BH149" s="140">
        <f t="shared" si="4"/>
        <v>0</v>
      </c>
      <c r="BI149" s="140">
        <f t="shared" si="5"/>
        <v>0</v>
      </c>
      <c r="BJ149" s="17" t="s">
        <v>31</v>
      </c>
      <c r="BK149" s="140">
        <f t="shared" si="6"/>
        <v>0</v>
      </c>
      <c r="BL149" s="17" t="s">
        <v>144</v>
      </c>
      <c r="BM149" s="139" t="s">
        <v>524</v>
      </c>
    </row>
    <row r="150" spans="2:65" s="1" customFormat="1" ht="16.5" customHeight="1">
      <c r="B150" s="29"/>
      <c r="C150" s="186">
        <f t="shared" si="7"/>
        <v>27</v>
      </c>
      <c r="D150" s="186" t="s">
        <v>139</v>
      </c>
      <c r="E150" s="185" t="s">
        <v>2099</v>
      </c>
      <c r="F150" s="180" t="s">
        <v>2098</v>
      </c>
      <c r="G150" s="184" t="s">
        <v>1896</v>
      </c>
      <c r="H150" s="183">
        <v>7</v>
      </c>
      <c r="I150" s="182"/>
      <c r="J150" s="181">
        <f t="shared" si="0"/>
        <v>0</v>
      </c>
      <c r="K150" s="180"/>
      <c r="L150" s="29"/>
      <c r="M150" s="188"/>
      <c r="N150" s="136"/>
      <c r="P150" s="137"/>
      <c r="Q150" s="137"/>
      <c r="R150" s="137"/>
      <c r="S150" s="137"/>
      <c r="T150" s="138"/>
      <c r="V150" s="195"/>
      <c r="X150" s="199"/>
      <c r="AR150" s="139" t="s">
        <v>144</v>
      </c>
      <c r="AT150" s="139" t="s">
        <v>139</v>
      </c>
      <c r="AU150" s="139" t="s">
        <v>31</v>
      </c>
      <c r="AY150" s="17" t="s">
        <v>136</v>
      </c>
      <c r="BE150" s="140">
        <f t="shared" si="1"/>
        <v>0</v>
      </c>
      <c r="BF150" s="140">
        <f t="shared" si="2"/>
        <v>0</v>
      </c>
      <c r="BG150" s="140">
        <f t="shared" si="3"/>
        <v>0</v>
      </c>
      <c r="BH150" s="140">
        <f t="shared" si="4"/>
        <v>0</v>
      </c>
      <c r="BI150" s="140">
        <f t="shared" si="5"/>
        <v>0</v>
      </c>
      <c r="BJ150" s="17" t="s">
        <v>31</v>
      </c>
      <c r="BK150" s="140">
        <f t="shared" si="6"/>
        <v>0</v>
      </c>
      <c r="BL150" s="17" t="s">
        <v>144</v>
      </c>
      <c r="BM150" s="139" t="s">
        <v>497</v>
      </c>
    </row>
    <row r="151" spans="2:65" s="1" customFormat="1" ht="16.5" customHeight="1">
      <c r="B151" s="29"/>
      <c r="C151" s="186">
        <f t="shared" si="7"/>
        <v>28</v>
      </c>
      <c r="D151" s="186" t="s">
        <v>139</v>
      </c>
      <c r="E151" s="185" t="s">
        <v>2097</v>
      </c>
      <c r="F151" s="180" t="s">
        <v>2096</v>
      </c>
      <c r="G151" s="184" t="s">
        <v>1896</v>
      </c>
      <c r="H151" s="183">
        <v>13</v>
      </c>
      <c r="I151" s="182"/>
      <c r="J151" s="181">
        <f t="shared" si="0"/>
        <v>0</v>
      </c>
      <c r="K151" s="180"/>
      <c r="L151" s="29"/>
      <c r="M151" s="188"/>
      <c r="N151" s="136"/>
      <c r="P151" s="137"/>
      <c r="Q151" s="137"/>
      <c r="R151" s="137"/>
      <c r="S151" s="137"/>
      <c r="T151" s="138"/>
      <c r="V151" s="195"/>
      <c r="X151" s="199"/>
      <c r="AR151" s="139" t="s">
        <v>144</v>
      </c>
      <c r="AT151" s="139" t="s">
        <v>139</v>
      </c>
      <c r="AU151" s="139" t="s">
        <v>31</v>
      </c>
      <c r="AY151" s="17" t="s">
        <v>136</v>
      </c>
      <c r="BE151" s="140">
        <f t="shared" si="1"/>
        <v>0</v>
      </c>
      <c r="BF151" s="140">
        <f t="shared" si="2"/>
        <v>0</v>
      </c>
      <c r="BG151" s="140">
        <f t="shared" si="3"/>
        <v>0</v>
      </c>
      <c r="BH151" s="140">
        <f t="shared" si="4"/>
        <v>0</v>
      </c>
      <c r="BI151" s="140">
        <f t="shared" si="5"/>
        <v>0</v>
      </c>
      <c r="BJ151" s="17" t="s">
        <v>31</v>
      </c>
      <c r="BK151" s="140">
        <f t="shared" si="6"/>
        <v>0</v>
      </c>
      <c r="BL151" s="17" t="s">
        <v>144</v>
      </c>
      <c r="BM151" s="139" t="s">
        <v>497</v>
      </c>
    </row>
    <row r="152" spans="2:65" s="1" customFormat="1" ht="16.5" customHeight="1">
      <c r="B152" s="29"/>
      <c r="C152" s="186">
        <f t="shared" si="7"/>
        <v>29</v>
      </c>
      <c r="D152" s="186" t="s">
        <v>139</v>
      </c>
      <c r="E152" s="185" t="s">
        <v>2095</v>
      </c>
      <c r="F152" s="180" t="s">
        <v>2094</v>
      </c>
      <c r="G152" s="184" t="s">
        <v>1896</v>
      </c>
      <c r="H152" s="183">
        <v>1</v>
      </c>
      <c r="I152" s="182"/>
      <c r="J152" s="181">
        <f t="shared" si="0"/>
        <v>0</v>
      </c>
      <c r="K152" s="180"/>
      <c r="L152" s="29"/>
      <c r="M152" s="188"/>
      <c r="N152" s="136"/>
      <c r="P152" s="137"/>
      <c r="Q152" s="137"/>
      <c r="R152" s="137"/>
      <c r="S152" s="137"/>
      <c r="T152" s="138"/>
      <c r="V152" s="195"/>
      <c r="X152" s="199"/>
      <c r="AR152" s="139" t="s">
        <v>144</v>
      </c>
      <c r="AT152" s="139" t="s">
        <v>139</v>
      </c>
      <c r="AU152" s="139" t="s">
        <v>31</v>
      </c>
      <c r="AY152" s="17" t="s">
        <v>136</v>
      </c>
      <c r="BE152" s="140">
        <f t="shared" si="1"/>
        <v>0</v>
      </c>
      <c r="BF152" s="140">
        <f t="shared" si="2"/>
        <v>0</v>
      </c>
      <c r="BG152" s="140">
        <f t="shared" si="3"/>
        <v>0</v>
      </c>
      <c r="BH152" s="140">
        <f t="shared" si="4"/>
        <v>0</v>
      </c>
      <c r="BI152" s="140">
        <f t="shared" si="5"/>
        <v>0</v>
      </c>
      <c r="BJ152" s="17" t="s">
        <v>31</v>
      </c>
      <c r="BK152" s="140">
        <f t="shared" si="6"/>
        <v>0</v>
      </c>
      <c r="BL152" s="17" t="s">
        <v>144</v>
      </c>
      <c r="BM152" s="139" t="s">
        <v>524</v>
      </c>
    </row>
    <row r="153" spans="2:65" s="1" customFormat="1" ht="17.25" customHeight="1">
      <c r="B153" s="29"/>
      <c r="C153" s="186">
        <f t="shared" si="7"/>
        <v>30</v>
      </c>
      <c r="D153" s="186" t="s">
        <v>139</v>
      </c>
      <c r="E153" s="185" t="s">
        <v>2093</v>
      </c>
      <c r="F153" s="180" t="s">
        <v>2092</v>
      </c>
      <c r="G153" s="184" t="s">
        <v>1896</v>
      </c>
      <c r="H153" s="183">
        <v>8</v>
      </c>
      <c r="I153" s="182"/>
      <c r="J153" s="181">
        <f t="shared" si="0"/>
        <v>0</v>
      </c>
      <c r="K153" s="180" t="s">
        <v>1</v>
      </c>
      <c r="L153" s="29"/>
      <c r="M153" s="188"/>
      <c r="N153" s="136"/>
      <c r="P153" s="137"/>
      <c r="Q153" s="137"/>
      <c r="R153" s="137"/>
      <c r="S153" s="137"/>
      <c r="T153" s="138"/>
      <c r="V153" s="195"/>
      <c r="X153" s="199"/>
      <c r="AR153" s="139" t="s">
        <v>144</v>
      </c>
      <c r="AT153" s="139" t="s">
        <v>139</v>
      </c>
      <c r="AU153" s="139" t="s">
        <v>31</v>
      </c>
      <c r="AY153" s="17" t="s">
        <v>136</v>
      </c>
      <c r="BE153" s="140">
        <f t="shared" si="1"/>
        <v>0</v>
      </c>
      <c r="BF153" s="140">
        <f t="shared" si="2"/>
        <v>0</v>
      </c>
      <c r="BG153" s="140">
        <f t="shared" si="3"/>
        <v>0</v>
      </c>
      <c r="BH153" s="140">
        <f t="shared" si="4"/>
        <v>0</v>
      </c>
      <c r="BI153" s="140">
        <f t="shared" si="5"/>
        <v>0</v>
      </c>
      <c r="BJ153" s="17" t="s">
        <v>31</v>
      </c>
      <c r="BK153" s="140">
        <f t="shared" si="6"/>
        <v>0</v>
      </c>
      <c r="BL153" s="17" t="s">
        <v>144</v>
      </c>
      <c r="BM153" s="139" t="s">
        <v>144</v>
      </c>
    </row>
    <row r="154" spans="2:65" s="1" customFormat="1" ht="16.5" customHeight="1">
      <c r="B154" s="29"/>
      <c r="C154" s="186">
        <f t="shared" si="7"/>
        <v>31</v>
      </c>
      <c r="D154" s="186" t="s">
        <v>139</v>
      </c>
      <c r="E154" s="185" t="s">
        <v>2091</v>
      </c>
      <c r="F154" s="180" t="s">
        <v>2090</v>
      </c>
      <c r="G154" s="184" t="s">
        <v>1896</v>
      </c>
      <c r="H154" s="183">
        <v>5</v>
      </c>
      <c r="I154" s="182"/>
      <c r="J154" s="181">
        <f t="shared" si="0"/>
        <v>0</v>
      </c>
      <c r="K154" s="180" t="s">
        <v>1</v>
      </c>
      <c r="L154" s="29"/>
      <c r="M154" s="188" t="s">
        <v>1</v>
      </c>
      <c r="N154" s="136" t="s">
        <v>40</v>
      </c>
      <c r="P154" s="137">
        <f>O154*H154</f>
        <v>0</v>
      </c>
      <c r="Q154" s="137">
        <v>0</v>
      </c>
      <c r="R154" s="137">
        <f>Q154*H154</f>
        <v>0</v>
      </c>
      <c r="S154" s="137">
        <v>0</v>
      </c>
      <c r="T154" s="138">
        <f>S154*H154</f>
        <v>0</v>
      </c>
      <c r="V154" s="195"/>
      <c r="X154" s="199"/>
      <c r="AR154" s="139" t="s">
        <v>144</v>
      </c>
      <c r="AT154" s="139" t="s">
        <v>139</v>
      </c>
      <c r="AU154" s="139" t="s">
        <v>31</v>
      </c>
      <c r="AY154" s="17" t="s">
        <v>136</v>
      </c>
      <c r="BE154" s="140">
        <f t="shared" si="1"/>
        <v>0</v>
      </c>
      <c r="BF154" s="140">
        <f t="shared" si="2"/>
        <v>0</v>
      </c>
      <c r="BG154" s="140">
        <f t="shared" si="3"/>
        <v>0</v>
      </c>
      <c r="BH154" s="140">
        <f t="shared" si="4"/>
        <v>0</v>
      </c>
      <c r="BI154" s="140">
        <f t="shared" si="5"/>
        <v>0</v>
      </c>
      <c r="BJ154" s="17" t="s">
        <v>31</v>
      </c>
      <c r="BK154" s="140">
        <f t="shared" si="6"/>
        <v>0</v>
      </c>
      <c r="BL154" s="17" t="s">
        <v>144</v>
      </c>
      <c r="BM154" s="139" t="s">
        <v>166</v>
      </c>
    </row>
    <row r="155" spans="2:65" s="1" customFormat="1" ht="16.5" customHeight="1">
      <c r="B155" s="29"/>
      <c r="C155" s="186">
        <f t="shared" si="7"/>
        <v>32</v>
      </c>
      <c r="D155" s="186" t="s">
        <v>139</v>
      </c>
      <c r="E155" s="185" t="s">
        <v>2089</v>
      </c>
      <c r="F155" s="180" t="s">
        <v>2088</v>
      </c>
      <c r="G155" s="184" t="s">
        <v>1896</v>
      </c>
      <c r="H155" s="183">
        <v>6</v>
      </c>
      <c r="I155" s="182"/>
      <c r="J155" s="181">
        <f t="shared" si="0"/>
        <v>0</v>
      </c>
      <c r="K155" s="180" t="s">
        <v>1</v>
      </c>
      <c r="L155" s="29"/>
      <c r="M155" s="188" t="s">
        <v>1</v>
      </c>
      <c r="N155" s="136" t="s">
        <v>40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V155" s="194"/>
      <c r="W155" s="7"/>
      <c r="AR155" s="139" t="s">
        <v>144</v>
      </c>
      <c r="AT155" s="139" t="s">
        <v>139</v>
      </c>
      <c r="AU155" s="139" t="s">
        <v>31</v>
      </c>
      <c r="AY155" s="17" t="s">
        <v>136</v>
      </c>
      <c r="BE155" s="140">
        <f t="shared" si="1"/>
        <v>0</v>
      </c>
      <c r="BF155" s="140">
        <f t="shared" si="2"/>
        <v>0</v>
      </c>
      <c r="BG155" s="140">
        <f t="shared" si="3"/>
        <v>0</v>
      </c>
      <c r="BH155" s="140">
        <f t="shared" si="4"/>
        <v>0</v>
      </c>
      <c r="BI155" s="140">
        <f t="shared" si="5"/>
        <v>0</v>
      </c>
      <c r="BJ155" s="17" t="s">
        <v>31</v>
      </c>
      <c r="BK155" s="140">
        <f t="shared" si="6"/>
        <v>0</v>
      </c>
      <c r="BL155" s="17" t="s">
        <v>144</v>
      </c>
      <c r="BM155" s="139" t="s">
        <v>177</v>
      </c>
    </row>
    <row r="156" spans="2:65" s="1" customFormat="1" ht="16.5" customHeight="1">
      <c r="B156" s="29"/>
      <c r="C156" s="186">
        <f t="shared" si="7"/>
        <v>33</v>
      </c>
      <c r="D156" s="186" t="s">
        <v>139</v>
      </c>
      <c r="E156" s="185" t="s">
        <v>2080</v>
      </c>
      <c r="F156" s="180" t="s">
        <v>2079</v>
      </c>
      <c r="G156" s="184" t="s">
        <v>1896</v>
      </c>
      <c r="H156" s="183">
        <v>2</v>
      </c>
      <c r="I156" s="182"/>
      <c r="J156" s="181">
        <f t="shared" ref="J156:J180" si="14">ROUND(I156*H156,2)</f>
        <v>0</v>
      </c>
      <c r="K156" s="180"/>
      <c r="L156" s="29"/>
      <c r="M156" s="188"/>
      <c r="N156" s="136"/>
      <c r="P156" s="137"/>
      <c r="Q156" s="137"/>
      <c r="R156" s="137"/>
      <c r="S156" s="137"/>
      <c r="T156" s="138"/>
      <c r="X156" s="198"/>
      <c r="AR156" s="139" t="s">
        <v>144</v>
      </c>
      <c r="AT156" s="139" t="s">
        <v>139</v>
      </c>
      <c r="AU156" s="139" t="s">
        <v>31</v>
      </c>
      <c r="AY156" s="17" t="s">
        <v>136</v>
      </c>
      <c r="BE156" s="140">
        <f t="shared" si="1"/>
        <v>0</v>
      </c>
      <c r="BF156" s="140">
        <f t="shared" si="2"/>
        <v>0</v>
      </c>
      <c r="BG156" s="140">
        <f t="shared" si="3"/>
        <v>0</v>
      </c>
      <c r="BH156" s="140">
        <f t="shared" si="4"/>
        <v>0</v>
      </c>
      <c r="BI156" s="140">
        <f t="shared" si="5"/>
        <v>0</v>
      </c>
      <c r="BJ156" s="17" t="s">
        <v>31</v>
      </c>
      <c r="BK156" s="140">
        <f t="shared" ref="BK156:BK180" si="15">ROUND(I156*H156,2)</f>
        <v>0</v>
      </c>
      <c r="BL156" s="17" t="s">
        <v>144</v>
      </c>
      <c r="BM156" s="139" t="s">
        <v>497</v>
      </c>
    </row>
    <row r="157" spans="2:65" s="1" customFormat="1" ht="16.5" customHeight="1">
      <c r="B157" s="29"/>
      <c r="C157" s="186">
        <f t="shared" ref="C157:C180" si="16">C156+1</f>
        <v>34</v>
      </c>
      <c r="D157" s="186" t="s">
        <v>139</v>
      </c>
      <c r="E157" s="185" t="s">
        <v>2087</v>
      </c>
      <c r="F157" s="180" t="s">
        <v>2086</v>
      </c>
      <c r="G157" s="184" t="s">
        <v>1896</v>
      </c>
      <c r="H157" s="183">
        <v>54</v>
      </c>
      <c r="I157" s="182"/>
      <c r="J157" s="181">
        <f t="shared" si="14"/>
        <v>0</v>
      </c>
      <c r="K157" s="180"/>
      <c r="L157" s="29"/>
      <c r="M157" s="188"/>
      <c r="N157" s="136"/>
      <c r="P157" s="137"/>
      <c r="Q157" s="137"/>
      <c r="R157" s="137"/>
      <c r="S157" s="137"/>
      <c r="T157" s="138"/>
      <c r="X157" s="198"/>
      <c r="AR157" s="139" t="s">
        <v>144</v>
      </c>
      <c r="AT157" s="139" t="s">
        <v>139</v>
      </c>
      <c r="AU157" s="139" t="s">
        <v>31</v>
      </c>
      <c r="AY157" s="17" t="s">
        <v>136</v>
      </c>
      <c r="BE157" s="140">
        <f t="shared" si="1"/>
        <v>0</v>
      </c>
      <c r="BF157" s="140">
        <f t="shared" si="2"/>
        <v>0</v>
      </c>
      <c r="BG157" s="140">
        <f t="shared" si="3"/>
        <v>0</v>
      </c>
      <c r="BH157" s="140">
        <f t="shared" si="4"/>
        <v>0</v>
      </c>
      <c r="BI157" s="140">
        <f t="shared" si="5"/>
        <v>0</v>
      </c>
      <c r="BJ157" s="17" t="s">
        <v>31</v>
      </c>
      <c r="BK157" s="140">
        <f t="shared" si="15"/>
        <v>0</v>
      </c>
      <c r="BL157" s="17" t="s">
        <v>144</v>
      </c>
      <c r="BM157" s="139" t="s">
        <v>497</v>
      </c>
    </row>
    <row r="158" spans="2:65" s="1" customFormat="1" ht="16.5" customHeight="1">
      <c r="B158" s="29"/>
      <c r="C158" s="186">
        <f t="shared" si="16"/>
        <v>35</v>
      </c>
      <c r="D158" s="186" t="s">
        <v>139</v>
      </c>
      <c r="E158" s="185" t="s">
        <v>2049</v>
      </c>
      <c r="F158" s="180" t="s">
        <v>2085</v>
      </c>
      <c r="G158" s="184" t="s">
        <v>1896</v>
      </c>
      <c r="H158" s="183">
        <v>3</v>
      </c>
      <c r="I158" s="182"/>
      <c r="J158" s="181">
        <f t="shared" si="14"/>
        <v>0</v>
      </c>
      <c r="K158" s="180"/>
      <c r="L158" s="29"/>
      <c r="M158" s="188"/>
      <c r="N158" s="136"/>
      <c r="P158" s="137"/>
      <c r="Q158" s="137"/>
      <c r="R158" s="137"/>
      <c r="S158" s="137"/>
      <c r="T158" s="138"/>
      <c r="X158" s="198"/>
      <c r="AR158" s="139" t="s">
        <v>144</v>
      </c>
      <c r="AT158" s="139" t="s">
        <v>139</v>
      </c>
      <c r="AU158" s="139" t="s">
        <v>31</v>
      </c>
      <c r="AY158" s="17" t="s">
        <v>136</v>
      </c>
      <c r="BE158" s="140">
        <f t="shared" si="1"/>
        <v>0</v>
      </c>
      <c r="BF158" s="140">
        <f t="shared" si="2"/>
        <v>0</v>
      </c>
      <c r="BG158" s="140">
        <f t="shared" si="3"/>
        <v>0</v>
      </c>
      <c r="BH158" s="140">
        <f t="shared" si="4"/>
        <v>0</v>
      </c>
      <c r="BI158" s="140">
        <f t="shared" si="5"/>
        <v>0</v>
      </c>
      <c r="BJ158" s="17" t="s">
        <v>31</v>
      </c>
      <c r="BK158" s="140">
        <f t="shared" si="15"/>
        <v>0</v>
      </c>
      <c r="BL158" s="17" t="s">
        <v>144</v>
      </c>
      <c r="BM158" s="139" t="s">
        <v>524</v>
      </c>
    </row>
    <row r="159" spans="2:65" s="1" customFormat="1" ht="16.5" customHeight="1">
      <c r="B159" s="29"/>
      <c r="C159" s="186">
        <f t="shared" si="16"/>
        <v>36</v>
      </c>
      <c r="D159" s="186" t="s">
        <v>139</v>
      </c>
      <c r="E159" s="185" t="s">
        <v>2084</v>
      </c>
      <c r="F159" s="180" t="s">
        <v>2083</v>
      </c>
      <c r="G159" s="184" t="s">
        <v>1896</v>
      </c>
      <c r="H159" s="183">
        <v>2</v>
      </c>
      <c r="I159" s="182"/>
      <c r="J159" s="181">
        <f t="shared" si="14"/>
        <v>0</v>
      </c>
      <c r="K159" s="180" t="s">
        <v>1</v>
      </c>
      <c r="L159" s="29"/>
      <c r="M159" s="188" t="s">
        <v>1</v>
      </c>
      <c r="N159" s="136" t="s">
        <v>40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X159" s="198"/>
      <c r="AR159" s="139" t="s">
        <v>144</v>
      </c>
      <c r="AT159" s="139" t="s">
        <v>139</v>
      </c>
      <c r="AU159" s="139" t="s">
        <v>31</v>
      </c>
      <c r="AY159" s="17" t="s">
        <v>136</v>
      </c>
      <c r="BE159" s="140">
        <f t="shared" si="1"/>
        <v>0</v>
      </c>
      <c r="BF159" s="140">
        <f t="shared" si="2"/>
        <v>0</v>
      </c>
      <c r="BG159" s="140">
        <f t="shared" si="3"/>
        <v>0</v>
      </c>
      <c r="BH159" s="140">
        <f t="shared" si="4"/>
        <v>0</v>
      </c>
      <c r="BI159" s="140">
        <f t="shared" si="5"/>
        <v>0</v>
      </c>
      <c r="BJ159" s="17" t="s">
        <v>31</v>
      </c>
      <c r="BK159" s="140">
        <f t="shared" si="15"/>
        <v>0</v>
      </c>
      <c r="BL159" s="17" t="s">
        <v>144</v>
      </c>
      <c r="BM159" s="139" t="s">
        <v>197</v>
      </c>
    </row>
    <row r="160" spans="2:65" s="1" customFormat="1" ht="16.5" customHeight="1">
      <c r="B160" s="29"/>
      <c r="C160" s="186">
        <f t="shared" si="16"/>
        <v>37</v>
      </c>
      <c r="D160" s="186" t="s">
        <v>139</v>
      </c>
      <c r="E160" s="185" t="s">
        <v>2082</v>
      </c>
      <c r="F160" s="180" t="s">
        <v>2081</v>
      </c>
      <c r="G160" s="184" t="s">
        <v>1896</v>
      </c>
      <c r="H160" s="183">
        <v>1</v>
      </c>
      <c r="I160" s="182"/>
      <c r="J160" s="181">
        <f t="shared" si="14"/>
        <v>0</v>
      </c>
      <c r="K160" s="180" t="s">
        <v>1</v>
      </c>
      <c r="L160" s="29"/>
      <c r="M160" s="188" t="s">
        <v>1</v>
      </c>
      <c r="N160" s="136" t="s">
        <v>40</v>
      </c>
      <c r="P160" s="137">
        <f>O160*H160</f>
        <v>0</v>
      </c>
      <c r="Q160" s="137">
        <v>0</v>
      </c>
      <c r="R160" s="137">
        <f>Q160*H160</f>
        <v>0</v>
      </c>
      <c r="S160" s="137">
        <v>0</v>
      </c>
      <c r="T160" s="138">
        <f>S160*H160</f>
        <v>0</v>
      </c>
      <c r="X160" s="198"/>
      <c r="AR160" s="139" t="s">
        <v>144</v>
      </c>
      <c r="AT160" s="139" t="s">
        <v>139</v>
      </c>
      <c r="AU160" s="139" t="s">
        <v>31</v>
      </c>
      <c r="AY160" s="17" t="s">
        <v>136</v>
      </c>
      <c r="BE160" s="140">
        <f t="shared" si="1"/>
        <v>0</v>
      </c>
      <c r="BF160" s="140">
        <f t="shared" si="2"/>
        <v>0</v>
      </c>
      <c r="BG160" s="140">
        <f t="shared" si="3"/>
        <v>0</v>
      </c>
      <c r="BH160" s="140">
        <f t="shared" si="4"/>
        <v>0</v>
      </c>
      <c r="BI160" s="140">
        <f t="shared" si="5"/>
        <v>0</v>
      </c>
      <c r="BJ160" s="17" t="s">
        <v>31</v>
      </c>
      <c r="BK160" s="140">
        <f t="shared" si="15"/>
        <v>0</v>
      </c>
      <c r="BL160" s="17" t="s">
        <v>144</v>
      </c>
      <c r="BM160" s="139" t="s">
        <v>208</v>
      </c>
    </row>
    <row r="161" spans="2:65" s="1" customFormat="1" ht="16.5" customHeight="1">
      <c r="B161" s="29"/>
      <c r="C161" s="186">
        <f t="shared" si="16"/>
        <v>38</v>
      </c>
      <c r="D161" s="186" t="s">
        <v>139</v>
      </c>
      <c r="E161" s="185" t="s">
        <v>2080</v>
      </c>
      <c r="F161" s="180" t="s">
        <v>2079</v>
      </c>
      <c r="G161" s="184" t="s">
        <v>1896</v>
      </c>
      <c r="H161" s="183">
        <v>9</v>
      </c>
      <c r="I161" s="182"/>
      <c r="J161" s="181">
        <f t="shared" si="14"/>
        <v>0</v>
      </c>
      <c r="K161" s="180"/>
      <c r="L161" s="29"/>
      <c r="M161" s="188"/>
      <c r="N161" s="136"/>
      <c r="P161" s="137"/>
      <c r="Q161" s="137"/>
      <c r="R161" s="137"/>
      <c r="S161" s="137"/>
      <c r="T161" s="138"/>
      <c r="X161" s="198"/>
      <c r="AR161" s="139"/>
      <c r="AT161" s="139"/>
      <c r="AU161" s="139"/>
      <c r="AY161" s="17"/>
      <c r="BE161" s="140"/>
      <c r="BF161" s="140"/>
      <c r="BG161" s="140"/>
      <c r="BH161" s="140"/>
      <c r="BI161" s="140"/>
      <c r="BJ161" s="17"/>
      <c r="BK161" s="140">
        <f t="shared" si="15"/>
        <v>0</v>
      </c>
      <c r="BL161" s="17"/>
      <c r="BM161" s="139"/>
    </row>
    <row r="162" spans="2:65" s="1" customFormat="1" ht="16.5" customHeight="1">
      <c r="B162" s="29"/>
      <c r="C162" s="186">
        <f t="shared" si="16"/>
        <v>39</v>
      </c>
      <c r="D162" s="186" t="s">
        <v>139</v>
      </c>
      <c r="E162" s="185" t="s">
        <v>2078</v>
      </c>
      <c r="F162" s="180" t="s">
        <v>2077</v>
      </c>
      <c r="G162" s="184" t="s">
        <v>1896</v>
      </c>
      <c r="H162" s="183">
        <v>3</v>
      </c>
      <c r="I162" s="182"/>
      <c r="J162" s="181">
        <f t="shared" si="14"/>
        <v>0</v>
      </c>
      <c r="K162" s="180" t="s">
        <v>1</v>
      </c>
      <c r="L162" s="29"/>
      <c r="M162" s="188" t="s">
        <v>1</v>
      </c>
      <c r="N162" s="136" t="s">
        <v>40</v>
      </c>
      <c r="P162" s="137">
        <f>O162*H162</f>
        <v>0</v>
      </c>
      <c r="Q162" s="137">
        <v>0</v>
      </c>
      <c r="R162" s="137">
        <f>Q162*H162</f>
        <v>0</v>
      </c>
      <c r="S162" s="137">
        <v>0</v>
      </c>
      <c r="T162" s="138">
        <f>S162*H162</f>
        <v>0</v>
      </c>
      <c r="AR162" s="139" t="s">
        <v>144</v>
      </c>
      <c r="AT162" s="139" t="s">
        <v>139</v>
      </c>
      <c r="AU162" s="139" t="s">
        <v>31</v>
      </c>
      <c r="AY162" s="17" t="s">
        <v>136</v>
      </c>
      <c r="BE162" s="140">
        <f>IF(N162="základní",J162,0)</f>
        <v>0</v>
      </c>
      <c r="BF162" s="140">
        <f>IF(N162="snížená",J162,0)</f>
        <v>0</v>
      </c>
      <c r="BG162" s="140">
        <f>IF(N162="zákl. přenesená",J162,0)</f>
        <v>0</v>
      </c>
      <c r="BH162" s="140">
        <f>IF(N162="sníž. přenesená",J162,0)</f>
        <v>0</v>
      </c>
      <c r="BI162" s="140">
        <f>IF(N162="nulová",J162,0)</f>
        <v>0</v>
      </c>
      <c r="BJ162" s="17" t="s">
        <v>31</v>
      </c>
      <c r="BK162" s="140">
        <f t="shared" si="15"/>
        <v>0</v>
      </c>
      <c r="BL162" s="17" t="s">
        <v>144</v>
      </c>
      <c r="BM162" s="139" t="s">
        <v>218</v>
      </c>
    </row>
    <row r="163" spans="2:65" s="1" customFormat="1" ht="16.5" customHeight="1">
      <c r="B163" s="29"/>
      <c r="C163" s="186">
        <f t="shared" si="16"/>
        <v>40</v>
      </c>
      <c r="D163" s="186" t="s">
        <v>139</v>
      </c>
      <c r="E163" s="185" t="s">
        <v>2076</v>
      </c>
      <c r="F163" s="180" t="s">
        <v>2075</v>
      </c>
      <c r="G163" s="184" t="s">
        <v>1896</v>
      </c>
      <c r="H163" s="183">
        <v>2</v>
      </c>
      <c r="I163" s="182"/>
      <c r="J163" s="181">
        <f t="shared" si="14"/>
        <v>0</v>
      </c>
      <c r="K163" s="180"/>
      <c r="L163" s="29"/>
      <c r="M163" s="188"/>
      <c r="N163" s="136"/>
      <c r="P163" s="137"/>
      <c r="Q163" s="137"/>
      <c r="R163" s="137"/>
      <c r="S163" s="137"/>
      <c r="T163" s="138"/>
      <c r="AR163" s="139"/>
      <c r="AT163" s="139"/>
      <c r="AU163" s="139"/>
      <c r="AY163" s="17"/>
      <c r="BE163" s="140"/>
      <c r="BF163" s="140"/>
      <c r="BG163" s="140"/>
      <c r="BH163" s="140"/>
      <c r="BI163" s="140"/>
      <c r="BJ163" s="17"/>
      <c r="BK163" s="140">
        <f t="shared" si="15"/>
        <v>0</v>
      </c>
      <c r="BL163" s="17"/>
      <c r="BM163" s="139"/>
    </row>
    <row r="164" spans="2:65" s="1" customFormat="1" ht="22.8">
      <c r="B164" s="29"/>
      <c r="C164" s="186">
        <f t="shared" si="16"/>
        <v>41</v>
      </c>
      <c r="D164" s="186" t="s">
        <v>139</v>
      </c>
      <c r="E164" s="185" t="s">
        <v>2074</v>
      </c>
      <c r="F164" s="180" t="s">
        <v>2073</v>
      </c>
      <c r="G164" s="184" t="s">
        <v>2031</v>
      </c>
      <c r="H164" s="183">
        <v>1</v>
      </c>
      <c r="I164" s="182"/>
      <c r="J164" s="181">
        <f t="shared" si="14"/>
        <v>0</v>
      </c>
      <c r="K164" s="180"/>
      <c r="L164" s="29"/>
      <c r="M164" s="188"/>
      <c r="N164" s="136"/>
      <c r="P164" s="137"/>
      <c r="Q164" s="137"/>
      <c r="R164" s="137"/>
      <c r="S164" s="137"/>
      <c r="T164" s="138"/>
      <c r="AR164" s="139"/>
      <c r="AT164" s="139"/>
      <c r="AU164" s="139"/>
      <c r="AY164" s="17"/>
      <c r="BE164" s="140"/>
      <c r="BF164" s="140"/>
      <c r="BG164" s="140"/>
      <c r="BH164" s="140"/>
      <c r="BI164" s="140"/>
      <c r="BJ164" s="17"/>
      <c r="BK164" s="140">
        <f t="shared" si="15"/>
        <v>0</v>
      </c>
      <c r="BL164" s="17"/>
      <c r="BM164" s="139"/>
    </row>
    <row r="165" spans="2:65" s="1" customFormat="1" ht="16.5" customHeight="1">
      <c r="B165" s="29"/>
      <c r="C165" s="186">
        <f t="shared" si="16"/>
        <v>42</v>
      </c>
      <c r="D165" s="186" t="s">
        <v>139</v>
      </c>
      <c r="E165" s="185" t="s">
        <v>2072</v>
      </c>
      <c r="F165" s="180" t="s">
        <v>2071</v>
      </c>
      <c r="G165" s="184" t="s">
        <v>1896</v>
      </c>
      <c r="H165" s="183">
        <v>110</v>
      </c>
      <c r="I165" s="182"/>
      <c r="J165" s="181">
        <f t="shared" si="14"/>
        <v>0</v>
      </c>
      <c r="K165" s="180"/>
      <c r="L165" s="29"/>
      <c r="M165" s="188"/>
      <c r="N165" s="136"/>
      <c r="P165" s="137"/>
      <c r="Q165" s="137"/>
      <c r="R165" s="137"/>
      <c r="S165" s="137"/>
      <c r="T165" s="138"/>
      <c r="AR165" s="139"/>
      <c r="AT165" s="139"/>
      <c r="AU165" s="139"/>
      <c r="AY165" s="17"/>
      <c r="BE165" s="140"/>
      <c r="BF165" s="140"/>
      <c r="BG165" s="140"/>
      <c r="BH165" s="140"/>
      <c r="BI165" s="140"/>
      <c r="BJ165" s="17"/>
      <c r="BK165" s="140">
        <f t="shared" si="15"/>
        <v>0</v>
      </c>
      <c r="BL165" s="17"/>
      <c r="BM165" s="139"/>
    </row>
    <row r="166" spans="2:65" s="1" customFormat="1" ht="16.5" customHeight="1">
      <c r="B166" s="29"/>
      <c r="C166" s="186">
        <f t="shared" si="16"/>
        <v>43</v>
      </c>
      <c r="D166" s="186" t="s">
        <v>139</v>
      </c>
      <c r="E166" s="185" t="s">
        <v>2070</v>
      </c>
      <c r="F166" s="180" t="s">
        <v>2069</v>
      </c>
      <c r="G166" s="184" t="s">
        <v>1896</v>
      </c>
      <c r="H166" s="183">
        <v>20</v>
      </c>
      <c r="I166" s="182"/>
      <c r="J166" s="181">
        <f t="shared" si="14"/>
        <v>0</v>
      </c>
      <c r="K166" s="180"/>
      <c r="L166" s="29"/>
      <c r="M166" s="188"/>
      <c r="N166" s="136"/>
      <c r="P166" s="137"/>
      <c r="Q166" s="137"/>
      <c r="R166" s="137"/>
      <c r="S166" s="137"/>
      <c r="T166" s="138"/>
      <c r="AR166" s="139"/>
      <c r="AT166" s="139"/>
      <c r="AU166" s="139"/>
      <c r="AY166" s="17"/>
      <c r="BE166" s="140"/>
      <c r="BF166" s="140"/>
      <c r="BG166" s="140"/>
      <c r="BH166" s="140"/>
      <c r="BI166" s="140"/>
      <c r="BJ166" s="17"/>
      <c r="BK166" s="140">
        <f t="shared" si="15"/>
        <v>0</v>
      </c>
      <c r="BL166" s="17"/>
      <c r="BM166" s="139"/>
    </row>
    <row r="167" spans="2:65" s="1" customFormat="1" ht="16.5" customHeight="1">
      <c r="B167" s="29"/>
      <c r="C167" s="186">
        <f t="shared" si="16"/>
        <v>44</v>
      </c>
      <c r="D167" s="186" t="s">
        <v>139</v>
      </c>
      <c r="E167" s="185" t="s">
        <v>2068</v>
      </c>
      <c r="F167" s="180" t="s">
        <v>2067</v>
      </c>
      <c r="G167" s="184" t="s">
        <v>1896</v>
      </c>
      <c r="H167" s="183">
        <v>130</v>
      </c>
      <c r="I167" s="182"/>
      <c r="J167" s="181">
        <f t="shared" si="14"/>
        <v>0</v>
      </c>
      <c r="K167" s="180"/>
      <c r="L167" s="29"/>
      <c r="M167" s="188"/>
      <c r="N167" s="136"/>
      <c r="P167" s="137"/>
      <c r="Q167" s="137"/>
      <c r="R167" s="137"/>
      <c r="S167" s="137"/>
      <c r="T167" s="138"/>
      <c r="AR167" s="139"/>
      <c r="AT167" s="139"/>
      <c r="AU167" s="139"/>
      <c r="AY167" s="17"/>
      <c r="BE167" s="140"/>
      <c r="BF167" s="140"/>
      <c r="BG167" s="140"/>
      <c r="BH167" s="140"/>
      <c r="BI167" s="140"/>
      <c r="BJ167" s="17"/>
      <c r="BK167" s="140">
        <f t="shared" si="15"/>
        <v>0</v>
      </c>
      <c r="BL167" s="17"/>
      <c r="BM167" s="139"/>
    </row>
    <row r="168" spans="2:65" s="1" customFormat="1" ht="16.5" customHeight="1">
      <c r="B168" s="29"/>
      <c r="C168" s="186">
        <f t="shared" si="16"/>
        <v>45</v>
      </c>
      <c r="D168" s="186" t="s">
        <v>139</v>
      </c>
      <c r="E168" s="185" t="s">
        <v>2047</v>
      </c>
      <c r="F168" s="180" t="s">
        <v>2066</v>
      </c>
      <c r="G168" s="184" t="s">
        <v>2031</v>
      </c>
      <c r="H168" s="183">
        <v>1</v>
      </c>
      <c r="I168" s="182"/>
      <c r="J168" s="181">
        <f t="shared" si="14"/>
        <v>0</v>
      </c>
      <c r="K168" s="180"/>
      <c r="L168" s="29"/>
      <c r="M168" s="188"/>
      <c r="N168" s="136"/>
      <c r="P168" s="137"/>
      <c r="Q168" s="137"/>
      <c r="R168" s="137"/>
      <c r="S168" s="137"/>
      <c r="T168" s="138"/>
      <c r="AR168" s="139"/>
      <c r="AT168" s="139"/>
      <c r="AU168" s="139"/>
      <c r="AY168" s="17"/>
      <c r="BE168" s="140"/>
      <c r="BF168" s="140"/>
      <c r="BG168" s="140"/>
      <c r="BH168" s="140"/>
      <c r="BI168" s="140"/>
      <c r="BJ168" s="17"/>
      <c r="BK168" s="140">
        <f t="shared" si="15"/>
        <v>0</v>
      </c>
      <c r="BL168" s="17"/>
      <c r="BM168" s="139"/>
    </row>
    <row r="169" spans="2:65" s="1" customFormat="1" ht="16.5" customHeight="1">
      <c r="B169" s="29"/>
      <c r="C169" s="186">
        <f t="shared" si="16"/>
        <v>46</v>
      </c>
      <c r="D169" s="186" t="s">
        <v>139</v>
      </c>
      <c r="E169" s="185" t="s">
        <v>2065</v>
      </c>
      <c r="F169" s="180" t="s">
        <v>2064</v>
      </c>
      <c r="G169" s="184" t="s">
        <v>1896</v>
      </c>
      <c r="H169" s="183">
        <v>3</v>
      </c>
      <c r="I169" s="182"/>
      <c r="J169" s="181">
        <f t="shared" si="14"/>
        <v>0</v>
      </c>
      <c r="K169" s="180" t="s">
        <v>1</v>
      </c>
      <c r="L169" s="29"/>
      <c r="M169" s="188" t="s">
        <v>1</v>
      </c>
      <c r="N169" s="136" t="s">
        <v>40</v>
      </c>
      <c r="P169" s="137">
        <f>O169*H169</f>
        <v>0</v>
      </c>
      <c r="Q169" s="137">
        <v>0</v>
      </c>
      <c r="R169" s="137">
        <f>Q169*H169</f>
        <v>0</v>
      </c>
      <c r="S169" s="137">
        <v>0</v>
      </c>
      <c r="T169" s="138">
        <f>S169*H169</f>
        <v>0</v>
      </c>
      <c r="X169" s="199"/>
      <c r="AR169" s="139" t="s">
        <v>144</v>
      </c>
      <c r="AT169" s="139" t="s">
        <v>139</v>
      </c>
      <c r="AU169" s="139" t="s">
        <v>31</v>
      </c>
      <c r="AY169" s="17" t="s">
        <v>136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7" t="s">
        <v>31</v>
      </c>
      <c r="BK169" s="140">
        <f t="shared" si="15"/>
        <v>0</v>
      </c>
      <c r="BL169" s="17" t="s">
        <v>144</v>
      </c>
      <c r="BM169" s="139" t="s">
        <v>228</v>
      </c>
    </row>
    <row r="170" spans="2:65" s="1" customFormat="1" ht="16.5" customHeight="1">
      <c r="B170" s="29"/>
      <c r="C170" s="186">
        <f t="shared" si="16"/>
        <v>47</v>
      </c>
      <c r="D170" s="186" t="s">
        <v>139</v>
      </c>
      <c r="E170" s="185" t="s">
        <v>2063</v>
      </c>
      <c r="F170" s="180" t="s">
        <v>2062</v>
      </c>
      <c r="G170" s="184" t="s">
        <v>2031</v>
      </c>
      <c r="H170" s="183">
        <v>1</v>
      </c>
      <c r="I170" s="182"/>
      <c r="J170" s="181">
        <f t="shared" si="14"/>
        <v>0</v>
      </c>
      <c r="K170" s="180"/>
      <c r="L170" s="29"/>
      <c r="M170" s="188"/>
      <c r="N170" s="136"/>
      <c r="P170" s="137"/>
      <c r="Q170" s="137"/>
      <c r="R170" s="137"/>
      <c r="S170" s="137"/>
      <c r="T170" s="138"/>
      <c r="X170" s="199"/>
      <c r="AR170" s="139"/>
      <c r="AT170" s="139"/>
      <c r="AU170" s="139"/>
      <c r="AY170" s="17"/>
      <c r="BE170" s="140"/>
      <c r="BF170" s="140"/>
      <c r="BG170" s="140"/>
      <c r="BH170" s="140"/>
      <c r="BI170" s="140"/>
      <c r="BJ170" s="17"/>
      <c r="BK170" s="140">
        <f t="shared" si="15"/>
        <v>0</v>
      </c>
      <c r="BL170" s="17"/>
      <c r="BM170" s="139"/>
    </row>
    <row r="171" spans="2:65" s="1" customFormat="1" ht="16.5" customHeight="1">
      <c r="B171" s="29"/>
      <c r="C171" s="186">
        <f t="shared" si="16"/>
        <v>48</v>
      </c>
      <c r="D171" s="186" t="s">
        <v>139</v>
      </c>
      <c r="E171" s="185" t="s">
        <v>2061</v>
      </c>
      <c r="F171" s="180" t="s">
        <v>2060</v>
      </c>
      <c r="G171" s="184" t="s">
        <v>1896</v>
      </c>
      <c r="H171" s="183">
        <v>1</v>
      </c>
      <c r="I171" s="182"/>
      <c r="J171" s="181">
        <f t="shared" si="14"/>
        <v>0</v>
      </c>
      <c r="K171" s="180"/>
      <c r="L171" s="29"/>
      <c r="M171" s="188"/>
      <c r="N171" s="136"/>
      <c r="P171" s="137"/>
      <c r="Q171" s="137"/>
      <c r="R171" s="137"/>
      <c r="S171" s="137"/>
      <c r="T171" s="138"/>
      <c r="X171" s="199"/>
      <c r="AR171" s="139"/>
      <c r="AT171" s="139"/>
      <c r="AU171" s="139"/>
      <c r="AY171" s="17"/>
      <c r="BE171" s="140"/>
      <c r="BF171" s="140"/>
      <c r="BG171" s="140"/>
      <c r="BH171" s="140"/>
      <c r="BI171" s="140"/>
      <c r="BJ171" s="17"/>
      <c r="BK171" s="140">
        <f t="shared" si="15"/>
        <v>0</v>
      </c>
      <c r="BL171" s="17"/>
      <c r="BM171" s="139"/>
    </row>
    <row r="172" spans="2:65" s="1" customFormat="1" ht="22.8">
      <c r="B172" s="29"/>
      <c r="C172" s="186">
        <f t="shared" si="16"/>
        <v>49</v>
      </c>
      <c r="D172" s="186" t="s">
        <v>139</v>
      </c>
      <c r="E172" s="185" t="s">
        <v>2059</v>
      </c>
      <c r="F172" s="180" t="s">
        <v>2058</v>
      </c>
      <c r="G172" s="184" t="s">
        <v>2031</v>
      </c>
      <c r="H172" s="183">
        <v>1</v>
      </c>
      <c r="I172" s="182"/>
      <c r="J172" s="181">
        <f t="shared" si="14"/>
        <v>0</v>
      </c>
      <c r="K172" s="180"/>
      <c r="L172" s="29"/>
      <c r="M172" s="188"/>
      <c r="N172" s="136"/>
      <c r="P172" s="137"/>
      <c r="Q172" s="137"/>
      <c r="R172" s="137"/>
      <c r="S172" s="137"/>
      <c r="T172" s="138"/>
      <c r="X172" s="199"/>
      <c r="AR172" s="139"/>
      <c r="AT172" s="139"/>
      <c r="AU172" s="139"/>
      <c r="AY172" s="17"/>
      <c r="BE172" s="140"/>
      <c r="BF172" s="140"/>
      <c r="BG172" s="140"/>
      <c r="BH172" s="140"/>
      <c r="BI172" s="140"/>
      <c r="BJ172" s="17"/>
      <c r="BK172" s="140">
        <f t="shared" si="15"/>
        <v>0</v>
      </c>
      <c r="BL172" s="17"/>
      <c r="BM172" s="139"/>
    </row>
    <row r="173" spans="2:65" s="1" customFormat="1" ht="16.5" customHeight="1">
      <c r="B173" s="29"/>
      <c r="C173" s="186">
        <f t="shared" si="16"/>
        <v>50</v>
      </c>
      <c r="D173" s="186" t="s">
        <v>139</v>
      </c>
      <c r="E173" s="185" t="s">
        <v>2057</v>
      </c>
      <c r="F173" s="180" t="s">
        <v>2056</v>
      </c>
      <c r="G173" s="184" t="s">
        <v>1896</v>
      </c>
      <c r="H173" s="183">
        <v>1</v>
      </c>
      <c r="I173" s="182"/>
      <c r="J173" s="181">
        <f t="shared" si="14"/>
        <v>0</v>
      </c>
      <c r="K173" s="180"/>
      <c r="L173" s="29"/>
      <c r="M173" s="188"/>
      <c r="N173" s="136"/>
      <c r="P173" s="137"/>
      <c r="Q173" s="137"/>
      <c r="R173" s="137"/>
      <c r="S173" s="137"/>
      <c r="T173" s="138"/>
      <c r="X173" s="199"/>
      <c r="AR173" s="139"/>
      <c r="AT173" s="139"/>
      <c r="AU173" s="139"/>
      <c r="AY173" s="17"/>
      <c r="BE173" s="140"/>
      <c r="BF173" s="140"/>
      <c r="BG173" s="140"/>
      <c r="BH173" s="140"/>
      <c r="BI173" s="140"/>
      <c r="BJ173" s="17"/>
      <c r="BK173" s="140">
        <f t="shared" si="15"/>
        <v>0</v>
      </c>
      <c r="BL173" s="17"/>
      <c r="BM173" s="139"/>
    </row>
    <row r="174" spans="2:65" s="1" customFormat="1" ht="16.5" customHeight="1">
      <c r="B174" s="29"/>
      <c r="C174" s="186">
        <f t="shared" si="16"/>
        <v>51</v>
      </c>
      <c r="D174" s="186" t="s">
        <v>139</v>
      </c>
      <c r="E174" s="185" t="s">
        <v>2055</v>
      </c>
      <c r="F174" s="180" t="s">
        <v>2054</v>
      </c>
      <c r="G174" s="184" t="s">
        <v>1896</v>
      </c>
      <c r="H174" s="183">
        <v>1</v>
      </c>
      <c r="I174" s="182"/>
      <c r="J174" s="181">
        <f t="shared" si="14"/>
        <v>0</v>
      </c>
      <c r="K174" s="180"/>
      <c r="L174" s="29"/>
      <c r="M174" s="188"/>
      <c r="N174" s="136"/>
      <c r="P174" s="137"/>
      <c r="Q174" s="137"/>
      <c r="R174" s="137"/>
      <c r="S174" s="137"/>
      <c r="T174" s="138"/>
      <c r="X174" s="199"/>
      <c r="AR174" s="139"/>
      <c r="AT174" s="139"/>
      <c r="AU174" s="139"/>
      <c r="AY174" s="17"/>
      <c r="BE174" s="140"/>
      <c r="BF174" s="140"/>
      <c r="BG174" s="140"/>
      <c r="BH174" s="140"/>
      <c r="BI174" s="140"/>
      <c r="BJ174" s="17"/>
      <c r="BK174" s="140">
        <f t="shared" si="15"/>
        <v>0</v>
      </c>
      <c r="BL174" s="17"/>
      <c r="BM174" s="139"/>
    </row>
    <row r="175" spans="2:65" s="1" customFormat="1" ht="16.5" customHeight="1">
      <c r="B175" s="29"/>
      <c r="C175" s="186">
        <f t="shared" si="16"/>
        <v>52</v>
      </c>
      <c r="D175" s="186" t="s">
        <v>139</v>
      </c>
      <c r="E175" s="185" t="s">
        <v>2053</v>
      </c>
      <c r="F175" s="180" t="s">
        <v>2052</v>
      </c>
      <c r="G175" s="184" t="s">
        <v>1896</v>
      </c>
      <c r="H175" s="183">
        <v>24</v>
      </c>
      <c r="I175" s="182"/>
      <c r="J175" s="181">
        <f t="shared" si="14"/>
        <v>0</v>
      </c>
      <c r="K175" s="180"/>
      <c r="L175" s="29"/>
      <c r="M175" s="188"/>
      <c r="N175" s="136"/>
      <c r="P175" s="137"/>
      <c r="Q175" s="137"/>
      <c r="R175" s="137"/>
      <c r="S175" s="137"/>
      <c r="T175" s="138"/>
      <c r="X175" s="199"/>
      <c r="AR175" s="139"/>
      <c r="AT175" s="139"/>
      <c r="AU175" s="139"/>
      <c r="AY175" s="17"/>
      <c r="BE175" s="140"/>
      <c r="BF175" s="140"/>
      <c r="BG175" s="140"/>
      <c r="BH175" s="140"/>
      <c r="BI175" s="140"/>
      <c r="BJ175" s="17"/>
      <c r="BK175" s="140">
        <f t="shared" si="15"/>
        <v>0</v>
      </c>
      <c r="BL175" s="17"/>
      <c r="BM175" s="139"/>
    </row>
    <row r="176" spans="2:65" s="1" customFormat="1" ht="16.5" customHeight="1">
      <c r="B176" s="29"/>
      <c r="C176" s="186">
        <f t="shared" si="16"/>
        <v>53</v>
      </c>
      <c r="D176" s="186" t="s">
        <v>139</v>
      </c>
      <c r="E176" s="185" t="s">
        <v>2051</v>
      </c>
      <c r="F176" s="180" t="s">
        <v>2050</v>
      </c>
      <c r="G176" s="184" t="s">
        <v>1896</v>
      </c>
      <c r="H176" s="183">
        <v>26</v>
      </c>
      <c r="I176" s="182"/>
      <c r="J176" s="181">
        <f t="shared" si="14"/>
        <v>0</v>
      </c>
      <c r="K176" s="180"/>
      <c r="L176" s="29"/>
      <c r="M176" s="188"/>
      <c r="N176" s="136"/>
      <c r="P176" s="137"/>
      <c r="Q176" s="137"/>
      <c r="R176" s="137"/>
      <c r="S176" s="137"/>
      <c r="T176" s="138"/>
      <c r="X176" s="199"/>
      <c r="AR176" s="139"/>
      <c r="AT176" s="139"/>
      <c r="AU176" s="139"/>
      <c r="AY176" s="17"/>
      <c r="BE176" s="140"/>
      <c r="BF176" s="140"/>
      <c r="BG176" s="140"/>
      <c r="BH176" s="140"/>
      <c r="BI176" s="140"/>
      <c r="BJ176" s="17"/>
      <c r="BK176" s="140">
        <f t="shared" si="15"/>
        <v>0</v>
      </c>
      <c r="BL176" s="17"/>
      <c r="BM176" s="139"/>
    </row>
    <row r="177" spans="2:65" s="1" customFormat="1" ht="22.8">
      <c r="B177" s="29"/>
      <c r="C177" s="186">
        <f t="shared" si="16"/>
        <v>54</v>
      </c>
      <c r="D177" s="186" t="s">
        <v>139</v>
      </c>
      <c r="E177" s="185" t="s">
        <v>2049</v>
      </c>
      <c r="F177" s="180" t="s">
        <v>2048</v>
      </c>
      <c r="G177" s="184" t="s">
        <v>1292</v>
      </c>
      <c r="H177" s="183">
        <v>1</v>
      </c>
      <c r="I177" s="196"/>
      <c r="J177" s="181">
        <f t="shared" si="14"/>
        <v>0</v>
      </c>
      <c r="K177" s="180" t="s">
        <v>1</v>
      </c>
      <c r="L177" s="29"/>
      <c r="M177" s="188" t="s">
        <v>1</v>
      </c>
      <c r="N177" s="136" t="s">
        <v>40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W177" s="7"/>
      <c r="AR177" s="139" t="s">
        <v>144</v>
      </c>
      <c r="AT177" s="139" t="s">
        <v>139</v>
      </c>
      <c r="AU177" s="139" t="s">
        <v>31</v>
      </c>
      <c r="AY177" s="17" t="s">
        <v>136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7" t="s">
        <v>31</v>
      </c>
      <c r="BK177" s="140">
        <f t="shared" si="15"/>
        <v>0</v>
      </c>
      <c r="BL177" s="17" t="s">
        <v>144</v>
      </c>
      <c r="BM177" s="139" t="s">
        <v>524</v>
      </c>
    </row>
    <row r="178" spans="2:65" s="1" customFormat="1" ht="22.8">
      <c r="B178" s="29"/>
      <c r="C178" s="186">
        <f t="shared" si="16"/>
        <v>55</v>
      </c>
      <c r="D178" s="186" t="s">
        <v>139</v>
      </c>
      <c r="E178" s="185" t="s">
        <v>2047</v>
      </c>
      <c r="F178" s="180" t="s">
        <v>2046</v>
      </c>
      <c r="G178" s="184" t="s">
        <v>1292</v>
      </c>
      <c r="H178" s="183">
        <v>1</v>
      </c>
      <c r="I178" s="196"/>
      <c r="J178" s="181">
        <f t="shared" si="14"/>
        <v>0</v>
      </c>
      <c r="K178" s="180" t="s">
        <v>1</v>
      </c>
      <c r="L178" s="29"/>
      <c r="M178" s="188" t="s">
        <v>1</v>
      </c>
      <c r="N178" s="136" t="s">
        <v>40</v>
      </c>
      <c r="P178" s="137">
        <f>O178*H178</f>
        <v>0</v>
      </c>
      <c r="Q178" s="137">
        <v>0</v>
      </c>
      <c r="R178" s="137">
        <f>Q178*H178</f>
        <v>0</v>
      </c>
      <c r="S178" s="137">
        <v>0</v>
      </c>
      <c r="T178" s="138">
        <f>S178*H178</f>
        <v>0</v>
      </c>
      <c r="W178" s="7"/>
      <c r="AR178" s="139" t="s">
        <v>144</v>
      </c>
      <c r="AT178" s="139" t="s">
        <v>139</v>
      </c>
      <c r="AU178" s="139" t="s">
        <v>31</v>
      </c>
      <c r="AY178" s="17" t="s">
        <v>136</v>
      </c>
      <c r="BE178" s="140">
        <f>IF(N178="základní",J178,0)</f>
        <v>0</v>
      </c>
      <c r="BF178" s="140">
        <f>IF(N178="snížená",J178,0)</f>
        <v>0</v>
      </c>
      <c r="BG178" s="140">
        <f>IF(N178="zákl. přenesená",J178,0)</f>
        <v>0</v>
      </c>
      <c r="BH178" s="140">
        <f>IF(N178="sníž. přenesená",J178,0)</f>
        <v>0</v>
      </c>
      <c r="BI178" s="140">
        <f>IF(N178="nulová",J178,0)</f>
        <v>0</v>
      </c>
      <c r="BJ178" s="17" t="s">
        <v>31</v>
      </c>
      <c r="BK178" s="140">
        <f t="shared" si="15"/>
        <v>0</v>
      </c>
      <c r="BL178" s="17" t="s">
        <v>144</v>
      </c>
      <c r="BM178" s="139" t="s">
        <v>524</v>
      </c>
    </row>
    <row r="179" spans="2:65" s="1" customFormat="1" ht="16.5" customHeight="1">
      <c r="B179" s="29"/>
      <c r="C179" s="186">
        <f t="shared" si="16"/>
        <v>56</v>
      </c>
      <c r="D179" s="186" t="s">
        <v>139</v>
      </c>
      <c r="E179" s="185" t="s">
        <v>2045</v>
      </c>
      <c r="F179" s="180" t="s">
        <v>2044</v>
      </c>
      <c r="G179" s="184" t="s">
        <v>1896</v>
      </c>
      <c r="H179" s="183">
        <v>400</v>
      </c>
      <c r="I179" s="196"/>
      <c r="J179" s="181">
        <f t="shared" si="14"/>
        <v>0</v>
      </c>
      <c r="K179" s="180" t="s">
        <v>1</v>
      </c>
      <c r="L179" s="29"/>
      <c r="M179" s="188" t="s">
        <v>1</v>
      </c>
      <c r="N179" s="136" t="s">
        <v>40</v>
      </c>
      <c r="P179" s="137">
        <f>O179*H179</f>
        <v>0</v>
      </c>
      <c r="Q179" s="137">
        <v>0</v>
      </c>
      <c r="R179" s="137">
        <f>Q179*H179</f>
        <v>0</v>
      </c>
      <c r="S179" s="137">
        <v>0</v>
      </c>
      <c r="T179" s="138">
        <f>S179*H179</f>
        <v>0</v>
      </c>
      <c r="V179" s="187"/>
      <c r="AR179" s="139" t="s">
        <v>144</v>
      </c>
      <c r="AT179" s="139" t="s">
        <v>139</v>
      </c>
      <c r="AU179" s="139" t="s">
        <v>31</v>
      </c>
      <c r="AY179" s="17" t="s">
        <v>136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7" t="s">
        <v>31</v>
      </c>
      <c r="BK179" s="140">
        <f t="shared" si="15"/>
        <v>0</v>
      </c>
      <c r="BL179" s="17" t="s">
        <v>144</v>
      </c>
      <c r="BM179" s="139" t="s">
        <v>566</v>
      </c>
    </row>
    <row r="180" spans="2:65" s="1" customFormat="1" ht="16.5" customHeight="1">
      <c r="B180" s="29"/>
      <c r="C180" s="186">
        <f t="shared" si="16"/>
        <v>57</v>
      </c>
      <c r="D180" s="186" t="s">
        <v>139</v>
      </c>
      <c r="E180" s="185" t="s">
        <v>2043</v>
      </c>
      <c r="F180" s="180" t="s">
        <v>2042</v>
      </c>
      <c r="G180" s="184" t="s">
        <v>1896</v>
      </c>
      <c r="H180" s="183">
        <v>196</v>
      </c>
      <c r="I180" s="196"/>
      <c r="J180" s="181">
        <f t="shared" si="14"/>
        <v>0</v>
      </c>
      <c r="K180" s="180" t="s">
        <v>1</v>
      </c>
      <c r="L180" s="29"/>
      <c r="M180" s="188" t="s">
        <v>1</v>
      </c>
      <c r="N180" s="136" t="s">
        <v>40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V180" s="187"/>
      <c r="AR180" s="139" t="s">
        <v>144</v>
      </c>
      <c r="AT180" s="139" t="s">
        <v>139</v>
      </c>
      <c r="AU180" s="139" t="s">
        <v>31</v>
      </c>
      <c r="AY180" s="17" t="s">
        <v>136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7" t="s">
        <v>31</v>
      </c>
      <c r="BK180" s="140">
        <f t="shared" si="15"/>
        <v>0</v>
      </c>
      <c r="BL180" s="17" t="s">
        <v>144</v>
      </c>
      <c r="BM180" s="139" t="s">
        <v>575</v>
      </c>
    </row>
    <row r="181" spans="2:65" s="11" customFormat="1" ht="25.95" customHeight="1">
      <c r="B181" s="117"/>
      <c r="D181" s="118" t="s">
        <v>74</v>
      </c>
      <c r="E181" s="119" t="s">
        <v>2041</v>
      </c>
      <c r="F181" s="119" t="s">
        <v>2040</v>
      </c>
      <c r="I181" s="190"/>
      <c r="J181" s="120">
        <f>BK181</f>
        <v>0</v>
      </c>
      <c r="L181" s="117"/>
      <c r="M181" s="121"/>
      <c r="P181" s="122">
        <f>SUM(P182:P185)</f>
        <v>0</v>
      </c>
      <c r="R181" s="122">
        <f>SUM(R182:R185)</f>
        <v>0</v>
      </c>
      <c r="T181" s="123">
        <f>SUM(T182:T185)</f>
        <v>0</v>
      </c>
      <c r="V181" s="189"/>
      <c r="AR181" s="118" t="s">
        <v>31</v>
      </c>
      <c r="AT181" s="124" t="s">
        <v>74</v>
      </c>
      <c r="AU181" s="124" t="s">
        <v>75</v>
      </c>
      <c r="AY181" s="118" t="s">
        <v>136</v>
      </c>
      <c r="BK181" s="125">
        <f>SUM(BK182:BK185)</f>
        <v>0</v>
      </c>
    </row>
    <row r="182" spans="2:65" s="1" customFormat="1" ht="21.75" customHeight="1">
      <c r="B182" s="29"/>
      <c r="C182" s="186">
        <f>C180+1</f>
        <v>58</v>
      </c>
      <c r="D182" s="186" t="s">
        <v>139</v>
      </c>
      <c r="E182" s="185" t="s">
        <v>2039</v>
      </c>
      <c r="F182" s="180" t="s">
        <v>2038</v>
      </c>
      <c r="G182" s="184" t="s">
        <v>2031</v>
      </c>
      <c r="H182" s="183">
        <v>1</v>
      </c>
      <c r="I182" s="196"/>
      <c r="J182" s="181">
        <f>ROUND(I182*H182,2)</f>
        <v>0</v>
      </c>
      <c r="K182" s="180" t="s">
        <v>1</v>
      </c>
      <c r="L182" s="29"/>
      <c r="M182" s="188" t="s">
        <v>1</v>
      </c>
      <c r="N182" s="136" t="s">
        <v>40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V182" s="187"/>
      <c r="W182" s="7"/>
      <c r="X182" s="198"/>
      <c r="AR182" s="139" t="s">
        <v>144</v>
      </c>
      <c r="AT182" s="139" t="s">
        <v>139</v>
      </c>
      <c r="AU182" s="139" t="s">
        <v>31</v>
      </c>
      <c r="AY182" s="17" t="s">
        <v>136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7" t="s">
        <v>31</v>
      </c>
      <c r="BK182" s="140">
        <f>ROUND(I182*H182,2)</f>
        <v>0</v>
      </c>
      <c r="BL182" s="17" t="s">
        <v>144</v>
      </c>
      <c r="BM182" s="139" t="s">
        <v>589</v>
      </c>
    </row>
    <row r="183" spans="2:65" s="1" customFormat="1" ht="21.75" customHeight="1">
      <c r="B183" s="29"/>
      <c r="C183" s="186">
        <f>C182+1</f>
        <v>59</v>
      </c>
      <c r="D183" s="186" t="s">
        <v>139</v>
      </c>
      <c r="E183" s="185" t="s">
        <v>2037</v>
      </c>
      <c r="F183" s="180" t="s">
        <v>2036</v>
      </c>
      <c r="G183" s="184" t="s">
        <v>200</v>
      </c>
      <c r="H183" s="183">
        <v>650</v>
      </c>
      <c r="I183" s="196"/>
      <c r="J183" s="181">
        <f>ROUND(I183*H183,2)</f>
        <v>0</v>
      </c>
      <c r="K183" s="180"/>
      <c r="L183" s="29"/>
      <c r="M183" s="188"/>
      <c r="N183" s="136"/>
      <c r="P183" s="137"/>
      <c r="Q183" s="137"/>
      <c r="R183" s="137"/>
      <c r="S183" s="137"/>
      <c r="T183" s="138"/>
      <c r="V183" s="187"/>
      <c r="W183" s="7"/>
      <c r="X183" s="198"/>
      <c r="AR183" s="139"/>
      <c r="AT183" s="139"/>
      <c r="AU183" s="139"/>
      <c r="AY183" s="17"/>
      <c r="BE183" s="140"/>
      <c r="BF183" s="140"/>
      <c r="BG183" s="140"/>
      <c r="BH183" s="140"/>
      <c r="BI183" s="140"/>
      <c r="BJ183" s="17"/>
      <c r="BK183" s="140">
        <f>ROUND(I183*H183,2)</f>
        <v>0</v>
      </c>
      <c r="BL183" s="17"/>
      <c r="BM183" s="139"/>
    </row>
    <row r="184" spans="2:65" s="1" customFormat="1" ht="21.75" customHeight="1">
      <c r="B184" s="29"/>
      <c r="C184" s="186">
        <f>C183+1</f>
        <v>60</v>
      </c>
      <c r="D184" s="186" t="s">
        <v>139</v>
      </c>
      <c r="E184" s="185" t="s">
        <v>2035</v>
      </c>
      <c r="F184" s="180" t="s">
        <v>2034</v>
      </c>
      <c r="G184" s="184" t="s">
        <v>1896</v>
      </c>
      <c r="H184" s="183">
        <v>1</v>
      </c>
      <c r="I184" s="196"/>
      <c r="J184" s="181">
        <f>ROUND(I184*H184,2)</f>
        <v>0</v>
      </c>
      <c r="K184" s="180"/>
      <c r="L184" s="29"/>
      <c r="M184" s="188"/>
      <c r="N184" s="136"/>
      <c r="P184" s="137"/>
      <c r="Q184" s="137"/>
      <c r="R184" s="137"/>
      <c r="S184" s="137"/>
      <c r="T184" s="138"/>
      <c r="V184" s="187"/>
      <c r="W184" s="7"/>
      <c r="X184" s="198"/>
      <c r="AR184" s="139"/>
      <c r="AT184" s="139"/>
      <c r="AU184" s="139"/>
      <c r="AY184" s="17"/>
      <c r="BE184" s="140"/>
      <c r="BF184" s="140"/>
      <c r="BG184" s="140"/>
      <c r="BH184" s="140"/>
      <c r="BI184" s="140"/>
      <c r="BJ184" s="17"/>
      <c r="BK184" s="140">
        <f>ROUND(I184*H184,2)</f>
        <v>0</v>
      </c>
      <c r="BL184" s="17"/>
      <c r="BM184" s="139"/>
    </row>
    <row r="185" spans="2:65" s="1" customFormat="1" ht="34.200000000000003">
      <c r="B185" s="29"/>
      <c r="C185" s="186">
        <f>C184+1</f>
        <v>61</v>
      </c>
      <c r="D185" s="186" t="s">
        <v>139</v>
      </c>
      <c r="E185" s="185" t="s">
        <v>2033</v>
      </c>
      <c r="F185" s="180" t="s">
        <v>2032</v>
      </c>
      <c r="G185" s="184" t="s">
        <v>2031</v>
      </c>
      <c r="H185" s="183">
        <v>1</v>
      </c>
      <c r="I185" s="196"/>
      <c r="J185" s="181">
        <f>ROUND(I185*H185,2)</f>
        <v>0</v>
      </c>
      <c r="K185" s="180" t="s">
        <v>1</v>
      </c>
      <c r="L185" s="29"/>
      <c r="M185" s="188" t="s">
        <v>1</v>
      </c>
      <c r="N185" s="136" t="s">
        <v>40</v>
      </c>
      <c r="P185" s="137">
        <f>O185*H185</f>
        <v>0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V185" s="187"/>
      <c r="W185" s="7"/>
      <c r="X185" s="197"/>
      <c r="AR185" s="139" t="s">
        <v>144</v>
      </c>
      <c r="AT185" s="139" t="s">
        <v>139</v>
      </c>
      <c r="AU185" s="139" t="s">
        <v>31</v>
      </c>
      <c r="AY185" s="17" t="s">
        <v>136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7" t="s">
        <v>31</v>
      </c>
      <c r="BK185" s="140">
        <f>ROUND(I185*H185,2)</f>
        <v>0</v>
      </c>
      <c r="BL185" s="17" t="s">
        <v>144</v>
      </c>
      <c r="BM185" s="139" t="s">
        <v>607</v>
      </c>
    </row>
    <row r="186" spans="2:65" s="11" customFormat="1" ht="25.95" customHeight="1">
      <c r="B186" s="117"/>
      <c r="D186" s="118" t="s">
        <v>74</v>
      </c>
      <c r="E186" s="119" t="s">
        <v>2030</v>
      </c>
      <c r="F186" s="119" t="s">
        <v>2029</v>
      </c>
      <c r="I186" s="190"/>
      <c r="J186" s="120">
        <f>BK186</f>
        <v>0</v>
      </c>
      <c r="L186" s="117"/>
      <c r="M186" s="121"/>
      <c r="P186" s="122">
        <f>SUM(P187:P253)</f>
        <v>0</v>
      </c>
      <c r="R186" s="122">
        <f>SUM(R187:R253)</f>
        <v>0</v>
      </c>
      <c r="T186" s="123">
        <f>SUM(T187:T253)</f>
        <v>0</v>
      </c>
      <c r="V186" s="189"/>
      <c r="AR186" s="118" t="s">
        <v>31</v>
      </c>
      <c r="AT186" s="124" t="s">
        <v>74</v>
      </c>
      <c r="AU186" s="124" t="s">
        <v>75</v>
      </c>
      <c r="AY186" s="118" t="s">
        <v>136</v>
      </c>
      <c r="BK186" s="125">
        <f>SUM(BK187:BK253)</f>
        <v>0</v>
      </c>
    </row>
    <row r="187" spans="2:65" s="1" customFormat="1" ht="16.5" customHeight="1">
      <c r="B187" s="29"/>
      <c r="C187" s="186">
        <f>C185+1</f>
        <v>62</v>
      </c>
      <c r="D187" s="186" t="s">
        <v>139</v>
      </c>
      <c r="E187" s="185" t="s">
        <v>2028</v>
      </c>
      <c r="F187" s="180" t="s">
        <v>2027</v>
      </c>
      <c r="G187" s="184" t="s">
        <v>200</v>
      </c>
      <c r="H187" s="183">
        <v>750</v>
      </c>
      <c r="I187" s="196"/>
      <c r="J187" s="181">
        <f t="shared" ref="J187:J218" si="17">ROUND(I187*H187,2)</f>
        <v>0</v>
      </c>
      <c r="K187" s="180" t="s">
        <v>1</v>
      </c>
      <c r="L187" s="29"/>
      <c r="M187" s="188" t="s">
        <v>1</v>
      </c>
      <c r="N187" s="136" t="s">
        <v>40</v>
      </c>
      <c r="P187" s="137">
        <f t="shared" ref="P187:P218" si="18">O187*H187</f>
        <v>0</v>
      </c>
      <c r="Q187" s="137">
        <v>0</v>
      </c>
      <c r="R187" s="137">
        <f t="shared" ref="R187:R205" si="19">Q187*H187</f>
        <v>0</v>
      </c>
      <c r="S187" s="137">
        <v>0</v>
      </c>
      <c r="T187" s="138">
        <f t="shared" ref="T187:T205" si="20">S187*H187</f>
        <v>0</v>
      </c>
      <c r="AR187" s="139" t="s">
        <v>144</v>
      </c>
      <c r="AT187" s="139" t="s">
        <v>139</v>
      </c>
      <c r="AU187" s="139" t="s">
        <v>31</v>
      </c>
      <c r="AY187" s="17" t="s">
        <v>136</v>
      </c>
      <c r="BE187" s="140">
        <f t="shared" ref="BE187:BE218" si="21">IF(N187="základní",J187,0)</f>
        <v>0</v>
      </c>
      <c r="BF187" s="140">
        <f t="shared" ref="BF187:BF218" si="22">IF(N187="snížená",J187,0)</f>
        <v>0</v>
      </c>
      <c r="BG187" s="140">
        <f t="shared" ref="BG187:BG218" si="23">IF(N187="zákl. přenesená",J187,0)</f>
        <v>0</v>
      </c>
      <c r="BH187" s="140">
        <f t="shared" ref="BH187:BH218" si="24">IF(N187="sníž. přenesená",J187,0)</f>
        <v>0</v>
      </c>
      <c r="BI187" s="140">
        <f t="shared" ref="BI187:BI218" si="25">IF(N187="nulová",J187,0)</f>
        <v>0</v>
      </c>
      <c r="BJ187" s="17" t="s">
        <v>31</v>
      </c>
      <c r="BK187" s="140">
        <f t="shared" ref="BK187:BK218" si="26">ROUND(I187*H187,2)</f>
        <v>0</v>
      </c>
      <c r="BL187" s="17" t="s">
        <v>144</v>
      </c>
      <c r="BM187" s="139" t="s">
        <v>620</v>
      </c>
    </row>
    <row r="188" spans="2:65" s="1" customFormat="1" ht="16.5" customHeight="1">
      <c r="B188" s="29"/>
      <c r="C188" s="186">
        <f t="shared" ref="C188:C219" si="27">C187+1</f>
        <v>63</v>
      </c>
      <c r="D188" s="186" t="s">
        <v>139</v>
      </c>
      <c r="E188" s="185" t="s">
        <v>2026</v>
      </c>
      <c r="F188" s="180" t="s">
        <v>2025</v>
      </c>
      <c r="G188" s="184" t="s">
        <v>200</v>
      </c>
      <c r="H188" s="183">
        <v>250</v>
      </c>
      <c r="I188" s="182"/>
      <c r="J188" s="181">
        <f t="shared" si="17"/>
        <v>0</v>
      </c>
      <c r="K188" s="180" t="s">
        <v>1</v>
      </c>
      <c r="L188" s="29"/>
      <c r="M188" s="188" t="s">
        <v>1</v>
      </c>
      <c r="N188" s="136" t="s">
        <v>40</v>
      </c>
      <c r="P188" s="137">
        <f t="shared" si="18"/>
        <v>0</v>
      </c>
      <c r="Q188" s="137">
        <v>0</v>
      </c>
      <c r="R188" s="137">
        <f t="shared" si="19"/>
        <v>0</v>
      </c>
      <c r="S188" s="137">
        <v>0</v>
      </c>
      <c r="T188" s="138">
        <f t="shared" si="20"/>
        <v>0</v>
      </c>
      <c r="AR188" s="139" t="s">
        <v>144</v>
      </c>
      <c r="AT188" s="139" t="s">
        <v>139</v>
      </c>
      <c r="AU188" s="139" t="s">
        <v>31</v>
      </c>
      <c r="AY188" s="17" t="s">
        <v>136</v>
      </c>
      <c r="BE188" s="140">
        <f t="shared" si="21"/>
        <v>0</v>
      </c>
      <c r="BF188" s="140">
        <f t="shared" si="22"/>
        <v>0</v>
      </c>
      <c r="BG188" s="140">
        <f t="shared" si="23"/>
        <v>0</v>
      </c>
      <c r="BH188" s="140">
        <f t="shared" si="24"/>
        <v>0</v>
      </c>
      <c r="BI188" s="140">
        <f t="shared" si="25"/>
        <v>0</v>
      </c>
      <c r="BJ188" s="17" t="s">
        <v>31</v>
      </c>
      <c r="BK188" s="140">
        <f t="shared" si="26"/>
        <v>0</v>
      </c>
      <c r="BL188" s="17" t="s">
        <v>144</v>
      </c>
      <c r="BM188" s="139" t="s">
        <v>620</v>
      </c>
    </row>
    <row r="189" spans="2:65" s="1" customFormat="1" ht="16.5" customHeight="1">
      <c r="B189" s="29"/>
      <c r="C189" s="186">
        <f t="shared" si="27"/>
        <v>64</v>
      </c>
      <c r="D189" s="186" t="s">
        <v>139</v>
      </c>
      <c r="E189" s="185" t="s">
        <v>2024</v>
      </c>
      <c r="F189" s="180" t="s">
        <v>2023</v>
      </c>
      <c r="G189" s="184" t="s">
        <v>200</v>
      </c>
      <c r="H189" s="183">
        <v>450</v>
      </c>
      <c r="I189" s="182"/>
      <c r="J189" s="181">
        <f t="shared" si="17"/>
        <v>0</v>
      </c>
      <c r="K189" s="180" t="s">
        <v>1</v>
      </c>
      <c r="L189" s="29"/>
      <c r="M189" s="188" t="s">
        <v>1</v>
      </c>
      <c r="N189" s="136" t="s">
        <v>40</v>
      </c>
      <c r="P189" s="137">
        <f t="shared" si="18"/>
        <v>0</v>
      </c>
      <c r="Q189" s="137">
        <v>0</v>
      </c>
      <c r="R189" s="137">
        <f t="shared" si="19"/>
        <v>0</v>
      </c>
      <c r="S189" s="137">
        <v>0</v>
      </c>
      <c r="T189" s="138">
        <f t="shared" si="20"/>
        <v>0</v>
      </c>
      <c r="AR189" s="139" t="s">
        <v>144</v>
      </c>
      <c r="AT189" s="139" t="s">
        <v>139</v>
      </c>
      <c r="AU189" s="139" t="s">
        <v>31</v>
      </c>
      <c r="AY189" s="17" t="s">
        <v>136</v>
      </c>
      <c r="BE189" s="140">
        <f t="shared" si="21"/>
        <v>0</v>
      </c>
      <c r="BF189" s="140">
        <f t="shared" si="22"/>
        <v>0</v>
      </c>
      <c r="BG189" s="140">
        <f t="shared" si="23"/>
        <v>0</v>
      </c>
      <c r="BH189" s="140">
        <f t="shared" si="24"/>
        <v>0</v>
      </c>
      <c r="BI189" s="140">
        <f t="shared" si="25"/>
        <v>0</v>
      </c>
      <c r="BJ189" s="17" t="s">
        <v>31</v>
      </c>
      <c r="BK189" s="140">
        <f t="shared" si="26"/>
        <v>0</v>
      </c>
      <c r="BL189" s="17" t="s">
        <v>144</v>
      </c>
      <c r="BM189" s="139" t="s">
        <v>620</v>
      </c>
    </row>
    <row r="190" spans="2:65" s="1" customFormat="1" ht="16.5" customHeight="1">
      <c r="B190" s="29"/>
      <c r="C190" s="186">
        <f t="shared" si="27"/>
        <v>65</v>
      </c>
      <c r="D190" s="186" t="s">
        <v>139</v>
      </c>
      <c r="E190" s="185" t="s">
        <v>2022</v>
      </c>
      <c r="F190" s="180" t="s">
        <v>2021</v>
      </c>
      <c r="G190" s="184" t="s">
        <v>200</v>
      </c>
      <c r="H190" s="183">
        <v>180</v>
      </c>
      <c r="I190" s="182"/>
      <c r="J190" s="181">
        <f t="shared" si="17"/>
        <v>0</v>
      </c>
      <c r="K190" s="180" t="s">
        <v>1</v>
      </c>
      <c r="L190" s="29"/>
      <c r="M190" s="188" t="s">
        <v>1</v>
      </c>
      <c r="N190" s="136" t="s">
        <v>40</v>
      </c>
      <c r="P190" s="137">
        <f t="shared" si="18"/>
        <v>0</v>
      </c>
      <c r="Q190" s="137">
        <v>0</v>
      </c>
      <c r="R190" s="137">
        <f t="shared" si="19"/>
        <v>0</v>
      </c>
      <c r="S190" s="137">
        <v>0</v>
      </c>
      <c r="T190" s="138">
        <f t="shared" si="20"/>
        <v>0</v>
      </c>
      <c r="AR190" s="139" t="s">
        <v>144</v>
      </c>
      <c r="AT190" s="139" t="s">
        <v>139</v>
      </c>
      <c r="AU190" s="139" t="s">
        <v>31</v>
      </c>
      <c r="AY190" s="17" t="s">
        <v>136</v>
      </c>
      <c r="BE190" s="140">
        <f t="shared" si="21"/>
        <v>0</v>
      </c>
      <c r="BF190" s="140">
        <f t="shared" si="22"/>
        <v>0</v>
      </c>
      <c r="BG190" s="140">
        <f t="shared" si="23"/>
        <v>0</v>
      </c>
      <c r="BH190" s="140">
        <f t="shared" si="24"/>
        <v>0</v>
      </c>
      <c r="BI190" s="140">
        <f t="shared" si="25"/>
        <v>0</v>
      </c>
      <c r="BJ190" s="17" t="s">
        <v>31</v>
      </c>
      <c r="BK190" s="140">
        <f t="shared" si="26"/>
        <v>0</v>
      </c>
      <c r="BL190" s="17" t="s">
        <v>144</v>
      </c>
      <c r="BM190" s="139" t="s">
        <v>629</v>
      </c>
    </row>
    <row r="191" spans="2:65" s="1" customFormat="1" ht="16.5" customHeight="1">
      <c r="B191" s="29"/>
      <c r="C191" s="186">
        <f t="shared" si="27"/>
        <v>66</v>
      </c>
      <c r="D191" s="186" t="s">
        <v>139</v>
      </c>
      <c r="E191" s="185" t="s">
        <v>2020</v>
      </c>
      <c r="F191" s="180" t="s">
        <v>2019</v>
      </c>
      <c r="G191" s="184" t="s">
        <v>200</v>
      </c>
      <c r="H191" s="183">
        <v>60</v>
      </c>
      <c r="I191" s="182"/>
      <c r="J191" s="181">
        <f t="shared" si="17"/>
        <v>0</v>
      </c>
      <c r="K191" s="180" t="s">
        <v>1</v>
      </c>
      <c r="L191" s="29"/>
      <c r="M191" s="188" t="s">
        <v>1</v>
      </c>
      <c r="N191" s="136" t="s">
        <v>40</v>
      </c>
      <c r="P191" s="137">
        <f t="shared" si="18"/>
        <v>0</v>
      </c>
      <c r="Q191" s="137">
        <v>0</v>
      </c>
      <c r="R191" s="137">
        <f t="shared" si="19"/>
        <v>0</v>
      </c>
      <c r="S191" s="137">
        <v>0</v>
      </c>
      <c r="T191" s="138">
        <f t="shared" si="20"/>
        <v>0</v>
      </c>
      <c r="AR191" s="139" t="s">
        <v>144</v>
      </c>
      <c r="AT191" s="139" t="s">
        <v>139</v>
      </c>
      <c r="AU191" s="139" t="s">
        <v>31</v>
      </c>
      <c r="AY191" s="17" t="s">
        <v>136</v>
      </c>
      <c r="BE191" s="140">
        <f t="shared" si="21"/>
        <v>0</v>
      </c>
      <c r="BF191" s="140">
        <f t="shared" si="22"/>
        <v>0</v>
      </c>
      <c r="BG191" s="140">
        <f t="shared" si="23"/>
        <v>0</v>
      </c>
      <c r="BH191" s="140">
        <f t="shared" si="24"/>
        <v>0</v>
      </c>
      <c r="BI191" s="140">
        <f t="shared" si="25"/>
        <v>0</v>
      </c>
      <c r="BJ191" s="17" t="s">
        <v>31</v>
      </c>
      <c r="BK191" s="140">
        <f t="shared" si="26"/>
        <v>0</v>
      </c>
      <c r="BL191" s="17" t="s">
        <v>144</v>
      </c>
      <c r="BM191" s="139" t="s">
        <v>638</v>
      </c>
    </row>
    <row r="192" spans="2:65" s="1" customFormat="1" ht="16.5" customHeight="1">
      <c r="B192" s="29"/>
      <c r="C192" s="186">
        <f t="shared" si="27"/>
        <v>67</v>
      </c>
      <c r="D192" s="186" t="s">
        <v>139</v>
      </c>
      <c r="E192" s="185" t="s">
        <v>2018</v>
      </c>
      <c r="F192" s="180" t="s">
        <v>2017</v>
      </c>
      <c r="G192" s="184" t="s">
        <v>200</v>
      </c>
      <c r="H192" s="183">
        <v>25</v>
      </c>
      <c r="I192" s="182"/>
      <c r="J192" s="181">
        <f t="shared" si="17"/>
        <v>0</v>
      </c>
      <c r="K192" s="180" t="s">
        <v>1</v>
      </c>
      <c r="L192" s="29"/>
      <c r="M192" s="188" t="s">
        <v>1</v>
      </c>
      <c r="N192" s="136" t="s">
        <v>40</v>
      </c>
      <c r="P192" s="137">
        <f t="shared" si="18"/>
        <v>0</v>
      </c>
      <c r="Q192" s="137">
        <v>0</v>
      </c>
      <c r="R192" s="137">
        <f t="shared" si="19"/>
        <v>0</v>
      </c>
      <c r="S192" s="137">
        <v>0</v>
      </c>
      <c r="T192" s="138">
        <f t="shared" si="20"/>
        <v>0</v>
      </c>
      <c r="AR192" s="139" t="s">
        <v>144</v>
      </c>
      <c r="AT192" s="139" t="s">
        <v>139</v>
      </c>
      <c r="AU192" s="139" t="s">
        <v>31</v>
      </c>
      <c r="AY192" s="17" t="s">
        <v>136</v>
      </c>
      <c r="BE192" s="140">
        <f t="shared" si="21"/>
        <v>0</v>
      </c>
      <c r="BF192" s="140">
        <f t="shared" si="22"/>
        <v>0</v>
      </c>
      <c r="BG192" s="140">
        <f t="shared" si="23"/>
        <v>0</v>
      </c>
      <c r="BH192" s="140">
        <f t="shared" si="24"/>
        <v>0</v>
      </c>
      <c r="BI192" s="140">
        <f t="shared" si="25"/>
        <v>0</v>
      </c>
      <c r="BJ192" s="17" t="s">
        <v>31</v>
      </c>
      <c r="BK192" s="140">
        <f t="shared" si="26"/>
        <v>0</v>
      </c>
      <c r="BL192" s="17" t="s">
        <v>144</v>
      </c>
      <c r="BM192" s="139" t="s">
        <v>649</v>
      </c>
    </row>
    <row r="193" spans="2:65" s="1" customFormat="1" ht="16.5" customHeight="1">
      <c r="B193" s="29"/>
      <c r="C193" s="186">
        <f t="shared" si="27"/>
        <v>68</v>
      </c>
      <c r="D193" s="186" t="s">
        <v>139</v>
      </c>
      <c r="E193" s="185" t="s">
        <v>2016</v>
      </c>
      <c r="F193" s="180" t="s">
        <v>2015</v>
      </c>
      <c r="G193" s="184" t="s">
        <v>200</v>
      </c>
      <c r="H193" s="183">
        <v>25</v>
      </c>
      <c r="I193" s="182"/>
      <c r="J193" s="181">
        <f t="shared" si="17"/>
        <v>0</v>
      </c>
      <c r="K193" s="180" t="s">
        <v>1</v>
      </c>
      <c r="L193" s="29"/>
      <c r="M193" s="188" t="s">
        <v>1</v>
      </c>
      <c r="N193" s="136" t="s">
        <v>40</v>
      </c>
      <c r="P193" s="137">
        <f t="shared" si="18"/>
        <v>0</v>
      </c>
      <c r="Q193" s="137">
        <v>0</v>
      </c>
      <c r="R193" s="137">
        <f t="shared" si="19"/>
        <v>0</v>
      </c>
      <c r="S193" s="137">
        <v>0</v>
      </c>
      <c r="T193" s="138">
        <f t="shared" si="20"/>
        <v>0</v>
      </c>
      <c r="AR193" s="139" t="s">
        <v>144</v>
      </c>
      <c r="AT193" s="139" t="s">
        <v>139</v>
      </c>
      <c r="AU193" s="139" t="s">
        <v>31</v>
      </c>
      <c r="AY193" s="17" t="s">
        <v>136</v>
      </c>
      <c r="BE193" s="140">
        <f t="shared" si="21"/>
        <v>0</v>
      </c>
      <c r="BF193" s="140">
        <f t="shared" si="22"/>
        <v>0</v>
      </c>
      <c r="BG193" s="140">
        <f t="shared" si="23"/>
        <v>0</v>
      </c>
      <c r="BH193" s="140">
        <f t="shared" si="24"/>
        <v>0</v>
      </c>
      <c r="BI193" s="140">
        <f t="shared" si="25"/>
        <v>0</v>
      </c>
      <c r="BJ193" s="17" t="s">
        <v>31</v>
      </c>
      <c r="BK193" s="140">
        <f t="shared" si="26"/>
        <v>0</v>
      </c>
      <c r="BL193" s="17" t="s">
        <v>144</v>
      </c>
      <c r="BM193" s="139" t="s">
        <v>658</v>
      </c>
    </row>
    <row r="194" spans="2:65" s="1" customFormat="1" ht="16.5" customHeight="1">
      <c r="B194" s="29"/>
      <c r="C194" s="186">
        <f t="shared" si="27"/>
        <v>69</v>
      </c>
      <c r="D194" s="186" t="s">
        <v>139</v>
      </c>
      <c r="E194" s="185" t="s">
        <v>2014</v>
      </c>
      <c r="F194" s="180" t="s">
        <v>2013</v>
      </c>
      <c r="G194" s="184" t="s">
        <v>200</v>
      </c>
      <c r="H194" s="183">
        <v>25</v>
      </c>
      <c r="I194" s="182"/>
      <c r="J194" s="181">
        <f t="shared" si="17"/>
        <v>0</v>
      </c>
      <c r="K194" s="180" t="s">
        <v>1</v>
      </c>
      <c r="L194" s="29"/>
      <c r="M194" s="188" t="s">
        <v>1</v>
      </c>
      <c r="N194" s="136" t="s">
        <v>40</v>
      </c>
      <c r="P194" s="137">
        <f t="shared" si="18"/>
        <v>0</v>
      </c>
      <c r="Q194" s="137">
        <v>0</v>
      </c>
      <c r="R194" s="137">
        <f t="shared" si="19"/>
        <v>0</v>
      </c>
      <c r="S194" s="137">
        <v>0</v>
      </c>
      <c r="T194" s="138">
        <f t="shared" si="20"/>
        <v>0</v>
      </c>
      <c r="AR194" s="139" t="s">
        <v>144</v>
      </c>
      <c r="AT194" s="139" t="s">
        <v>139</v>
      </c>
      <c r="AU194" s="139" t="s">
        <v>31</v>
      </c>
      <c r="AY194" s="17" t="s">
        <v>136</v>
      </c>
      <c r="BE194" s="140">
        <f t="shared" si="21"/>
        <v>0</v>
      </c>
      <c r="BF194" s="140">
        <f t="shared" si="22"/>
        <v>0</v>
      </c>
      <c r="BG194" s="140">
        <f t="shared" si="23"/>
        <v>0</v>
      </c>
      <c r="BH194" s="140">
        <f t="shared" si="24"/>
        <v>0</v>
      </c>
      <c r="BI194" s="140">
        <f t="shared" si="25"/>
        <v>0</v>
      </c>
      <c r="BJ194" s="17" t="s">
        <v>31</v>
      </c>
      <c r="BK194" s="140">
        <f t="shared" si="26"/>
        <v>0</v>
      </c>
      <c r="BL194" s="17" t="s">
        <v>144</v>
      </c>
      <c r="BM194" s="139" t="s">
        <v>667</v>
      </c>
    </row>
    <row r="195" spans="2:65" s="1" customFormat="1" ht="16.5" customHeight="1">
      <c r="B195" s="29"/>
      <c r="C195" s="186">
        <f t="shared" si="27"/>
        <v>70</v>
      </c>
      <c r="D195" s="186" t="s">
        <v>139</v>
      </c>
      <c r="E195" s="185" t="s">
        <v>2012</v>
      </c>
      <c r="F195" s="180" t="s">
        <v>2011</v>
      </c>
      <c r="G195" s="184" t="s">
        <v>200</v>
      </c>
      <c r="H195" s="183">
        <v>200</v>
      </c>
      <c r="I195" s="182"/>
      <c r="J195" s="181">
        <f t="shared" si="17"/>
        <v>0</v>
      </c>
      <c r="K195" s="180" t="s">
        <v>1</v>
      </c>
      <c r="L195" s="29"/>
      <c r="M195" s="188" t="s">
        <v>1</v>
      </c>
      <c r="N195" s="136" t="s">
        <v>40</v>
      </c>
      <c r="P195" s="137">
        <f t="shared" si="18"/>
        <v>0</v>
      </c>
      <c r="Q195" s="137">
        <v>0</v>
      </c>
      <c r="R195" s="137">
        <f t="shared" si="19"/>
        <v>0</v>
      </c>
      <c r="S195" s="137">
        <v>0</v>
      </c>
      <c r="T195" s="138">
        <f t="shared" si="20"/>
        <v>0</v>
      </c>
      <c r="AR195" s="139" t="s">
        <v>144</v>
      </c>
      <c r="AT195" s="139" t="s">
        <v>139</v>
      </c>
      <c r="AU195" s="139" t="s">
        <v>31</v>
      </c>
      <c r="AY195" s="17" t="s">
        <v>136</v>
      </c>
      <c r="BE195" s="140">
        <f t="shared" si="21"/>
        <v>0</v>
      </c>
      <c r="BF195" s="140">
        <f t="shared" si="22"/>
        <v>0</v>
      </c>
      <c r="BG195" s="140">
        <f t="shared" si="23"/>
        <v>0</v>
      </c>
      <c r="BH195" s="140">
        <f t="shared" si="24"/>
        <v>0</v>
      </c>
      <c r="BI195" s="140">
        <f t="shared" si="25"/>
        <v>0</v>
      </c>
      <c r="BJ195" s="17" t="s">
        <v>31</v>
      </c>
      <c r="BK195" s="140">
        <f t="shared" si="26"/>
        <v>0</v>
      </c>
      <c r="BL195" s="17" t="s">
        <v>144</v>
      </c>
      <c r="BM195" s="139" t="s">
        <v>675</v>
      </c>
    </row>
    <row r="196" spans="2:65" s="1" customFormat="1" ht="16.5" customHeight="1">
      <c r="B196" s="29"/>
      <c r="C196" s="186">
        <f t="shared" si="27"/>
        <v>71</v>
      </c>
      <c r="D196" s="186" t="s">
        <v>139</v>
      </c>
      <c r="E196" s="185" t="s">
        <v>2010</v>
      </c>
      <c r="F196" s="180" t="s">
        <v>2009</v>
      </c>
      <c r="G196" s="184" t="s">
        <v>200</v>
      </c>
      <c r="H196" s="183">
        <v>200</v>
      </c>
      <c r="I196" s="182"/>
      <c r="J196" s="181">
        <f t="shared" si="17"/>
        <v>0</v>
      </c>
      <c r="K196" s="180" t="s">
        <v>1</v>
      </c>
      <c r="L196" s="29"/>
      <c r="M196" s="188" t="s">
        <v>1</v>
      </c>
      <c r="N196" s="136" t="s">
        <v>40</v>
      </c>
      <c r="P196" s="137">
        <f t="shared" si="18"/>
        <v>0</v>
      </c>
      <c r="Q196" s="137">
        <v>0</v>
      </c>
      <c r="R196" s="137">
        <f t="shared" si="19"/>
        <v>0</v>
      </c>
      <c r="S196" s="137">
        <v>0</v>
      </c>
      <c r="T196" s="138">
        <f t="shared" si="20"/>
        <v>0</v>
      </c>
      <c r="AR196" s="139" t="s">
        <v>144</v>
      </c>
      <c r="AT196" s="139" t="s">
        <v>139</v>
      </c>
      <c r="AU196" s="139" t="s">
        <v>31</v>
      </c>
      <c r="AY196" s="17" t="s">
        <v>136</v>
      </c>
      <c r="BE196" s="140">
        <f t="shared" si="21"/>
        <v>0</v>
      </c>
      <c r="BF196" s="140">
        <f t="shared" si="22"/>
        <v>0</v>
      </c>
      <c r="BG196" s="140">
        <f t="shared" si="23"/>
        <v>0</v>
      </c>
      <c r="BH196" s="140">
        <f t="shared" si="24"/>
        <v>0</v>
      </c>
      <c r="BI196" s="140">
        <f t="shared" si="25"/>
        <v>0</v>
      </c>
      <c r="BJ196" s="17" t="s">
        <v>31</v>
      </c>
      <c r="BK196" s="140">
        <f t="shared" si="26"/>
        <v>0</v>
      </c>
      <c r="BL196" s="17" t="s">
        <v>144</v>
      </c>
      <c r="BM196" s="139" t="s">
        <v>675</v>
      </c>
    </row>
    <row r="197" spans="2:65" s="1" customFormat="1" ht="16.5" customHeight="1">
      <c r="B197" s="29"/>
      <c r="C197" s="186">
        <f t="shared" si="27"/>
        <v>72</v>
      </c>
      <c r="D197" s="186" t="s">
        <v>139</v>
      </c>
      <c r="E197" s="185" t="s">
        <v>2008</v>
      </c>
      <c r="F197" s="180" t="s">
        <v>2007</v>
      </c>
      <c r="G197" s="184" t="s">
        <v>200</v>
      </c>
      <c r="H197" s="183">
        <v>40</v>
      </c>
      <c r="I197" s="182"/>
      <c r="J197" s="181">
        <f t="shared" si="17"/>
        <v>0</v>
      </c>
      <c r="K197" s="180" t="s">
        <v>1</v>
      </c>
      <c r="L197" s="29"/>
      <c r="M197" s="188" t="s">
        <v>1</v>
      </c>
      <c r="N197" s="136" t="s">
        <v>40</v>
      </c>
      <c r="P197" s="137">
        <f t="shared" si="18"/>
        <v>0</v>
      </c>
      <c r="Q197" s="137">
        <v>0</v>
      </c>
      <c r="R197" s="137">
        <f t="shared" si="19"/>
        <v>0</v>
      </c>
      <c r="S197" s="137">
        <v>0</v>
      </c>
      <c r="T197" s="138">
        <f t="shared" si="20"/>
        <v>0</v>
      </c>
      <c r="AR197" s="139" t="s">
        <v>144</v>
      </c>
      <c r="AT197" s="139" t="s">
        <v>139</v>
      </c>
      <c r="AU197" s="139" t="s">
        <v>31</v>
      </c>
      <c r="AY197" s="17" t="s">
        <v>136</v>
      </c>
      <c r="BE197" s="140">
        <f t="shared" si="21"/>
        <v>0</v>
      </c>
      <c r="BF197" s="140">
        <f t="shared" si="22"/>
        <v>0</v>
      </c>
      <c r="BG197" s="140">
        <f t="shared" si="23"/>
        <v>0</v>
      </c>
      <c r="BH197" s="140">
        <f t="shared" si="24"/>
        <v>0</v>
      </c>
      <c r="BI197" s="140">
        <f t="shared" si="25"/>
        <v>0</v>
      </c>
      <c r="BJ197" s="17" t="s">
        <v>31</v>
      </c>
      <c r="BK197" s="140">
        <f t="shared" si="26"/>
        <v>0</v>
      </c>
      <c r="BL197" s="17" t="s">
        <v>144</v>
      </c>
      <c r="BM197" s="139" t="s">
        <v>675</v>
      </c>
    </row>
    <row r="198" spans="2:65" s="1" customFormat="1" ht="16.5" customHeight="1">
      <c r="B198" s="29"/>
      <c r="C198" s="186">
        <f t="shared" si="27"/>
        <v>73</v>
      </c>
      <c r="D198" s="186" t="s">
        <v>139</v>
      </c>
      <c r="E198" s="185" t="s">
        <v>2006</v>
      </c>
      <c r="F198" s="180" t="s">
        <v>2005</v>
      </c>
      <c r="G198" s="184" t="s">
        <v>200</v>
      </c>
      <c r="H198" s="183">
        <v>20</v>
      </c>
      <c r="I198" s="182"/>
      <c r="J198" s="181">
        <f t="shared" si="17"/>
        <v>0</v>
      </c>
      <c r="K198" s="180" t="s">
        <v>1</v>
      </c>
      <c r="L198" s="29"/>
      <c r="M198" s="188" t="s">
        <v>1</v>
      </c>
      <c r="N198" s="136" t="s">
        <v>40</v>
      </c>
      <c r="P198" s="137">
        <f t="shared" si="18"/>
        <v>0</v>
      </c>
      <c r="Q198" s="137">
        <v>0</v>
      </c>
      <c r="R198" s="137">
        <f t="shared" si="19"/>
        <v>0</v>
      </c>
      <c r="S198" s="137">
        <v>0</v>
      </c>
      <c r="T198" s="138">
        <f t="shared" si="20"/>
        <v>0</v>
      </c>
      <c r="AR198" s="139" t="s">
        <v>144</v>
      </c>
      <c r="AT198" s="139" t="s">
        <v>139</v>
      </c>
      <c r="AU198" s="139" t="s">
        <v>31</v>
      </c>
      <c r="AY198" s="17" t="s">
        <v>136</v>
      </c>
      <c r="BE198" s="140">
        <f t="shared" si="21"/>
        <v>0</v>
      </c>
      <c r="BF198" s="140">
        <f t="shared" si="22"/>
        <v>0</v>
      </c>
      <c r="BG198" s="140">
        <f t="shared" si="23"/>
        <v>0</v>
      </c>
      <c r="BH198" s="140">
        <f t="shared" si="24"/>
        <v>0</v>
      </c>
      <c r="BI198" s="140">
        <f t="shared" si="25"/>
        <v>0</v>
      </c>
      <c r="BJ198" s="17" t="s">
        <v>31</v>
      </c>
      <c r="BK198" s="140">
        <f t="shared" si="26"/>
        <v>0</v>
      </c>
      <c r="BL198" s="17" t="s">
        <v>144</v>
      </c>
      <c r="BM198" s="139" t="s">
        <v>675</v>
      </c>
    </row>
    <row r="199" spans="2:65" s="1" customFormat="1" ht="16.5" customHeight="1">
      <c r="B199" s="29"/>
      <c r="C199" s="186">
        <f t="shared" si="27"/>
        <v>74</v>
      </c>
      <c r="D199" s="186" t="s">
        <v>139</v>
      </c>
      <c r="E199" s="185" t="s">
        <v>2004</v>
      </c>
      <c r="F199" s="180" t="s">
        <v>2003</v>
      </c>
      <c r="G199" s="184" t="s">
        <v>1896</v>
      </c>
      <c r="H199" s="183">
        <v>55</v>
      </c>
      <c r="I199" s="182"/>
      <c r="J199" s="181">
        <f t="shared" si="17"/>
        <v>0</v>
      </c>
      <c r="K199" s="180" t="s">
        <v>1</v>
      </c>
      <c r="L199" s="29"/>
      <c r="M199" s="188" t="s">
        <v>1</v>
      </c>
      <c r="N199" s="136" t="s">
        <v>40</v>
      </c>
      <c r="P199" s="137">
        <f t="shared" si="18"/>
        <v>0</v>
      </c>
      <c r="Q199" s="137">
        <v>0</v>
      </c>
      <c r="R199" s="137">
        <f t="shared" si="19"/>
        <v>0</v>
      </c>
      <c r="S199" s="137">
        <v>0</v>
      </c>
      <c r="T199" s="138">
        <f t="shared" si="20"/>
        <v>0</v>
      </c>
      <c r="X199" s="191"/>
      <c r="AR199" s="139" t="s">
        <v>144</v>
      </c>
      <c r="AT199" s="139" t="s">
        <v>139</v>
      </c>
      <c r="AU199" s="139" t="s">
        <v>31</v>
      </c>
      <c r="AY199" s="17" t="s">
        <v>136</v>
      </c>
      <c r="BE199" s="140">
        <f t="shared" si="21"/>
        <v>0</v>
      </c>
      <c r="BF199" s="140">
        <f t="shared" si="22"/>
        <v>0</v>
      </c>
      <c r="BG199" s="140">
        <f t="shared" si="23"/>
        <v>0</v>
      </c>
      <c r="BH199" s="140">
        <f t="shared" si="24"/>
        <v>0</v>
      </c>
      <c r="BI199" s="140">
        <f t="shared" si="25"/>
        <v>0</v>
      </c>
      <c r="BJ199" s="17" t="s">
        <v>31</v>
      </c>
      <c r="BK199" s="140">
        <f t="shared" si="26"/>
        <v>0</v>
      </c>
      <c r="BL199" s="17" t="s">
        <v>144</v>
      </c>
      <c r="BM199" s="139" t="s">
        <v>707</v>
      </c>
    </row>
    <row r="200" spans="2:65" s="1" customFormat="1" ht="16.5" customHeight="1">
      <c r="B200" s="29"/>
      <c r="C200" s="186">
        <f t="shared" si="27"/>
        <v>75</v>
      </c>
      <c r="D200" s="186" t="s">
        <v>139</v>
      </c>
      <c r="E200" s="185" t="s">
        <v>2002</v>
      </c>
      <c r="F200" s="180" t="s">
        <v>2001</v>
      </c>
      <c r="G200" s="184" t="s">
        <v>1896</v>
      </c>
      <c r="H200" s="183">
        <v>85</v>
      </c>
      <c r="I200" s="182"/>
      <c r="J200" s="181">
        <f t="shared" si="17"/>
        <v>0</v>
      </c>
      <c r="K200" s="180" t="s">
        <v>1</v>
      </c>
      <c r="L200" s="29"/>
      <c r="M200" s="188" t="s">
        <v>1</v>
      </c>
      <c r="N200" s="136" t="s">
        <v>40</v>
      </c>
      <c r="P200" s="137">
        <f t="shared" si="18"/>
        <v>0</v>
      </c>
      <c r="Q200" s="137">
        <v>0</v>
      </c>
      <c r="R200" s="137">
        <f t="shared" si="19"/>
        <v>0</v>
      </c>
      <c r="S200" s="137">
        <v>0</v>
      </c>
      <c r="T200" s="138">
        <f t="shared" si="20"/>
        <v>0</v>
      </c>
      <c r="X200" s="191"/>
      <c r="AR200" s="139" t="s">
        <v>144</v>
      </c>
      <c r="AT200" s="139" t="s">
        <v>139</v>
      </c>
      <c r="AU200" s="139" t="s">
        <v>31</v>
      </c>
      <c r="AY200" s="17" t="s">
        <v>136</v>
      </c>
      <c r="BE200" s="140">
        <f t="shared" si="21"/>
        <v>0</v>
      </c>
      <c r="BF200" s="140">
        <f t="shared" si="22"/>
        <v>0</v>
      </c>
      <c r="BG200" s="140">
        <f t="shared" si="23"/>
        <v>0</v>
      </c>
      <c r="BH200" s="140">
        <f t="shared" si="24"/>
        <v>0</v>
      </c>
      <c r="BI200" s="140">
        <f t="shared" si="25"/>
        <v>0</v>
      </c>
      <c r="BJ200" s="17" t="s">
        <v>31</v>
      </c>
      <c r="BK200" s="140">
        <f t="shared" si="26"/>
        <v>0</v>
      </c>
      <c r="BL200" s="17" t="s">
        <v>144</v>
      </c>
      <c r="BM200" s="139" t="s">
        <v>715</v>
      </c>
    </row>
    <row r="201" spans="2:65" s="1" customFormat="1" ht="16.5" customHeight="1">
      <c r="B201" s="29"/>
      <c r="C201" s="186">
        <f t="shared" si="27"/>
        <v>76</v>
      </c>
      <c r="D201" s="186" t="s">
        <v>139</v>
      </c>
      <c r="E201" s="185" t="s">
        <v>2000</v>
      </c>
      <c r="F201" s="180" t="s">
        <v>1999</v>
      </c>
      <c r="G201" s="184" t="s">
        <v>1896</v>
      </c>
      <c r="H201" s="183">
        <v>4</v>
      </c>
      <c r="I201" s="182"/>
      <c r="J201" s="181">
        <f t="shared" si="17"/>
        <v>0</v>
      </c>
      <c r="K201" s="180" t="s">
        <v>1</v>
      </c>
      <c r="L201" s="29"/>
      <c r="M201" s="188" t="s">
        <v>1</v>
      </c>
      <c r="N201" s="136" t="s">
        <v>40</v>
      </c>
      <c r="P201" s="137">
        <f t="shared" si="18"/>
        <v>0</v>
      </c>
      <c r="Q201" s="137">
        <v>0</v>
      </c>
      <c r="R201" s="137">
        <f t="shared" si="19"/>
        <v>0</v>
      </c>
      <c r="S201" s="137">
        <v>0</v>
      </c>
      <c r="T201" s="138">
        <f t="shared" si="20"/>
        <v>0</v>
      </c>
      <c r="X201" s="191"/>
      <c r="AR201" s="139" t="s">
        <v>144</v>
      </c>
      <c r="AT201" s="139" t="s">
        <v>139</v>
      </c>
      <c r="AU201" s="139" t="s">
        <v>31</v>
      </c>
      <c r="AY201" s="17" t="s">
        <v>136</v>
      </c>
      <c r="BE201" s="140">
        <f t="shared" si="21"/>
        <v>0</v>
      </c>
      <c r="BF201" s="140">
        <f t="shared" si="22"/>
        <v>0</v>
      </c>
      <c r="BG201" s="140">
        <f t="shared" si="23"/>
        <v>0</v>
      </c>
      <c r="BH201" s="140">
        <f t="shared" si="24"/>
        <v>0</v>
      </c>
      <c r="BI201" s="140">
        <f t="shared" si="25"/>
        <v>0</v>
      </c>
      <c r="BJ201" s="17" t="s">
        <v>31</v>
      </c>
      <c r="BK201" s="140">
        <f t="shared" si="26"/>
        <v>0</v>
      </c>
      <c r="BL201" s="17" t="s">
        <v>144</v>
      </c>
      <c r="BM201" s="139" t="s">
        <v>715</v>
      </c>
    </row>
    <row r="202" spans="2:65" s="1" customFormat="1" ht="16.5" customHeight="1">
      <c r="B202" s="29"/>
      <c r="C202" s="186">
        <f t="shared" si="27"/>
        <v>77</v>
      </c>
      <c r="D202" s="186" t="s">
        <v>139</v>
      </c>
      <c r="E202" s="185" t="s">
        <v>1998</v>
      </c>
      <c r="F202" s="180" t="s">
        <v>1997</v>
      </c>
      <c r="G202" s="184" t="s">
        <v>1896</v>
      </c>
      <c r="H202" s="183">
        <v>16</v>
      </c>
      <c r="I202" s="182"/>
      <c r="J202" s="181">
        <f t="shared" si="17"/>
        <v>0</v>
      </c>
      <c r="K202" s="180" t="s">
        <v>1</v>
      </c>
      <c r="L202" s="29"/>
      <c r="M202" s="188" t="s">
        <v>1</v>
      </c>
      <c r="N202" s="136" t="s">
        <v>40</v>
      </c>
      <c r="P202" s="137">
        <f t="shared" si="18"/>
        <v>0</v>
      </c>
      <c r="Q202" s="137">
        <v>0</v>
      </c>
      <c r="R202" s="137">
        <f t="shared" si="19"/>
        <v>0</v>
      </c>
      <c r="S202" s="137">
        <v>0</v>
      </c>
      <c r="T202" s="138">
        <f t="shared" si="20"/>
        <v>0</v>
      </c>
      <c r="X202" s="191"/>
      <c r="AR202" s="139" t="s">
        <v>144</v>
      </c>
      <c r="AT202" s="139" t="s">
        <v>139</v>
      </c>
      <c r="AU202" s="139" t="s">
        <v>31</v>
      </c>
      <c r="AY202" s="17" t="s">
        <v>136</v>
      </c>
      <c r="BE202" s="140">
        <f t="shared" si="21"/>
        <v>0</v>
      </c>
      <c r="BF202" s="140">
        <f t="shared" si="22"/>
        <v>0</v>
      </c>
      <c r="BG202" s="140">
        <f t="shared" si="23"/>
        <v>0</v>
      </c>
      <c r="BH202" s="140">
        <f t="shared" si="24"/>
        <v>0</v>
      </c>
      <c r="BI202" s="140">
        <f t="shared" si="25"/>
        <v>0</v>
      </c>
      <c r="BJ202" s="17" t="s">
        <v>31</v>
      </c>
      <c r="BK202" s="140">
        <f t="shared" si="26"/>
        <v>0</v>
      </c>
      <c r="BL202" s="17" t="s">
        <v>144</v>
      </c>
      <c r="BM202" s="139" t="s">
        <v>723</v>
      </c>
    </row>
    <row r="203" spans="2:65" s="1" customFormat="1" ht="16.5" customHeight="1">
      <c r="B203" s="29"/>
      <c r="C203" s="186">
        <f t="shared" si="27"/>
        <v>78</v>
      </c>
      <c r="D203" s="186" t="s">
        <v>139</v>
      </c>
      <c r="E203" s="185" t="s">
        <v>1996</v>
      </c>
      <c r="F203" s="180" t="s">
        <v>1995</v>
      </c>
      <c r="G203" s="184" t="s">
        <v>1896</v>
      </c>
      <c r="H203" s="183">
        <v>6</v>
      </c>
      <c r="I203" s="182"/>
      <c r="J203" s="181">
        <f t="shared" si="17"/>
        <v>0</v>
      </c>
      <c r="K203" s="180" t="s">
        <v>1</v>
      </c>
      <c r="L203" s="29"/>
      <c r="M203" s="188" t="s">
        <v>1</v>
      </c>
      <c r="N203" s="136" t="s">
        <v>40</v>
      </c>
      <c r="P203" s="137">
        <f t="shared" si="18"/>
        <v>0</v>
      </c>
      <c r="Q203" s="137">
        <v>0</v>
      </c>
      <c r="R203" s="137">
        <f t="shared" si="19"/>
        <v>0</v>
      </c>
      <c r="S203" s="137">
        <v>0</v>
      </c>
      <c r="T203" s="138">
        <f t="shared" si="20"/>
        <v>0</v>
      </c>
      <c r="X203" s="191"/>
      <c r="AR203" s="139" t="s">
        <v>144</v>
      </c>
      <c r="AT203" s="139" t="s">
        <v>139</v>
      </c>
      <c r="AU203" s="139" t="s">
        <v>31</v>
      </c>
      <c r="AY203" s="17" t="s">
        <v>136</v>
      </c>
      <c r="BE203" s="140">
        <f t="shared" si="21"/>
        <v>0</v>
      </c>
      <c r="BF203" s="140">
        <f t="shared" si="22"/>
        <v>0</v>
      </c>
      <c r="BG203" s="140">
        <f t="shared" si="23"/>
        <v>0</v>
      </c>
      <c r="BH203" s="140">
        <f t="shared" si="24"/>
        <v>0</v>
      </c>
      <c r="BI203" s="140">
        <f t="shared" si="25"/>
        <v>0</v>
      </c>
      <c r="BJ203" s="17" t="s">
        <v>31</v>
      </c>
      <c r="BK203" s="140">
        <f t="shared" si="26"/>
        <v>0</v>
      </c>
      <c r="BL203" s="17" t="s">
        <v>144</v>
      </c>
      <c r="BM203" s="139" t="s">
        <v>733</v>
      </c>
    </row>
    <row r="204" spans="2:65" s="1" customFormat="1" ht="16.5" customHeight="1">
      <c r="B204" s="29"/>
      <c r="C204" s="186">
        <f t="shared" si="27"/>
        <v>79</v>
      </c>
      <c r="D204" s="186" t="s">
        <v>139</v>
      </c>
      <c r="E204" s="185" t="s">
        <v>1994</v>
      </c>
      <c r="F204" s="180" t="s">
        <v>1993</v>
      </c>
      <c r="G204" s="184" t="s">
        <v>1896</v>
      </c>
      <c r="H204" s="183">
        <v>2</v>
      </c>
      <c r="I204" s="182"/>
      <c r="J204" s="181">
        <f t="shared" si="17"/>
        <v>0</v>
      </c>
      <c r="K204" s="180" t="s">
        <v>1</v>
      </c>
      <c r="L204" s="29"/>
      <c r="M204" s="188" t="s">
        <v>1</v>
      </c>
      <c r="N204" s="136" t="s">
        <v>40</v>
      </c>
      <c r="P204" s="137">
        <f t="shared" si="18"/>
        <v>0</v>
      </c>
      <c r="Q204" s="137">
        <v>0</v>
      </c>
      <c r="R204" s="137">
        <f t="shared" si="19"/>
        <v>0</v>
      </c>
      <c r="S204" s="137">
        <v>0</v>
      </c>
      <c r="T204" s="138">
        <f t="shared" si="20"/>
        <v>0</v>
      </c>
      <c r="X204" s="191"/>
      <c r="AR204" s="139" t="s">
        <v>144</v>
      </c>
      <c r="AT204" s="139" t="s">
        <v>139</v>
      </c>
      <c r="AU204" s="139" t="s">
        <v>31</v>
      </c>
      <c r="AY204" s="17" t="s">
        <v>136</v>
      </c>
      <c r="BE204" s="140">
        <f t="shared" si="21"/>
        <v>0</v>
      </c>
      <c r="BF204" s="140">
        <f t="shared" si="22"/>
        <v>0</v>
      </c>
      <c r="BG204" s="140">
        <f t="shared" si="23"/>
        <v>0</v>
      </c>
      <c r="BH204" s="140">
        <f t="shared" si="24"/>
        <v>0</v>
      </c>
      <c r="BI204" s="140">
        <f t="shared" si="25"/>
        <v>0</v>
      </c>
      <c r="BJ204" s="17" t="s">
        <v>31</v>
      </c>
      <c r="BK204" s="140">
        <f t="shared" si="26"/>
        <v>0</v>
      </c>
      <c r="BL204" s="17" t="s">
        <v>144</v>
      </c>
      <c r="BM204" s="139" t="s">
        <v>742</v>
      </c>
    </row>
    <row r="205" spans="2:65" s="1" customFormat="1" ht="16.5" customHeight="1">
      <c r="B205" s="29"/>
      <c r="C205" s="186">
        <f t="shared" si="27"/>
        <v>80</v>
      </c>
      <c r="D205" s="186" t="s">
        <v>139</v>
      </c>
      <c r="E205" s="185" t="s">
        <v>1992</v>
      </c>
      <c r="F205" s="180" t="s">
        <v>1991</v>
      </c>
      <c r="G205" s="184" t="s">
        <v>1896</v>
      </c>
      <c r="H205" s="183">
        <v>4</v>
      </c>
      <c r="I205" s="182"/>
      <c r="J205" s="181">
        <f t="shared" si="17"/>
        <v>0</v>
      </c>
      <c r="K205" s="180" t="s">
        <v>1</v>
      </c>
      <c r="L205" s="29"/>
      <c r="M205" s="188" t="s">
        <v>1</v>
      </c>
      <c r="N205" s="136" t="s">
        <v>40</v>
      </c>
      <c r="P205" s="137">
        <f t="shared" si="18"/>
        <v>0</v>
      </c>
      <c r="Q205" s="137">
        <v>0</v>
      </c>
      <c r="R205" s="137">
        <f t="shared" si="19"/>
        <v>0</v>
      </c>
      <c r="S205" s="137">
        <v>0</v>
      </c>
      <c r="T205" s="138">
        <f t="shared" si="20"/>
        <v>0</v>
      </c>
      <c r="X205" s="191"/>
      <c r="AR205" s="139" t="s">
        <v>144</v>
      </c>
      <c r="AT205" s="139" t="s">
        <v>139</v>
      </c>
      <c r="AU205" s="139" t="s">
        <v>31</v>
      </c>
      <c r="AY205" s="17" t="s">
        <v>136</v>
      </c>
      <c r="BE205" s="140">
        <f t="shared" si="21"/>
        <v>0</v>
      </c>
      <c r="BF205" s="140">
        <f t="shared" si="22"/>
        <v>0</v>
      </c>
      <c r="BG205" s="140">
        <f t="shared" si="23"/>
        <v>0</v>
      </c>
      <c r="BH205" s="140">
        <f t="shared" si="24"/>
        <v>0</v>
      </c>
      <c r="BI205" s="140">
        <f t="shared" si="25"/>
        <v>0</v>
      </c>
      <c r="BJ205" s="17" t="s">
        <v>31</v>
      </c>
      <c r="BK205" s="140">
        <f t="shared" si="26"/>
        <v>0</v>
      </c>
      <c r="BL205" s="17" t="s">
        <v>144</v>
      </c>
      <c r="BM205" s="139" t="s">
        <v>742</v>
      </c>
    </row>
    <row r="206" spans="2:65" s="1" customFormat="1" ht="16.5" customHeight="1">
      <c r="B206" s="29"/>
      <c r="C206" s="186">
        <f t="shared" si="27"/>
        <v>81</v>
      </c>
      <c r="D206" s="186" t="s">
        <v>139</v>
      </c>
      <c r="E206" s="185" t="s">
        <v>1990</v>
      </c>
      <c r="F206" s="180" t="s">
        <v>1989</v>
      </c>
      <c r="G206" s="184" t="s">
        <v>1896</v>
      </c>
      <c r="H206" s="183">
        <v>6</v>
      </c>
      <c r="I206" s="182"/>
      <c r="J206" s="181">
        <f t="shared" si="17"/>
        <v>0</v>
      </c>
      <c r="K206" s="180"/>
      <c r="L206" s="29"/>
      <c r="M206" s="188"/>
      <c r="N206" s="136"/>
      <c r="P206" s="137">
        <f t="shared" si="18"/>
        <v>0</v>
      </c>
      <c r="Q206" s="137"/>
      <c r="R206" s="137"/>
      <c r="S206" s="137"/>
      <c r="T206" s="138"/>
      <c r="AR206" s="139" t="s">
        <v>144</v>
      </c>
      <c r="AT206" s="139" t="s">
        <v>139</v>
      </c>
      <c r="AU206" s="139" t="s">
        <v>31</v>
      </c>
      <c r="AY206" s="17" t="s">
        <v>136</v>
      </c>
      <c r="BE206" s="140">
        <f t="shared" si="21"/>
        <v>0</v>
      </c>
      <c r="BF206" s="140">
        <f t="shared" si="22"/>
        <v>0</v>
      </c>
      <c r="BG206" s="140">
        <f t="shared" si="23"/>
        <v>0</v>
      </c>
      <c r="BH206" s="140">
        <f t="shared" si="24"/>
        <v>0</v>
      </c>
      <c r="BI206" s="140">
        <f t="shared" si="25"/>
        <v>0</v>
      </c>
      <c r="BJ206" s="17" t="s">
        <v>31</v>
      </c>
      <c r="BK206" s="140">
        <f t="shared" si="26"/>
        <v>0</v>
      </c>
      <c r="BL206" s="17" t="s">
        <v>144</v>
      </c>
      <c r="BM206" s="139" t="s">
        <v>675</v>
      </c>
    </row>
    <row r="207" spans="2:65" s="1" customFormat="1" ht="16.5" customHeight="1">
      <c r="B207" s="29"/>
      <c r="C207" s="186">
        <f t="shared" si="27"/>
        <v>82</v>
      </c>
      <c r="D207" s="186" t="s">
        <v>139</v>
      </c>
      <c r="E207" s="185" t="s">
        <v>1988</v>
      </c>
      <c r="F207" s="180" t="s">
        <v>1987</v>
      </c>
      <c r="G207" s="184" t="s">
        <v>1896</v>
      </c>
      <c r="H207" s="183">
        <v>3</v>
      </c>
      <c r="I207" s="182"/>
      <c r="J207" s="181">
        <f t="shared" si="17"/>
        <v>0</v>
      </c>
      <c r="K207" s="180"/>
      <c r="L207" s="29"/>
      <c r="M207" s="188"/>
      <c r="N207" s="136"/>
      <c r="P207" s="137">
        <f t="shared" si="18"/>
        <v>0</v>
      </c>
      <c r="Q207" s="137"/>
      <c r="R207" s="137"/>
      <c r="S207" s="137"/>
      <c r="T207" s="138"/>
      <c r="AR207" s="139" t="s">
        <v>144</v>
      </c>
      <c r="AT207" s="139" t="s">
        <v>139</v>
      </c>
      <c r="AU207" s="139" t="s">
        <v>31</v>
      </c>
      <c r="AY207" s="17" t="s">
        <v>136</v>
      </c>
      <c r="BE207" s="140">
        <f t="shared" si="21"/>
        <v>0</v>
      </c>
      <c r="BF207" s="140">
        <f t="shared" si="22"/>
        <v>0</v>
      </c>
      <c r="BG207" s="140">
        <f t="shared" si="23"/>
        <v>0</v>
      </c>
      <c r="BH207" s="140">
        <f t="shared" si="24"/>
        <v>0</v>
      </c>
      <c r="BI207" s="140">
        <f t="shared" si="25"/>
        <v>0</v>
      </c>
      <c r="BJ207" s="17" t="s">
        <v>31</v>
      </c>
      <c r="BK207" s="140">
        <f t="shared" si="26"/>
        <v>0</v>
      </c>
      <c r="BL207" s="17" t="s">
        <v>144</v>
      </c>
      <c r="BM207" s="139" t="s">
        <v>675</v>
      </c>
    </row>
    <row r="208" spans="2:65" s="1" customFormat="1" ht="16.5" customHeight="1">
      <c r="B208" s="29"/>
      <c r="C208" s="186">
        <f t="shared" si="27"/>
        <v>83</v>
      </c>
      <c r="D208" s="186" t="s">
        <v>139</v>
      </c>
      <c r="E208" s="185" t="s">
        <v>1986</v>
      </c>
      <c r="F208" s="180" t="s">
        <v>1985</v>
      </c>
      <c r="G208" s="184" t="s">
        <v>1896</v>
      </c>
      <c r="H208" s="183">
        <v>65</v>
      </c>
      <c r="I208" s="182"/>
      <c r="J208" s="181">
        <f t="shared" si="17"/>
        <v>0</v>
      </c>
      <c r="K208" s="180"/>
      <c r="L208" s="29"/>
      <c r="M208" s="188"/>
      <c r="N208" s="136"/>
      <c r="P208" s="137">
        <f t="shared" si="18"/>
        <v>0</v>
      </c>
      <c r="Q208" s="137"/>
      <c r="R208" s="137"/>
      <c r="S208" s="137"/>
      <c r="T208" s="138"/>
      <c r="AR208" s="139" t="s">
        <v>144</v>
      </c>
      <c r="AT208" s="139" t="s">
        <v>139</v>
      </c>
      <c r="AU208" s="139" t="s">
        <v>31</v>
      </c>
      <c r="AY208" s="17" t="s">
        <v>136</v>
      </c>
      <c r="BE208" s="140">
        <f t="shared" si="21"/>
        <v>0</v>
      </c>
      <c r="BF208" s="140">
        <f t="shared" si="22"/>
        <v>0</v>
      </c>
      <c r="BG208" s="140">
        <f t="shared" si="23"/>
        <v>0</v>
      </c>
      <c r="BH208" s="140">
        <f t="shared" si="24"/>
        <v>0</v>
      </c>
      <c r="BI208" s="140">
        <f t="shared" si="25"/>
        <v>0</v>
      </c>
      <c r="BJ208" s="17" t="s">
        <v>31</v>
      </c>
      <c r="BK208" s="140">
        <f t="shared" si="26"/>
        <v>0</v>
      </c>
      <c r="BL208" s="17" t="s">
        <v>144</v>
      </c>
      <c r="BM208" s="139" t="s">
        <v>675</v>
      </c>
    </row>
    <row r="209" spans="2:65" s="1" customFormat="1" ht="16.5" customHeight="1">
      <c r="B209" s="29"/>
      <c r="C209" s="186">
        <f t="shared" si="27"/>
        <v>84</v>
      </c>
      <c r="D209" s="186" t="s">
        <v>139</v>
      </c>
      <c r="E209" s="185" t="s">
        <v>1984</v>
      </c>
      <c r="F209" s="180" t="s">
        <v>1983</v>
      </c>
      <c r="G209" s="184" t="s">
        <v>1896</v>
      </c>
      <c r="H209" s="183">
        <v>20</v>
      </c>
      <c r="I209" s="182"/>
      <c r="J209" s="181">
        <f t="shared" si="17"/>
        <v>0</v>
      </c>
      <c r="K209" s="180" t="s">
        <v>1</v>
      </c>
      <c r="L209" s="29"/>
      <c r="M209" s="188" t="s">
        <v>1</v>
      </c>
      <c r="N209" s="136" t="s">
        <v>40</v>
      </c>
      <c r="P209" s="137">
        <f t="shared" si="18"/>
        <v>0</v>
      </c>
      <c r="Q209" s="137">
        <v>0</v>
      </c>
      <c r="R209" s="137">
        <f>Q209*H209</f>
        <v>0</v>
      </c>
      <c r="S209" s="137">
        <v>0</v>
      </c>
      <c r="T209" s="138">
        <f>S209*H209</f>
        <v>0</v>
      </c>
      <c r="AR209" s="139" t="s">
        <v>144</v>
      </c>
      <c r="AT209" s="139" t="s">
        <v>139</v>
      </c>
      <c r="AU209" s="139" t="s">
        <v>31</v>
      </c>
      <c r="AY209" s="17" t="s">
        <v>136</v>
      </c>
      <c r="BE209" s="140">
        <f t="shared" si="21"/>
        <v>0</v>
      </c>
      <c r="BF209" s="140">
        <f t="shared" si="22"/>
        <v>0</v>
      </c>
      <c r="BG209" s="140">
        <f t="shared" si="23"/>
        <v>0</v>
      </c>
      <c r="BH209" s="140">
        <f t="shared" si="24"/>
        <v>0</v>
      </c>
      <c r="BI209" s="140">
        <f t="shared" si="25"/>
        <v>0</v>
      </c>
      <c r="BJ209" s="17" t="s">
        <v>31</v>
      </c>
      <c r="BK209" s="140">
        <f t="shared" si="26"/>
        <v>0</v>
      </c>
      <c r="BL209" s="17" t="s">
        <v>144</v>
      </c>
      <c r="BM209" s="139" t="s">
        <v>760</v>
      </c>
    </row>
    <row r="210" spans="2:65" s="1" customFormat="1" ht="16.5" customHeight="1">
      <c r="B210" s="29"/>
      <c r="C210" s="186">
        <f t="shared" si="27"/>
        <v>85</v>
      </c>
      <c r="D210" s="186" t="s">
        <v>139</v>
      </c>
      <c r="E210" s="185" t="s">
        <v>1982</v>
      </c>
      <c r="F210" s="180" t="s">
        <v>1981</v>
      </c>
      <c r="G210" s="184" t="s">
        <v>1896</v>
      </c>
      <c r="H210" s="183">
        <v>4</v>
      </c>
      <c r="I210" s="182"/>
      <c r="J210" s="181">
        <f t="shared" si="17"/>
        <v>0</v>
      </c>
      <c r="K210" s="180" t="s">
        <v>1</v>
      </c>
      <c r="L210" s="29"/>
      <c r="M210" s="188" t="s">
        <v>1</v>
      </c>
      <c r="N210" s="136" t="s">
        <v>40</v>
      </c>
      <c r="P210" s="137">
        <f t="shared" si="18"/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144</v>
      </c>
      <c r="AT210" s="139" t="s">
        <v>139</v>
      </c>
      <c r="AU210" s="139" t="s">
        <v>31</v>
      </c>
      <c r="AY210" s="17" t="s">
        <v>136</v>
      </c>
      <c r="BE210" s="140">
        <f t="shared" si="21"/>
        <v>0</v>
      </c>
      <c r="BF210" s="140">
        <f t="shared" si="22"/>
        <v>0</v>
      </c>
      <c r="BG210" s="140">
        <f t="shared" si="23"/>
        <v>0</v>
      </c>
      <c r="BH210" s="140">
        <f t="shared" si="24"/>
        <v>0</v>
      </c>
      <c r="BI210" s="140">
        <f t="shared" si="25"/>
        <v>0</v>
      </c>
      <c r="BJ210" s="17" t="s">
        <v>31</v>
      </c>
      <c r="BK210" s="140">
        <f t="shared" si="26"/>
        <v>0</v>
      </c>
      <c r="BL210" s="17" t="s">
        <v>144</v>
      </c>
      <c r="BM210" s="139" t="s">
        <v>768</v>
      </c>
    </row>
    <row r="211" spans="2:65" s="1" customFormat="1" ht="16.5" customHeight="1">
      <c r="B211" s="29"/>
      <c r="C211" s="186">
        <f t="shared" si="27"/>
        <v>86</v>
      </c>
      <c r="D211" s="186" t="s">
        <v>139</v>
      </c>
      <c r="E211" s="185" t="s">
        <v>1980</v>
      </c>
      <c r="F211" s="180" t="s">
        <v>1979</v>
      </c>
      <c r="G211" s="184" t="s">
        <v>1896</v>
      </c>
      <c r="H211" s="183">
        <v>4</v>
      </c>
      <c r="I211" s="182"/>
      <c r="J211" s="181">
        <f t="shared" si="17"/>
        <v>0</v>
      </c>
      <c r="K211" s="180"/>
      <c r="L211" s="29"/>
      <c r="M211" s="188"/>
      <c r="N211" s="136"/>
      <c r="P211" s="137">
        <f t="shared" si="18"/>
        <v>0</v>
      </c>
      <c r="Q211" s="137"/>
      <c r="R211" s="137"/>
      <c r="S211" s="137"/>
      <c r="T211" s="138"/>
      <c r="AR211" s="139" t="s">
        <v>144</v>
      </c>
      <c r="AT211" s="139" t="s">
        <v>139</v>
      </c>
      <c r="AU211" s="139" t="s">
        <v>31</v>
      </c>
      <c r="AY211" s="17" t="s">
        <v>136</v>
      </c>
      <c r="BE211" s="140">
        <f t="shared" si="21"/>
        <v>0</v>
      </c>
      <c r="BF211" s="140">
        <f t="shared" si="22"/>
        <v>0</v>
      </c>
      <c r="BG211" s="140">
        <f t="shared" si="23"/>
        <v>0</v>
      </c>
      <c r="BH211" s="140">
        <f t="shared" si="24"/>
        <v>0</v>
      </c>
      <c r="BI211" s="140">
        <f t="shared" si="25"/>
        <v>0</v>
      </c>
      <c r="BJ211" s="17" t="s">
        <v>31</v>
      </c>
      <c r="BK211" s="140">
        <f t="shared" si="26"/>
        <v>0</v>
      </c>
      <c r="BL211" s="17" t="s">
        <v>144</v>
      </c>
      <c r="BM211" s="139" t="s">
        <v>675</v>
      </c>
    </row>
    <row r="212" spans="2:65" s="1" customFormat="1" ht="16.5" customHeight="1">
      <c r="B212" s="29"/>
      <c r="C212" s="186">
        <f t="shared" si="27"/>
        <v>87</v>
      </c>
      <c r="D212" s="186" t="s">
        <v>139</v>
      </c>
      <c r="E212" s="185" t="s">
        <v>1978</v>
      </c>
      <c r="F212" s="180" t="s">
        <v>1977</v>
      </c>
      <c r="G212" s="184" t="s">
        <v>1896</v>
      </c>
      <c r="H212" s="183">
        <v>8</v>
      </c>
      <c r="I212" s="182"/>
      <c r="J212" s="181">
        <f t="shared" si="17"/>
        <v>0</v>
      </c>
      <c r="K212" s="180"/>
      <c r="L212" s="29"/>
      <c r="M212" s="188"/>
      <c r="N212" s="136"/>
      <c r="P212" s="137">
        <f t="shared" si="18"/>
        <v>0</v>
      </c>
      <c r="Q212" s="137"/>
      <c r="R212" s="137"/>
      <c r="S212" s="137"/>
      <c r="T212" s="138"/>
      <c r="AR212" s="139" t="s">
        <v>144</v>
      </c>
      <c r="AT212" s="139" t="s">
        <v>139</v>
      </c>
      <c r="AU212" s="139" t="s">
        <v>31</v>
      </c>
      <c r="AY212" s="17" t="s">
        <v>136</v>
      </c>
      <c r="BE212" s="140">
        <f t="shared" si="21"/>
        <v>0</v>
      </c>
      <c r="BF212" s="140">
        <f t="shared" si="22"/>
        <v>0</v>
      </c>
      <c r="BG212" s="140">
        <f t="shared" si="23"/>
        <v>0</v>
      </c>
      <c r="BH212" s="140">
        <f t="shared" si="24"/>
        <v>0</v>
      </c>
      <c r="BI212" s="140">
        <f t="shared" si="25"/>
        <v>0</v>
      </c>
      <c r="BJ212" s="17" t="s">
        <v>31</v>
      </c>
      <c r="BK212" s="140">
        <f t="shared" si="26"/>
        <v>0</v>
      </c>
      <c r="BL212" s="17" t="s">
        <v>144</v>
      </c>
      <c r="BM212" s="139" t="s">
        <v>675</v>
      </c>
    </row>
    <row r="213" spans="2:65" s="1" customFormat="1" ht="16.5" customHeight="1">
      <c r="B213" s="29"/>
      <c r="C213" s="186">
        <f t="shared" si="27"/>
        <v>88</v>
      </c>
      <c r="D213" s="186" t="s">
        <v>139</v>
      </c>
      <c r="E213" s="185" t="s">
        <v>1976</v>
      </c>
      <c r="F213" s="180" t="s">
        <v>1975</v>
      </c>
      <c r="G213" s="184" t="s">
        <v>1896</v>
      </c>
      <c r="H213" s="183">
        <v>8</v>
      </c>
      <c r="I213" s="182"/>
      <c r="J213" s="181">
        <f t="shared" si="17"/>
        <v>0</v>
      </c>
      <c r="K213" s="180"/>
      <c r="L213" s="29"/>
      <c r="M213" s="188"/>
      <c r="N213" s="136"/>
      <c r="P213" s="137">
        <f t="shared" si="18"/>
        <v>0</v>
      </c>
      <c r="Q213" s="137"/>
      <c r="R213" s="137"/>
      <c r="S213" s="137"/>
      <c r="T213" s="138"/>
      <c r="AR213" s="139" t="s">
        <v>144</v>
      </c>
      <c r="AT213" s="139" t="s">
        <v>139</v>
      </c>
      <c r="AU213" s="139" t="s">
        <v>31</v>
      </c>
      <c r="AY213" s="17" t="s">
        <v>136</v>
      </c>
      <c r="BE213" s="140">
        <f t="shared" si="21"/>
        <v>0</v>
      </c>
      <c r="BF213" s="140">
        <f t="shared" si="22"/>
        <v>0</v>
      </c>
      <c r="BG213" s="140">
        <f t="shared" si="23"/>
        <v>0</v>
      </c>
      <c r="BH213" s="140">
        <f t="shared" si="24"/>
        <v>0</v>
      </c>
      <c r="BI213" s="140">
        <f t="shared" si="25"/>
        <v>0</v>
      </c>
      <c r="BJ213" s="17" t="s">
        <v>31</v>
      </c>
      <c r="BK213" s="140">
        <f t="shared" si="26"/>
        <v>0</v>
      </c>
      <c r="BL213" s="17" t="s">
        <v>144</v>
      </c>
      <c r="BM213" s="139" t="s">
        <v>675</v>
      </c>
    </row>
    <row r="214" spans="2:65" s="1" customFormat="1" ht="16.5" customHeight="1">
      <c r="B214" s="29"/>
      <c r="C214" s="186">
        <f t="shared" si="27"/>
        <v>89</v>
      </c>
      <c r="D214" s="186" t="s">
        <v>139</v>
      </c>
      <c r="E214" s="185" t="s">
        <v>1974</v>
      </c>
      <c r="F214" s="180" t="s">
        <v>1973</v>
      </c>
      <c r="G214" s="184" t="s">
        <v>1896</v>
      </c>
      <c r="H214" s="183">
        <v>16</v>
      </c>
      <c r="I214" s="182"/>
      <c r="J214" s="181">
        <f t="shared" si="17"/>
        <v>0</v>
      </c>
      <c r="K214" s="180"/>
      <c r="L214" s="29"/>
      <c r="M214" s="188"/>
      <c r="N214" s="136"/>
      <c r="P214" s="137">
        <f t="shared" si="18"/>
        <v>0</v>
      </c>
      <c r="Q214" s="137"/>
      <c r="R214" s="137"/>
      <c r="S214" s="137"/>
      <c r="T214" s="138"/>
      <c r="AR214" s="139" t="s">
        <v>144</v>
      </c>
      <c r="AT214" s="139" t="s">
        <v>139</v>
      </c>
      <c r="AU214" s="139" t="s">
        <v>31</v>
      </c>
      <c r="AY214" s="17" t="s">
        <v>136</v>
      </c>
      <c r="BE214" s="140">
        <f t="shared" si="21"/>
        <v>0</v>
      </c>
      <c r="BF214" s="140">
        <f t="shared" si="22"/>
        <v>0</v>
      </c>
      <c r="BG214" s="140">
        <f t="shared" si="23"/>
        <v>0</v>
      </c>
      <c r="BH214" s="140">
        <f t="shared" si="24"/>
        <v>0</v>
      </c>
      <c r="BI214" s="140">
        <f t="shared" si="25"/>
        <v>0</v>
      </c>
      <c r="BJ214" s="17" t="s">
        <v>31</v>
      </c>
      <c r="BK214" s="140">
        <f t="shared" si="26"/>
        <v>0</v>
      </c>
      <c r="BL214" s="17" t="s">
        <v>144</v>
      </c>
      <c r="BM214" s="139" t="s">
        <v>675</v>
      </c>
    </row>
    <row r="215" spans="2:65" s="1" customFormat="1" ht="16.5" customHeight="1">
      <c r="B215" s="29"/>
      <c r="C215" s="186">
        <f t="shared" si="27"/>
        <v>90</v>
      </c>
      <c r="D215" s="186" t="s">
        <v>139</v>
      </c>
      <c r="E215" s="185" t="s">
        <v>1972</v>
      </c>
      <c r="F215" s="180" t="s">
        <v>1971</v>
      </c>
      <c r="G215" s="184" t="s">
        <v>1896</v>
      </c>
      <c r="H215" s="183">
        <v>14</v>
      </c>
      <c r="I215" s="182"/>
      <c r="J215" s="181">
        <f t="shared" si="17"/>
        <v>0</v>
      </c>
      <c r="K215" s="180"/>
      <c r="L215" s="29"/>
      <c r="M215" s="188"/>
      <c r="N215" s="136"/>
      <c r="P215" s="137">
        <f t="shared" si="18"/>
        <v>0</v>
      </c>
      <c r="Q215" s="137"/>
      <c r="R215" s="137"/>
      <c r="S215" s="137"/>
      <c r="T215" s="138"/>
      <c r="AR215" s="139" t="s">
        <v>144</v>
      </c>
      <c r="AT215" s="139" t="s">
        <v>139</v>
      </c>
      <c r="AU215" s="139" t="s">
        <v>31</v>
      </c>
      <c r="AY215" s="17" t="s">
        <v>136</v>
      </c>
      <c r="BE215" s="140">
        <f t="shared" si="21"/>
        <v>0</v>
      </c>
      <c r="BF215" s="140">
        <f t="shared" si="22"/>
        <v>0</v>
      </c>
      <c r="BG215" s="140">
        <f t="shared" si="23"/>
        <v>0</v>
      </c>
      <c r="BH215" s="140">
        <f t="shared" si="24"/>
        <v>0</v>
      </c>
      <c r="BI215" s="140">
        <f t="shared" si="25"/>
        <v>0</v>
      </c>
      <c r="BJ215" s="17" t="s">
        <v>31</v>
      </c>
      <c r="BK215" s="140">
        <f t="shared" si="26"/>
        <v>0</v>
      </c>
      <c r="BL215" s="17" t="s">
        <v>144</v>
      </c>
      <c r="BM215" s="139" t="s">
        <v>675</v>
      </c>
    </row>
    <row r="216" spans="2:65" s="1" customFormat="1" ht="16.5" customHeight="1">
      <c r="B216" s="29"/>
      <c r="C216" s="186">
        <f t="shared" si="27"/>
        <v>91</v>
      </c>
      <c r="D216" s="186" t="s">
        <v>139</v>
      </c>
      <c r="E216" s="185" t="s">
        <v>1970</v>
      </c>
      <c r="F216" s="180" t="s">
        <v>1969</v>
      </c>
      <c r="G216" s="184" t="s">
        <v>200</v>
      </c>
      <c r="H216" s="183">
        <v>260</v>
      </c>
      <c r="I216" s="182"/>
      <c r="J216" s="181">
        <f t="shared" si="17"/>
        <v>0</v>
      </c>
      <c r="K216" s="180" t="s">
        <v>1</v>
      </c>
      <c r="L216" s="29"/>
      <c r="M216" s="188" t="s">
        <v>1</v>
      </c>
      <c r="N216" s="136" t="s">
        <v>40</v>
      </c>
      <c r="P216" s="137">
        <f t="shared" si="18"/>
        <v>0</v>
      </c>
      <c r="Q216" s="137">
        <v>0</v>
      </c>
      <c r="R216" s="137">
        <f t="shared" ref="R216:R245" si="28">Q216*H216</f>
        <v>0</v>
      </c>
      <c r="S216" s="137">
        <v>0</v>
      </c>
      <c r="T216" s="138">
        <f t="shared" ref="T216:T245" si="29">S216*H216</f>
        <v>0</v>
      </c>
      <c r="AR216" s="139" t="s">
        <v>144</v>
      </c>
      <c r="AT216" s="139" t="s">
        <v>139</v>
      </c>
      <c r="AU216" s="139" t="s">
        <v>31</v>
      </c>
      <c r="AY216" s="17" t="s">
        <v>136</v>
      </c>
      <c r="BE216" s="140">
        <f t="shared" si="21"/>
        <v>0</v>
      </c>
      <c r="BF216" s="140">
        <f t="shared" si="22"/>
        <v>0</v>
      </c>
      <c r="BG216" s="140">
        <f t="shared" si="23"/>
        <v>0</v>
      </c>
      <c r="BH216" s="140">
        <f t="shared" si="24"/>
        <v>0</v>
      </c>
      <c r="BI216" s="140">
        <f t="shared" si="25"/>
        <v>0</v>
      </c>
      <c r="BJ216" s="17" t="s">
        <v>31</v>
      </c>
      <c r="BK216" s="140">
        <f t="shared" si="26"/>
        <v>0</v>
      </c>
      <c r="BL216" s="17" t="s">
        <v>144</v>
      </c>
      <c r="BM216" s="139" t="s">
        <v>768</v>
      </c>
    </row>
    <row r="217" spans="2:65" s="1" customFormat="1" ht="16.5" customHeight="1">
      <c r="B217" s="29"/>
      <c r="C217" s="186">
        <f t="shared" si="27"/>
        <v>92</v>
      </c>
      <c r="D217" s="186" t="s">
        <v>139</v>
      </c>
      <c r="E217" s="185" t="s">
        <v>1968</v>
      </c>
      <c r="F217" s="180" t="s">
        <v>1967</v>
      </c>
      <c r="G217" s="184" t="s">
        <v>200</v>
      </c>
      <c r="H217" s="183">
        <v>21</v>
      </c>
      <c r="I217" s="182"/>
      <c r="J217" s="181">
        <f t="shared" si="17"/>
        <v>0</v>
      </c>
      <c r="K217" s="180" t="s">
        <v>1</v>
      </c>
      <c r="L217" s="29"/>
      <c r="M217" s="188" t="s">
        <v>1</v>
      </c>
      <c r="N217" s="136" t="s">
        <v>40</v>
      </c>
      <c r="P217" s="137">
        <f t="shared" si="18"/>
        <v>0</v>
      </c>
      <c r="Q217" s="137">
        <v>0</v>
      </c>
      <c r="R217" s="137">
        <f t="shared" si="28"/>
        <v>0</v>
      </c>
      <c r="S217" s="137">
        <v>0</v>
      </c>
      <c r="T217" s="138">
        <f t="shared" si="29"/>
        <v>0</v>
      </c>
      <c r="X217" s="191"/>
      <c r="AR217" s="139" t="s">
        <v>144</v>
      </c>
      <c r="AT217" s="139" t="s">
        <v>139</v>
      </c>
      <c r="AU217" s="139" t="s">
        <v>31</v>
      </c>
      <c r="AY217" s="17" t="s">
        <v>136</v>
      </c>
      <c r="BE217" s="140">
        <f t="shared" si="21"/>
        <v>0</v>
      </c>
      <c r="BF217" s="140">
        <f t="shared" si="22"/>
        <v>0</v>
      </c>
      <c r="BG217" s="140">
        <f t="shared" si="23"/>
        <v>0</v>
      </c>
      <c r="BH217" s="140">
        <f t="shared" si="24"/>
        <v>0</v>
      </c>
      <c r="BI217" s="140">
        <f t="shared" si="25"/>
        <v>0</v>
      </c>
      <c r="BJ217" s="17" t="s">
        <v>31</v>
      </c>
      <c r="BK217" s="140">
        <f t="shared" si="26"/>
        <v>0</v>
      </c>
      <c r="BL217" s="17" t="s">
        <v>144</v>
      </c>
      <c r="BM217" s="139" t="s">
        <v>777</v>
      </c>
    </row>
    <row r="218" spans="2:65" s="1" customFormat="1" ht="16.5" customHeight="1">
      <c r="B218" s="29"/>
      <c r="C218" s="186">
        <f t="shared" si="27"/>
        <v>93</v>
      </c>
      <c r="D218" s="186" t="s">
        <v>139</v>
      </c>
      <c r="E218" s="185" t="s">
        <v>1966</v>
      </c>
      <c r="F218" s="180" t="s">
        <v>1965</v>
      </c>
      <c r="G218" s="184" t="s">
        <v>1639</v>
      </c>
      <c r="H218" s="183">
        <v>45</v>
      </c>
      <c r="I218" s="182"/>
      <c r="J218" s="181">
        <f t="shared" si="17"/>
        <v>0</v>
      </c>
      <c r="K218" s="180" t="s">
        <v>1</v>
      </c>
      <c r="L218" s="29"/>
      <c r="M218" s="188" t="s">
        <v>1</v>
      </c>
      <c r="N218" s="136" t="s">
        <v>40</v>
      </c>
      <c r="P218" s="137">
        <f t="shared" si="18"/>
        <v>0</v>
      </c>
      <c r="Q218" s="137">
        <v>0</v>
      </c>
      <c r="R218" s="137">
        <f t="shared" si="28"/>
        <v>0</v>
      </c>
      <c r="S218" s="137">
        <v>0</v>
      </c>
      <c r="T218" s="138">
        <f t="shared" si="29"/>
        <v>0</v>
      </c>
      <c r="X218" s="191"/>
      <c r="AR218" s="139" t="s">
        <v>144</v>
      </c>
      <c r="AT218" s="139" t="s">
        <v>139</v>
      </c>
      <c r="AU218" s="139" t="s">
        <v>31</v>
      </c>
      <c r="AY218" s="17" t="s">
        <v>136</v>
      </c>
      <c r="BE218" s="140">
        <f t="shared" si="21"/>
        <v>0</v>
      </c>
      <c r="BF218" s="140">
        <f t="shared" si="22"/>
        <v>0</v>
      </c>
      <c r="BG218" s="140">
        <f t="shared" si="23"/>
        <v>0</v>
      </c>
      <c r="BH218" s="140">
        <f t="shared" si="24"/>
        <v>0</v>
      </c>
      <c r="BI218" s="140">
        <f t="shared" si="25"/>
        <v>0</v>
      </c>
      <c r="BJ218" s="17" t="s">
        <v>31</v>
      </c>
      <c r="BK218" s="140">
        <f t="shared" si="26"/>
        <v>0</v>
      </c>
      <c r="BL218" s="17" t="s">
        <v>144</v>
      </c>
      <c r="BM218" s="139" t="s">
        <v>786</v>
      </c>
    </row>
    <row r="219" spans="2:65" s="1" customFormat="1" ht="16.5" customHeight="1">
      <c r="B219" s="29"/>
      <c r="C219" s="186">
        <f t="shared" si="27"/>
        <v>94</v>
      </c>
      <c r="D219" s="186" t="s">
        <v>139</v>
      </c>
      <c r="E219" s="185" t="s">
        <v>1964</v>
      </c>
      <c r="F219" s="180" t="s">
        <v>1963</v>
      </c>
      <c r="G219" s="184" t="s">
        <v>1896</v>
      </c>
      <c r="H219" s="183">
        <v>5</v>
      </c>
      <c r="I219" s="182"/>
      <c r="J219" s="181">
        <f t="shared" ref="J219:J245" si="30">ROUND(I219*H219,2)</f>
        <v>0</v>
      </c>
      <c r="K219" s="180" t="s">
        <v>1</v>
      </c>
      <c r="L219" s="29"/>
      <c r="M219" s="188" t="s">
        <v>1</v>
      </c>
      <c r="N219" s="136" t="s">
        <v>40</v>
      </c>
      <c r="P219" s="137">
        <f t="shared" ref="P219:P245" si="31">O219*H219</f>
        <v>0</v>
      </c>
      <c r="Q219" s="137">
        <v>0</v>
      </c>
      <c r="R219" s="137">
        <f t="shared" si="28"/>
        <v>0</v>
      </c>
      <c r="S219" s="137">
        <v>0</v>
      </c>
      <c r="T219" s="138">
        <f t="shared" si="29"/>
        <v>0</v>
      </c>
      <c r="X219" s="191"/>
      <c r="AR219" s="139" t="s">
        <v>144</v>
      </c>
      <c r="AT219" s="139" t="s">
        <v>139</v>
      </c>
      <c r="AU219" s="139" t="s">
        <v>31</v>
      </c>
      <c r="AY219" s="17" t="s">
        <v>136</v>
      </c>
      <c r="BE219" s="140">
        <f t="shared" ref="BE219:BE253" si="32">IF(N219="základní",J219,0)</f>
        <v>0</v>
      </c>
      <c r="BF219" s="140">
        <f t="shared" ref="BF219:BF253" si="33">IF(N219="snížená",J219,0)</f>
        <v>0</v>
      </c>
      <c r="BG219" s="140">
        <f t="shared" ref="BG219:BG253" si="34">IF(N219="zákl. přenesená",J219,0)</f>
        <v>0</v>
      </c>
      <c r="BH219" s="140">
        <f t="shared" ref="BH219:BH253" si="35">IF(N219="sníž. přenesená",J219,0)</f>
        <v>0</v>
      </c>
      <c r="BI219" s="140">
        <f t="shared" ref="BI219:BI253" si="36">IF(N219="nulová",J219,0)</f>
        <v>0</v>
      </c>
      <c r="BJ219" s="17" t="s">
        <v>31</v>
      </c>
      <c r="BK219" s="140">
        <f t="shared" ref="BK219:BK253" si="37">ROUND(I219*H219,2)</f>
        <v>0</v>
      </c>
      <c r="BL219" s="17" t="s">
        <v>144</v>
      </c>
      <c r="BM219" s="139" t="s">
        <v>794</v>
      </c>
    </row>
    <row r="220" spans="2:65" s="1" customFormat="1" ht="16.5" customHeight="1">
      <c r="B220" s="29"/>
      <c r="C220" s="186">
        <f t="shared" ref="C220:C253" si="38">C219+1</f>
        <v>95</v>
      </c>
      <c r="D220" s="186" t="s">
        <v>139</v>
      </c>
      <c r="E220" s="185" t="s">
        <v>1962</v>
      </c>
      <c r="F220" s="180" t="s">
        <v>1961</v>
      </c>
      <c r="G220" s="184" t="s">
        <v>1896</v>
      </c>
      <c r="H220" s="183">
        <v>7</v>
      </c>
      <c r="I220" s="182"/>
      <c r="J220" s="181">
        <f t="shared" si="30"/>
        <v>0</v>
      </c>
      <c r="K220" s="180" t="s">
        <v>1</v>
      </c>
      <c r="L220" s="29"/>
      <c r="M220" s="188" t="s">
        <v>1</v>
      </c>
      <c r="N220" s="136" t="s">
        <v>40</v>
      </c>
      <c r="P220" s="137">
        <f t="shared" si="31"/>
        <v>0</v>
      </c>
      <c r="Q220" s="137">
        <v>0</v>
      </c>
      <c r="R220" s="137">
        <f t="shared" si="28"/>
        <v>0</v>
      </c>
      <c r="S220" s="137">
        <v>0</v>
      </c>
      <c r="T220" s="138">
        <f t="shared" si="29"/>
        <v>0</v>
      </c>
      <c r="V220" s="192"/>
      <c r="AR220" s="139" t="s">
        <v>144</v>
      </c>
      <c r="AT220" s="139" t="s">
        <v>139</v>
      </c>
      <c r="AU220" s="139" t="s">
        <v>31</v>
      </c>
      <c r="AY220" s="17" t="s">
        <v>136</v>
      </c>
      <c r="BE220" s="140">
        <f t="shared" si="32"/>
        <v>0</v>
      </c>
      <c r="BF220" s="140">
        <f t="shared" si="33"/>
        <v>0</v>
      </c>
      <c r="BG220" s="140">
        <f t="shared" si="34"/>
        <v>0</v>
      </c>
      <c r="BH220" s="140">
        <f t="shared" si="35"/>
        <v>0</v>
      </c>
      <c r="BI220" s="140">
        <f t="shared" si="36"/>
        <v>0</v>
      </c>
      <c r="BJ220" s="17" t="s">
        <v>31</v>
      </c>
      <c r="BK220" s="140">
        <f t="shared" si="37"/>
        <v>0</v>
      </c>
      <c r="BL220" s="17" t="s">
        <v>144</v>
      </c>
      <c r="BM220" s="139" t="s">
        <v>620</v>
      </c>
    </row>
    <row r="221" spans="2:65" s="1" customFormat="1" ht="22.8">
      <c r="B221" s="29"/>
      <c r="C221" s="186">
        <f t="shared" si="38"/>
        <v>96</v>
      </c>
      <c r="D221" s="186" t="s">
        <v>139</v>
      </c>
      <c r="E221" s="185" t="s">
        <v>1960</v>
      </c>
      <c r="F221" s="180" t="s">
        <v>1959</v>
      </c>
      <c r="G221" s="184" t="s">
        <v>1896</v>
      </c>
      <c r="H221" s="183">
        <v>13</v>
      </c>
      <c r="I221" s="182"/>
      <c r="J221" s="181">
        <f t="shared" si="30"/>
        <v>0</v>
      </c>
      <c r="K221" s="180" t="s">
        <v>1</v>
      </c>
      <c r="L221" s="29"/>
      <c r="M221" s="188" t="s">
        <v>1</v>
      </c>
      <c r="N221" s="136" t="s">
        <v>40</v>
      </c>
      <c r="P221" s="137">
        <f t="shared" si="31"/>
        <v>0</v>
      </c>
      <c r="Q221" s="137">
        <v>0</v>
      </c>
      <c r="R221" s="137">
        <f t="shared" si="28"/>
        <v>0</v>
      </c>
      <c r="S221" s="137">
        <v>0</v>
      </c>
      <c r="T221" s="138">
        <f t="shared" si="29"/>
        <v>0</v>
      </c>
      <c r="V221" s="195"/>
      <c r="AR221" s="139" t="s">
        <v>144</v>
      </c>
      <c r="AT221" s="139" t="s">
        <v>139</v>
      </c>
      <c r="AU221" s="139" t="s">
        <v>31</v>
      </c>
      <c r="AY221" s="17" t="s">
        <v>136</v>
      </c>
      <c r="BE221" s="140">
        <f t="shared" si="32"/>
        <v>0</v>
      </c>
      <c r="BF221" s="140">
        <f t="shared" si="33"/>
        <v>0</v>
      </c>
      <c r="BG221" s="140">
        <f t="shared" si="34"/>
        <v>0</v>
      </c>
      <c r="BH221" s="140">
        <f t="shared" si="35"/>
        <v>0</v>
      </c>
      <c r="BI221" s="140">
        <f t="shared" si="36"/>
        <v>0</v>
      </c>
      <c r="BJ221" s="17" t="s">
        <v>31</v>
      </c>
      <c r="BK221" s="140">
        <f t="shared" si="37"/>
        <v>0</v>
      </c>
      <c r="BL221" s="17" t="s">
        <v>144</v>
      </c>
      <c r="BM221" s="139" t="s">
        <v>620</v>
      </c>
    </row>
    <row r="222" spans="2:65" s="1" customFormat="1" ht="16.5" customHeight="1">
      <c r="B222" s="29"/>
      <c r="C222" s="186">
        <f t="shared" si="38"/>
        <v>97</v>
      </c>
      <c r="D222" s="186" t="s">
        <v>139</v>
      </c>
      <c r="E222" s="185" t="s">
        <v>1958</v>
      </c>
      <c r="F222" s="180" t="s">
        <v>1957</v>
      </c>
      <c r="G222" s="184" t="s">
        <v>1896</v>
      </c>
      <c r="H222" s="183">
        <v>1</v>
      </c>
      <c r="I222" s="182"/>
      <c r="J222" s="181">
        <f t="shared" si="30"/>
        <v>0</v>
      </c>
      <c r="K222" s="180" t="s">
        <v>1</v>
      </c>
      <c r="L222" s="29"/>
      <c r="M222" s="188" t="s">
        <v>1</v>
      </c>
      <c r="N222" s="136" t="s">
        <v>40</v>
      </c>
      <c r="P222" s="137">
        <f t="shared" si="31"/>
        <v>0</v>
      </c>
      <c r="Q222" s="137">
        <v>0</v>
      </c>
      <c r="R222" s="137">
        <f t="shared" si="28"/>
        <v>0</v>
      </c>
      <c r="S222" s="137">
        <v>0</v>
      </c>
      <c r="T222" s="138">
        <f t="shared" si="29"/>
        <v>0</v>
      </c>
      <c r="V222" s="195"/>
      <c r="AR222" s="139" t="s">
        <v>144</v>
      </c>
      <c r="AT222" s="139" t="s">
        <v>139</v>
      </c>
      <c r="AU222" s="139" t="s">
        <v>31</v>
      </c>
      <c r="AY222" s="17" t="s">
        <v>136</v>
      </c>
      <c r="BE222" s="140">
        <f t="shared" si="32"/>
        <v>0</v>
      </c>
      <c r="BF222" s="140">
        <f t="shared" si="33"/>
        <v>0</v>
      </c>
      <c r="BG222" s="140">
        <f t="shared" si="34"/>
        <v>0</v>
      </c>
      <c r="BH222" s="140">
        <f t="shared" si="35"/>
        <v>0</v>
      </c>
      <c r="BI222" s="140">
        <f t="shared" si="36"/>
        <v>0</v>
      </c>
      <c r="BJ222" s="17" t="s">
        <v>31</v>
      </c>
      <c r="BK222" s="140">
        <f t="shared" si="37"/>
        <v>0</v>
      </c>
      <c r="BL222" s="17" t="s">
        <v>144</v>
      </c>
      <c r="BM222" s="139" t="s">
        <v>620</v>
      </c>
    </row>
    <row r="223" spans="2:65" s="1" customFormat="1" ht="22.8">
      <c r="B223" s="29"/>
      <c r="C223" s="186">
        <f t="shared" si="38"/>
        <v>98</v>
      </c>
      <c r="D223" s="186" t="s">
        <v>139</v>
      </c>
      <c r="E223" s="185" t="s">
        <v>1956</v>
      </c>
      <c r="F223" s="180" t="s">
        <v>1955</v>
      </c>
      <c r="G223" s="184" t="s">
        <v>1896</v>
      </c>
      <c r="H223" s="183">
        <v>8</v>
      </c>
      <c r="I223" s="182"/>
      <c r="J223" s="181">
        <f t="shared" si="30"/>
        <v>0</v>
      </c>
      <c r="K223" s="180" t="s">
        <v>1</v>
      </c>
      <c r="L223" s="29"/>
      <c r="M223" s="188" t="s">
        <v>1</v>
      </c>
      <c r="N223" s="136" t="s">
        <v>40</v>
      </c>
      <c r="P223" s="137">
        <f t="shared" si="31"/>
        <v>0</v>
      </c>
      <c r="Q223" s="137">
        <v>0</v>
      </c>
      <c r="R223" s="137">
        <f t="shared" si="28"/>
        <v>0</v>
      </c>
      <c r="S223" s="137">
        <v>0</v>
      </c>
      <c r="T223" s="138">
        <f t="shared" si="29"/>
        <v>0</v>
      </c>
      <c r="V223" s="195"/>
      <c r="AR223" s="139" t="s">
        <v>144</v>
      </c>
      <c r="AT223" s="139" t="s">
        <v>139</v>
      </c>
      <c r="AU223" s="139" t="s">
        <v>31</v>
      </c>
      <c r="AY223" s="17" t="s">
        <v>136</v>
      </c>
      <c r="BE223" s="140">
        <f t="shared" si="32"/>
        <v>0</v>
      </c>
      <c r="BF223" s="140">
        <f t="shared" si="33"/>
        <v>0</v>
      </c>
      <c r="BG223" s="140">
        <f t="shared" si="34"/>
        <v>0</v>
      </c>
      <c r="BH223" s="140">
        <f t="shared" si="35"/>
        <v>0</v>
      </c>
      <c r="BI223" s="140">
        <f t="shared" si="36"/>
        <v>0</v>
      </c>
      <c r="BJ223" s="17" t="s">
        <v>31</v>
      </c>
      <c r="BK223" s="140">
        <f t="shared" si="37"/>
        <v>0</v>
      </c>
      <c r="BL223" s="17" t="s">
        <v>144</v>
      </c>
      <c r="BM223" s="139" t="s">
        <v>629</v>
      </c>
    </row>
    <row r="224" spans="2:65" s="1" customFormat="1" ht="22.8">
      <c r="B224" s="29"/>
      <c r="C224" s="186">
        <f t="shared" si="38"/>
        <v>99</v>
      </c>
      <c r="D224" s="186" t="s">
        <v>139</v>
      </c>
      <c r="E224" s="185" t="s">
        <v>1954</v>
      </c>
      <c r="F224" s="180" t="s">
        <v>1953</v>
      </c>
      <c r="G224" s="184" t="s">
        <v>1896</v>
      </c>
      <c r="H224" s="183">
        <v>5</v>
      </c>
      <c r="I224" s="182"/>
      <c r="J224" s="181">
        <f t="shared" si="30"/>
        <v>0</v>
      </c>
      <c r="K224" s="180" t="s">
        <v>1</v>
      </c>
      <c r="L224" s="29"/>
      <c r="M224" s="188" t="s">
        <v>1</v>
      </c>
      <c r="N224" s="136" t="s">
        <v>40</v>
      </c>
      <c r="P224" s="137">
        <f t="shared" si="31"/>
        <v>0</v>
      </c>
      <c r="Q224" s="137">
        <v>0</v>
      </c>
      <c r="R224" s="137">
        <f t="shared" si="28"/>
        <v>0</v>
      </c>
      <c r="S224" s="137">
        <v>0</v>
      </c>
      <c r="T224" s="138">
        <f t="shared" si="29"/>
        <v>0</v>
      </c>
      <c r="V224" s="194"/>
      <c r="W224" s="7"/>
      <c r="AR224" s="139" t="s">
        <v>144</v>
      </c>
      <c r="AT224" s="139" t="s">
        <v>139</v>
      </c>
      <c r="AU224" s="139" t="s">
        <v>31</v>
      </c>
      <c r="AY224" s="17" t="s">
        <v>136</v>
      </c>
      <c r="BE224" s="140">
        <f t="shared" si="32"/>
        <v>0</v>
      </c>
      <c r="BF224" s="140">
        <f t="shared" si="33"/>
        <v>0</v>
      </c>
      <c r="BG224" s="140">
        <f t="shared" si="34"/>
        <v>0</v>
      </c>
      <c r="BH224" s="140">
        <f t="shared" si="35"/>
        <v>0</v>
      </c>
      <c r="BI224" s="140">
        <f t="shared" si="36"/>
        <v>0</v>
      </c>
      <c r="BJ224" s="17" t="s">
        <v>31</v>
      </c>
      <c r="BK224" s="140">
        <f t="shared" si="37"/>
        <v>0</v>
      </c>
      <c r="BL224" s="17" t="s">
        <v>144</v>
      </c>
      <c r="BM224" s="139" t="s">
        <v>638</v>
      </c>
    </row>
    <row r="225" spans="2:65" s="1" customFormat="1" ht="16.5" customHeight="1">
      <c r="B225" s="29"/>
      <c r="C225" s="186">
        <f t="shared" si="38"/>
        <v>100</v>
      </c>
      <c r="D225" s="186" t="s">
        <v>139</v>
      </c>
      <c r="E225" s="185" t="s">
        <v>1952</v>
      </c>
      <c r="F225" s="180" t="s">
        <v>1951</v>
      </c>
      <c r="G225" s="184" t="s">
        <v>1896</v>
      </c>
      <c r="H225" s="183">
        <v>26</v>
      </c>
      <c r="I225" s="182"/>
      <c r="J225" s="181">
        <f t="shared" si="30"/>
        <v>0</v>
      </c>
      <c r="K225" s="180" t="s">
        <v>1</v>
      </c>
      <c r="L225" s="29"/>
      <c r="M225" s="188" t="s">
        <v>1</v>
      </c>
      <c r="N225" s="136" t="s">
        <v>40</v>
      </c>
      <c r="P225" s="137">
        <f t="shared" si="31"/>
        <v>0</v>
      </c>
      <c r="Q225" s="137">
        <v>0</v>
      </c>
      <c r="R225" s="137">
        <f t="shared" si="28"/>
        <v>0</v>
      </c>
      <c r="S225" s="137">
        <v>0</v>
      </c>
      <c r="T225" s="138">
        <f t="shared" si="29"/>
        <v>0</v>
      </c>
      <c r="AR225" s="139" t="s">
        <v>144</v>
      </c>
      <c r="AT225" s="139" t="s">
        <v>139</v>
      </c>
      <c r="AU225" s="139" t="s">
        <v>31</v>
      </c>
      <c r="AY225" s="17" t="s">
        <v>136</v>
      </c>
      <c r="BE225" s="140">
        <f t="shared" si="32"/>
        <v>0</v>
      </c>
      <c r="BF225" s="140">
        <f t="shared" si="33"/>
        <v>0</v>
      </c>
      <c r="BG225" s="140">
        <f t="shared" si="34"/>
        <v>0</v>
      </c>
      <c r="BH225" s="140">
        <f t="shared" si="35"/>
        <v>0</v>
      </c>
      <c r="BI225" s="140">
        <f t="shared" si="36"/>
        <v>0</v>
      </c>
      <c r="BJ225" s="17" t="s">
        <v>31</v>
      </c>
      <c r="BK225" s="140">
        <f t="shared" si="37"/>
        <v>0</v>
      </c>
      <c r="BL225" s="17" t="s">
        <v>144</v>
      </c>
      <c r="BM225" s="139" t="s">
        <v>649</v>
      </c>
    </row>
    <row r="226" spans="2:65" s="1" customFormat="1" ht="16.5" customHeight="1">
      <c r="B226" s="29"/>
      <c r="C226" s="186">
        <f t="shared" si="38"/>
        <v>101</v>
      </c>
      <c r="D226" s="186" t="s">
        <v>139</v>
      </c>
      <c r="E226" s="185" t="s">
        <v>1950</v>
      </c>
      <c r="F226" s="180" t="s">
        <v>1949</v>
      </c>
      <c r="G226" s="184" t="s">
        <v>1896</v>
      </c>
      <c r="H226" s="183">
        <v>1</v>
      </c>
      <c r="I226" s="182"/>
      <c r="J226" s="181">
        <f t="shared" si="30"/>
        <v>0</v>
      </c>
      <c r="K226" s="180" t="s">
        <v>1</v>
      </c>
      <c r="L226" s="29"/>
      <c r="M226" s="188" t="s">
        <v>1</v>
      </c>
      <c r="N226" s="136" t="s">
        <v>40</v>
      </c>
      <c r="P226" s="137">
        <f t="shared" si="31"/>
        <v>0</v>
      </c>
      <c r="Q226" s="137">
        <v>0</v>
      </c>
      <c r="R226" s="137">
        <f t="shared" si="28"/>
        <v>0</v>
      </c>
      <c r="S226" s="137">
        <v>0</v>
      </c>
      <c r="T226" s="138">
        <f t="shared" si="29"/>
        <v>0</v>
      </c>
      <c r="AR226" s="139" t="s">
        <v>144</v>
      </c>
      <c r="AT226" s="139" t="s">
        <v>139</v>
      </c>
      <c r="AU226" s="139" t="s">
        <v>31</v>
      </c>
      <c r="AY226" s="17" t="s">
        <v>136</v>
      </c>
      <c r="BE226" s="140">
        <f t="shared" si="32"/>
        <v>0</v>
      </c>
      <c r="BF226" s="140">
        <f t="shared" si="33"/>
        <v>0</v>
      </c>
      <c r="BG226" s="140">
        <f t="shared" si="34"/>
        <v>0</v>
      </c>
      <c r="BH226" s="140">
        <f t="shared" si="35"/>
        <v>0</v>
      </c>
      <c r="BI226" s="140">
        <f t="shared" si="36"/>
        <v>0</v>
      </c>
      <c r="BJ226" s="17" t="s">
        <v>31</v>
      </c>
      <c r="BK226" s="140">
        <f t="shared" si="37"/>
        <v>0</v>
      </c>
      <c r="BL226" s="17" t="s">
        <v>144</v>
      </c>
      <c r="BM226" s="139" t="s">
        <v>658</v>
      </c>
    </row>
    <row r="227" spans="2:65" s="1" customFormat="1" ht="16.5" customHeight="1">
      <c r="B227" s="29"/>
      <c r="C227" s="186">
        <f t="shared" si="38"/>
        <v>102</v>
      </c>
      <c r="D227" s="186" t="s">
        <v>139</v>
      </c>
      <c r="E227" s="185" t="s">
        <v>1948</v>
      </c>
      <c r="F227" s="180" t="s">
        <v>1947</v>
      </c>
      <c r="G227" s="184" t="s">
        <v>1896</v>
      </c>
      <c r="H227" s="183">
        <v>68</v>
      </c>
      <c r="I227" s="182"/>
      <c r="J227" s="181">
        <f t="shared" si="30"/>
        <v>0</v>
      </c>
      <c r="K227" s="180" t="s">
        <v>1</v>
      </c>
      <c r="L227" s="29"/>
      <c r="M227" s="188" t="s">
        <v>1</v>
      </c>
      <c r="N227" s="136" t="s">
        <v>40</v>
      </c>
      <c r="P227" s="137">
        <f t="shared" si="31"/>
        <v>0</v>
      </c>
      <c r="Q227" s="137">
        <v>0</v>
      </c>
      <c r="R227" s="137">
        <f t="shared" si="28"/>
        <v>0</v>
      </c>
      <c r="S227" s="137">
        <v>0</v>
      </c>
      <c r="T227" s="138">
        <f t="shared" si="29"/>
        <v>0</v>
      </c>
      <c r="AR227" s="139" t="s">
        <v>144</v>
      </c>
      <c r="AT227" s="139" t="s">
        <v>139</v>
      </c>
      <c r="AU227" s="139" t="s">
        <v>31</v>
      </c>
      <c r="AY227" s="17" t="s">
        <v>136</v>
      </c>
      <c r="BE227" s="140">
        <f t="shared" si="32"/>
        <v>0</v>
      </c>
      <c r="BF227" s="140">
        <f t="shared" si="33"/>
        <v>0</v>
      </c>
      <c r="BG227" s="140">
        <f t="shared" si="34"/>
        <v>0</v>
      </c>
      <c r="BH227" s="140">
        <f t="shared" si="35"/>
        <v>0</v>
      </c>
      <c r="BI227" s="140">
        <f t="shared" si="36"/>
        <v>0</v>
      </c>
      <c r="BJ227" s="17" t="s">
        <v>31</v>
      </c>
      <c r="BK227" s="140">
        <f t="shared" si="37"/>
        <v>0</v>
      </c>
      <c r="BL227" s="17" t="s">
        <v>144</v>
      </c>
      <c r="BM227" s="139" t="s">
        <v>667</v>
      </c>
    </row>
    <row r="228" spans="2:65" s="1" customFormat="1" ht="16.5" customHeight="1">
      <c r="B228" s="29"/>
      <c r="C228" s="186">
        <f t="shared" si="38"/>
        <v>103</v>
      </c>
      <c r="D228" s="186" t="s">
        <v>139</v>
      </c>
      <c r="E228" s="185" t="s">
        <v>1946</v>
      </c>
      <c r="F228" s="180" t="s">
        <v>1945</v>
      </c>
      <c r="G228" s="184" t="s">
        <v>1896</v>
      </c>
      <c r="H228" s="183">
        <v>9</v>
      </c>
      <c r="I228" s="182"/>
      <c r="J228" s="181">
        <f t="shared" si="30"/>
        <v>0</v>
      </c>
      <c r="K228" s="180" t="s">
        <v>1</v>
      </c>
      <c r="L228" s="29"/>
      <c r="M228" s="188" t="s">
        <v>1</v>
      </c>
      <c r="N228" s="136" t="s">
        <v>40</v>
      </c>
      <c r="P228" s="137">
        <f t="shared" si="31"/>
        <v>0</v>
      </c>
      <c r="Q228" s="137">
        <v>0</v>
      </c>
      <c r="R228" s="137">
        <f t="shared" si="28"/>
        <v>0</v>
      </c>
      <c r="S228" s="137">
        <v>0</v>
      </c>
      <c r="T228" s="138">
        <f t="shared" si="29"/>
        <v>0</v>
      </c>
      <c r="AR228" s="139" t="s">
        <v>144</v>
      </c>
      <c r="AT228" s="139" t="s">
        <v>139</v>
      </c>
      <c r="AU228" s="139" t="s">
        <v>31</v>
      </c>
      <c r="AY228" s="17" t="s">
        <v>136</v>
      </c>
      <c r="BE228" s="140">
        <f t="shared" si="32"/>
        <v>0</v>
      </c>
      <c r="BF228" s="140">
        <f t="shared" si="33"/>
        <v>0</v>
      </c>
      <c r="BG228" s="140">
        <f t="shared" si="34"/>
        <v>0</v>
      </c>
      <c r="BH228" s="140">
        <f t="shared" si="35"/>
        <v>0</v>
      </c>
      <c r="BI228" s="140">
        <f t="shared" si="36"/>
        <v>0</v>
      </c>
      <c r="BJ228" s="17" t="s">
        <v>31</v>
      </c>
      <c r="BK228" s="140">
        <f t="shared" si="37"/>
        <v>0</v>
      </c>
      <c r="BL228" s="17" t="s">
        <v>144</v>
      </c>
      <c r="BM228" s="139" t="s">
        <v>675</v>
      </c>
    </row>
    <row r="229" spans="2:65" s="1" customFormat="1" ht="16.5" customHeight="1">
      <c r="B229" s="29"/>
      <c r="C229" s="186">
        <f t="shared" si="38"/>
        <v>104</v>
      </c>
      <c r="D229" s="186" t="s">
        <v>139</v>
      </c>
      <c r="E229" s="185" t="s">
        <v>1944</v>
      </c>
      <c r="F229" s="180" t="s">
        <v>1943</v>
      </c>
      <c r="G229" s="184" t="s">
        <v>1896</v>
      </c>
      <c r="H229" s="183">
        <v>4</v>
      </c>
      <c r="I229" s="182"/>
      <c r="J229" s="181">
        <f t="shared" si="30"/>
        <v>0</v>
      </c>
      <c r="K229" s="180" t="s">
        <v>1</v>
      </c>
      <c r="L229" s="29"/>
      <c r="M229" s="188" t="s">
        <v>1</v>
      </c>
      <c r="N229" s="136" t="s">
        <v>40</v>
      </c>
      <c r="P229" s="137">
        <f t="shared" si="31"/>
        <v>0</v>
      </c>
      <c r="Q229" s="137">
        <v>0</v>
      </c>
      <c r="R229" s="137">
        <f t="shared" si="28"/>
        <v>0</v>
      </c>
      <c r="S229" s="137">
        <v>0</v>
      </c>
      <c r="T229" s="138">
        <f t="shared" si="29"/>
        <v>0</v>
      </c>
      <c r="AR229" s="139" t="s">
        <v>144</v>
      </c>
      <c r="AT229" s="139" t="s">
        <v>139</v>
      </c>
      <c r="AU229" s="139" t="s">
        <v>31</v>
      </c>
      <c r="AY229" s="17" t="s">
        <v>136</v>
      </c>
      <c r="BE229" s="140">
        <f t="shared" si="32"/>
        <v>0</v>
      </c>
      <c r="BF229" s="140">
        <f t="shared" si="33"/>
        <v>0</v>
      </c>
      <c r="BG229" s="140">
        <f t="shared" si="34"/>
        <v>0</v>
      </c>
      <c r="BH229" s="140">
        <f t="shared" si="35"/>
        <v>0</v>
      </c>
      <c r="BI229" s="140">
        <f t="shared" si="36"/>
        <v>0</v>
      </c>
      <c r="BJ229" s="17" t="s">
        <v>31</v>
      </c>
      <c r="BK229" s="140">
        <f t="shared" si="37"/>
        <v>0</v>
      </c>
      <c r="BL229" s="17" t="s">
        <v>144</v>
      </c>
      <c r="BM229" s="139" t="s">
        <v>683</v>
      </c>
    </row>
    <row r="230" spans="2:65" s="1" customFormat="1" ht="16.5" customHeight="1">
      <c r="B230" s="29"/>
      <c r="C230" s="186">
        <f t="shared" si="38"/>
        <v>105</v>
      </c>
      <c r="D230" s="186" t="s">
        <v>139</v>
      </c>
      <c r="E230" s="185" t="s">
        <v>1942</v>
      </c>
      <c r="F230" s="180" t="s">
        <v>1941</v>
      </c>
      <c r="G230" s="184" t="s">
        <v>1896</v>
      </c>
      <c r="H230" s="183">
        <v>1</v>
      </c>
      <c r="I230" s="182"/>
      <c r="J230" s="181">
        <f t="shared" si="30"/>
        <v>0</v>
      </c>
      <c r="K230" s="180" t="s">
        <v>1</v>
      </c>
      <c r="L230" s="29"/>
      <c r="M230" s="188" t="s">
        <v>1</v>
      </c>
      <c r="N230" s="136" t="s">
        <v>40</v>
      </c>
      <c r="P230" s="137">
        <f t="shared" si="31"/>
        <v>0</v>
      </c>
      <c r="Q230" s="137">
        <v>0</v>
      </c>
      <c r="R230" s="137">
        <f t="shared" si="28"/>
        <v>0</v>
      </c>
      <c r="S230" s="137">
        <v>0</v>
      </c>
      <c r="T230" s="138">
        <f t="shared" si="29"/>
        <v>0</v>
      </c>
      <c r="AR230" s="139" t="s">
        <v>144</v>
      </c>
      <c r="AT230" s="139" t="s">
        <v>139</v>
      </c>
      <c r="AU230" s="139" t="s">
        <v>31</v>
      </c>
      <c r="AY230" s="17" t="s">
        <v>136</v>
      </c>
      <c r="BE230" s="140">
        <f t="shared" si="32"/>
        <v>0</v>
      </c>
      <c r="BF230" s="140">
        <f t="shared" si="33"/>
        <v>0</v>
      </c>
      <c r="BG230" s="140">
        <f t="shared" si="34"/>
        <v>0</v>
      </c>
      <c r="BH230" s="140">
        <f t="shared" si="35"/>
        <v>0</v>
      </c>
      <c r="BI230" s="140">
        <f t="shared" si="36"/>
        <v>0</v>
      </c>
      <c r="BJ230" s="17" t="s">
        <v>31</v>
      </c>
      <c r="BK230" s="140">
        <f t="shared" si="37"/>
        <v>0</v>
      </c>
      <c r="BL230" s="17" t="s">
        <v>144</v>
      </c>
      <c r="BM230" s="139" t="s">
        <v>699</v>
      </c>
    </row>
    <row r="231" spans="2:65" s="1" customFormat="1" ht="16.5" customHeight="1">
      <c r="B231" s="29"/>
      <c r="C231" s="186">
        <f t="shared" si="38"/>
        <v>106</v>
      </c>
      <c r="D231" s="186" t="s">
        <v>139</v>
      </c>
      <c r="E231" s="185" t="s">
        <v>1940</v>
      </c>
      <c r="F231" s="180" t="s">
        <v>1939</v>
      </c>
      <c r="G231" s="184" t="s">
        <v>1896</v>
      </c>
      <c r="H231" s="183">
        <v>6</v>
      </c>
      <c r="I231" s="182"/>
      <c r="J231" s="181">
        <f t="shared" si="30"/>
        <v>0</v>
      </c>
      <c r="K231" s="180" t="s">
        <v>1</v>
      </c>
      <c r="L231" s="29"/>
      <c r="M231" s="188" t="s">
        <v>1</v>
      </c>
      <c r="N231" s="136" t="s">
        <v>40</v>
      </c>
      <c r="P231" s="137">
        <f t="shared" si="31"/>
        <v>0</v>
      </c>
      <c r="Q231" s="137">
        <v>0</v>
      </c>
      <c r="R231" s="137">
        <f t="shared" si="28"/>
        <v>0</v>
      </c>
      <c r="S231" s="137">
        <v>0</v>
      </c>
      <c r="T231" s="138">
        <f t="shared" si="29"/>
        <v>0</v>
      </c>
      <c r="V231" s="191"/>
      <c r="X231" s="191"/>
      <c r="AR231" s="139" t="s">
        <v>144</v>
      </c>
      <c r="AT231" s="139" t="s">
        <v>139</v>
      </c>
      <c r="AU231" s="139" t="s">
        <v>31</v>
      </c>
      <c r="AY231" s="17" t="s">
        <v>136</v>
      </c>
      <c r="BE231" s="140">
        <f t="shared" si="32"/>
        <v>0</v>
      </c>
      <c r="BF231" s="140">
        <f t="shared" si="33"/>
        <v>0</v>
      </c>
      <c r="BG231" s="140">
        <f t="shared" si="34"/>
        <v>0</v>
      </c>
      <c r="BH231" s="140">
        <f t="shared" si="35"/>
        <v>0</v>
      </c>
      <c r="BI231" s="140">
        <f t="shared" si="36"/>
        <v>0</v>
      </c>
      <c r="BJ231" s="17" t="s">
        <v>31</v>
      </c>
      <c r="BK231" s="140">
        <f t="shared" si="37"/>
        <v>0</v>
      </c>
      <c r="BL231" s="17" t="s">
        <v>144</v>
      </c>
      <c r="BM231" s="139" t="s">
        <v>707</v>
      </c>
    </row>
    <row r="232" spans="2:65" s="1" customFormat="1" ht="16.5" customHeight="1">
      <c r="B232" s="29"/>
      <c r="C232" s="186">
        <f t="shared" si="38"/>
        <v>107</v>
      </c>
      <c r="D232" s="186" t="s">
        <v>139</v>
      </c>
      <c r="E232" s="185" t="s">
        <v>1938</v>
      </c>
      <c r="F232" s="180" t="s">
        <v>1937</v>
      </c>
      <c r="G232" s="184" t="s">
        <v>1896</v>
      </c>
      <c r="H232" s="183">
        <v>12</v>
      </c>
      <c r="I232" s="182"/>
      <c r="J232" s="181">
        <f t="shared" si="30"/>
        <v>0</v>
      </c>
      <c r="K232" s="180" t="s">
        <v>1</v>
      </c>
      <c r="L232" s="29"/>
      <c r="M232" s="188" t="s">
        <v>1</v>
      </c>
      <c r="N232" s="136" t="s">
        <v>40</v>
      </c>
      <c r="P232" s="137">
        <f t="shared" si="31"/>
        <v>0</v>
      </c>
      <c r="Q232" s="137">
        <v>0</v>
      </c>
      <c r="R232" s="137">
        <f t="shared" si="28"/>
        <v>0</v>
      </c>
      <c r="S232" s="137">
        <v>0</v>
      </c>
      <c r="T232" s="138">
        <f t="shared" si="29"/>
        <v>0</v>
      </c>
      <c r="X232" s="191"/>
      <c r="AR232" s="139" t="s">
        <v>144</v>
      </c>
      <c r="AT232" s="139" t="s">
        <v>139</v>
      </c>
      <c r="AU232" s="139" t="s">
        <v>31</v>
      </c>
      <c r="AY232" s="17" t="s">
        <v>136</v>
      </c>
      <c r="BE232" s="140">
        <f t="shared" si="32"/>
        <v>0</v>
      </c>
      <c r="BF232" s="140">
        <f t="shared" si="33"/>
        <v>0</v>
      </c>
      <c r="BG232" s="140">
        <f t="shared" si="34"/>
        <v>0</v>
      </c>
      <c r="BH232" s="140">
        <f t="shared" si="35"/>
        <v>0</v>
      </c>
      <c r="BI232" s="140">
        <f t="shared" si="36"/>
        <v>0</v>
      </c>
      <c r="BJ232" s="17" t="s">
        <v>31</v>
      </c>
      <c r="BK232" s="140">
        <f t="shared" si="37"/>
        <v>0</v>
      </c>
      <c r="BL232" s="17" t="s">
        <v>144</v>
      </c>
      <c r="BM232" s="139" t="s">
        <v>715</v>
      </c>
    </row>
    <row r="233" spans="2:65" s="1" customFormat="1" ht="22.8">
      <c r="B233" s="29"/>
      <c r="C233" s="186">
        <f t="shared" si="38"/>
        <v>108</v>
      </c>
      <c r="D233" s="186" t="s">
        <v>139</v>
      </c>
      <c r="E233" s="185" t="s">
        <v>1936</v>
      </c>
      <c r="F233" s="180" t="s">
        <v>1935</v>
      </c>
      <c r="G233" s="184" t="s">
        <v>1896</v>
      </c>
      <c r="H233" s="183">
        <v>42</v>
      </c>
      <c r="I233" s="182"/>
      <c r="J233" s="181">
        <f t="shared" si="30"/>
        <v>0</v>
      </c>
      <c r="K233" s="180" t="s">
        <v>1</v>
      </c>
      <c r="L233" s="29"/>
      <c r="M233" s="188" t="s">
        <v>1</v>
      </c>
      <c r="N233" s="136" t="s">
        <v>40</v>
      </c>
      <c r="P233" s="137">
        <f t="shared" si="31"/>
        <v>0</v>
      </c>
      <c r="Q233" s="137">
        <v>0</v>
      </c>
      <c r="R233" s="137">
        <f t="shared" si="28"/>
        <v>0</v>
      </c>
      <c r="S233" s="137">
        <v>0</v>
      </c>
      <c r="T233" s="138">
        <f t="shared" si="29"/>
        <v>0</v>
      </c>
      <c r="X233" s="191"/>
      <c r="AR233" s="139" t="s">
        <v>144</v>
      </c>
      <c r="AT233" s="139" t="s">
        <v>139</v>
      </c>
      <c r="AU233" s="139" t="s">
        <v>31</v>
      </c>
      <c r="AY233" s="17" t="s">
        <v>136</v>
      </c>
      <c r="BE233" s="140">
        <f t="shared" si="32"/>
        <v>0</v>
      </c>
      <c r="BF233" s="140">
        <f t="shared" si="33"/>
        <v>0</v>
      </c>
      <c r="BG233" s="140">
        <f t="shared" si="34"/>
        <v>0</v>
      </c>
      <c r="BH233" s="140">
        <f t="shared" si="35"/>
        <v>0</v>
      </c>
      <c r="BI233" s="140">
        <f t="shared" si="36"/>
        <v>0</v>
      </c>
      <c r="BJ233" s="17" t="s">
        <v>31</v>
      </c>
      <c r="BK233" s="140">
        <f t="shared" si="37"/>
        <v>0</v>
      </c>
      <c r="BL233" s="17" t="s">
        <v>144</v>
      </c>
      <c r="BM233" s="139" t="s">
        <v>723</v>
      </c>
    </row>
    <row r="234" spans="2:65" s="1" customFormat="1" ht="16.5" customHeight="1">
      <c r="B234" s="29"/>
      <c r="C234" s="186">
        <f t="shared" si="38"/>
        <v>109</v>
      </c>
      <c r="D234" s="186" t="s">
        <v>139</v>
      </c>
      <c r="E234" s="185" t="s">
        <v>1934</v>
      </c>
      <c r="F234" s="180" t="s">
        <v>1933</v>
      </c>
      <c r="G234" s="184" t="s">
        <v>1896</v>
      </c>
      <c r="H234" s="183">
        <v>2</v>
      </c>
      <c r="I234" s="182"/>
      <c r="J234" s="181">
        <f t="shared" si="30"/>
        <v>0</v>
      </c>
      <c r="K234" s="180" t="s">
        <v>1</v>
      </c>
      <c r="L234" s="29"/>
      <c r="M234" s="188" t="s">
        <v>1</v>
      </c>
      <c r="N234" s="136" t="s">
        <v>40</v>
      </c>
      <c r="P234" s="137">
        <f t="shared" si="31"/>
        <v>0</v>
      </c>
      <c r="Q234" s="137">
        <v>0</v>
      </c>
      <c r="R234" s="137">
        <f t="shared" si="28"/>
        <v>0</v>
      </c>
      <c r="S234" s="137">
        <v>0</v>
      </c>
      <c r="T234" s="138">
        <f t="shared" si="29"/>
        <v>0</v>
      </c>
      <c r="W234" s="191"/>
      <c r="X234" s="191"/>
      <c r="AR234" s="139" t="s">
        <v>144</v>
      </c>
      <c r="AT234" s="139" t="s">
        <v>139</v>
      </c>
      <c r="AU234" s="139" t="s">
        <v>31</v>
      </c>
      <c r="AY234" s="17" t="s">
        <v>136</v>
      </c>
      <c r="BE234" s="140">
        <f t="shared" si="32"/>
        <v>0</v>
      </c>
      <c r="BF234" s="140">
        <f t="shared" si="33"/>
        <v>0</v>
      </c>
      <c r="BG234" s="140">
        <f t="shared" si="34"/>
        <v>0</v>
      </c>
      <c r="BH234" s="140">
        <f t="shared" si="35"/>
        <v>0</v>
      </c>
      <c r="BI234" s="140">
        <f t="shared" si="36"/>
        <v>0</v>
      </c>
      <c r="BJ234" s="17" t="s">
        <v>31</v>
      </c>
      <c r="BK234" s="140">
        <f t="shared" si="37"/>
        <v>0</v>
      </c>
      <c r="BL234" s="17" t="s">
        <v>144</v>
      </c>
      <c r="BM234" s="139" t="s">
        <v>742</v>
      </c>
    </row>
    <row r="235" spans="2:65" s="1" customFormat="1" ht="25.5" customHeight="1">
      <c r="B235" s="29"/>
      <c r="C235" s="186">
        <f t="shared" si="38"/>
        <v>110</v>
      </c>
      <c r="D235" s="186" t="s">
        <v>139</v>
      </c>
      <c r="E235" s="185" t="s">
        <v>1932</v>
      </c>
      <c r="F235" s="180" t="s">
        <v>1931</v>
      </c>
      <c r="G235" s="184" t="s">
        <v>1896</v>
      </c>
      <c r="H235" s="183">
        <v>3</v>
      </c>
      <c r="I235" s="182"/>
      <c r="J235" s="181">
        <f t="shared" si="30"/>
        <v>0</v>
      </c>
      <c r="K235" s="180" t="s">
        <v>1</v>
      </c>
      <c r="L235" s="29"/>
      <c r="M235" s="188" t="s">
        <v>1</v>
      </c>
      <c r="N235" s="136" t="s">
        <v>40</v>
      </c>
      <c r="P235" s="137">
        <f t="shared" si="31"/>
        <v>0</v>
      </c>
      <c r="Q235" s="137">
        <v>0</v>
      </c>
      <c r="R235" s="137">
        <f t="shared" si="28"/>
        <v>0</v>
      </c>
      <c r="S235" s="137">
        <v>0</v>
      </c>
      <c r="T235" s="138">
        <f t="shared" si="29"/>
        <v>0</v>
      </c>
      <c r="V235" s="193"/>
      <c r="AR235" s="139" t="s">
        <v>144</v>
      </c>
      <c r="AT235" s="139" t="s">
        <v>139</v>
      </c>
      <c r="AU235" s="139" t="s">
        <v>31</v>
      </c>
      <c r="AY235" s="17" t="s">
        <v>136</v>
      </c>
      <c r="BE235" s="140">
        <f t="shared" si="32"/>
        <v>0</v>
      </c>
      <c r="BF235" s="140">
        <f t="shared" si="33"/>
        <v>0</v>
      </c>
      <c r="BG235" s="140">
        <f t="shared" si="34"/>
        <v>0</v>
      </c>
      <c r="BH235" s="140">
        <f t="shared" si="35"/>
        <v>0</v>
      </c>
      <c r="BI235" s="140">
        <f t="shared" si="36"/>
        <v>0</v>
      </c>
      <c r="BJ235" s="17" t="s">
        <v>31</v>
      </c>
      <c r="BK235" s="140">
        <f t="shared" si="37"/>
        <v>0</v>
      </c>
      <c r="BL235" s="17" t="s">
        <v>144</v>
      </c>
      <c r="BM235" s="139" t="s">
        <v>760</v>
      </c>
    </row>
    <row r="236" spans="2:65" s="1" customFormat="1" ht="16.5" customHeight="1">
      <c r="B236" s="29"/>
      <c r="C236" s="186">
        <f t="shared" si="38"/>
        <v>111</v>
      </c>
      <c r="D236" s="186" t="s">
        <v>139</v>
      </c>
      <c r="E236" s="185" t="s">
        <v>1930</v>
      </c>
      <c r="F236" s="180" t="s">
        <v>1929</v>
      </c>
      <c r="G236" s="184" t="s">
        <v>1896</v>
      </c>
      <c r="H236" s="183">
        <v>2</v>
      </c>
      <c r="I236" s="182"/>
      <c r="J236" s="181">
        <f t="shared" si="30"/>
        <v>0</v>
      </c>
      <c r="K236" s="180" t="s">
        <v>1</v>
      </c>
      <c r="L236" s="29"/>
      <c r="M236" s="188" t="s">
        <v>1</v>
      </c>
      <c r="N236" s="136" t="s">
        <v>40</v>
      </c>
      <c r="P236" s="137">
        <f t="shared" si="31"/>
        <v>0</v>
      </c>
      <c r="Q236" s="137">
        <v>0</v>
      </c>
      <c r="R236" s="137">
        <f t="shared" si="28"/>
        <v>0</v>
      </c>
      <c r="S236" s="137">
        <v>0</v>
      </c>
      <c r="T236" s="138">
        <f t="shared" si="29"/>
        <v>0</v>
      </c>
      <c r="V236" s="193"/>
      <c r="AR236" s="139" t="s">
        <v>144</v>
      </c>
      <c r="AT236" s="139" t="s">
        <v>139</v>
      </c>
      <c r="AU236" s="139" t="s">
        <v>31</v>
      </c>
      <c r="AY236" s="17" t="s">
        <v>136</v>
      </c>
      <c r="BE236" s="140">
        <f t="shared" si="32"/>
        <v>0</v>
      </c>
      <c r="BF236" s="140">
        <f t="shared" si="33"/>
        <v>0</v>
      </c>
      <c r="BG236" s="140">
        <f t="shared" si="34"/>
        <v>0</v>
      </c>
      <c r="BH236" s="140">
        <f t="shared" si="35"/>
        <v>0</v>
      </c>
      <c r="BI236" s="140">
        <f t="shared" si="36"/>
        <v>0</v>
      </c>
      <c r="BJ236" s="17" t="s">
        <v>31</v>
      </c>
      <c r="BK236" s="140">
        <f t="shared" si="37"/>
        <v>0</v>
      </c>
      <c r="BL236" s="17" t="s">
        <v>144</v>
      </c>
      <c r="BM236" s="139" t="s">
        <v>768</v>
      </c>
    </row>
    <row r="237" spans="2:65" s="1" customFormat="1" ht="16.5" customHeight="1">
      <c r="B237" s="29"/>
      <c r="C237" s="186">
        <f t="shared" si="38"/>
        <v>112</v>
      </c>
      <c r="D237" s="186" t="s">
        <v>139</v>
      </c>
      <c r="E237" s="185" t="s">
        <v>1928</v>
      </c>
      <c r="F237" s="180" t="s">
        <v>1927</v>
      </c>
      <c r="G237" s="184" t="s">
        <v>1896</v>
      </c>
      <c r="H237" s="183">
        <v>1</v>
      </c>
      <c r="I237" s="182"/>
      <c r="J237" s="181">
        <f t="shared" si="30"/>
        <v>0</v>
      </c>
      <c r="K237" s="180" t="s">
        <v>1</v>
      </c>
      <c r="L237" s="29"/>
      <c r="M237" s="188" t="s">
        <v>1</v>
      </c>
      <c r="N237" s="136" t="s">
        <v>40</v>
      </c>
      <c r="P237" s="137">
        <f t="shared" si="31"/>
        <v>0</v>
      </c>
      <c r="Q237" s="137">
        <v>0</v>
      </c>
      <c r="R237" s="137">
        <f t="shared" si="28"/>
        <v>0</v>
      </c>
      <c r="S237" s="137">
        <v>0</v>
      </c>
      <c r="T237" s="138">
        <f t="shared" si="29"/>
        <v>0</v>
      </c>
      <c r="V237" s="193"/>
      <c r="X237" s="191"/>
      <c r="AR237" s="139" t="s">
        <v>144</v>
      </c>
      <c r="AT237" s="139" t="s">
        <v>139</v>
      </c>
      <c r="AU237" s="139" t="s">
        <v>31</v>
      </c>
      <c r="AY237" s="17" t="s">
        <v>136</v>
      </c>
      <c r="BE237" s="140">
        <f t="shared" si="32"/>
        <v>0</v>
      </c>
      <c r="BF237" s="140">
        <f t="shared" si="33"/>
        <v>0</v>
      </c>
      <c r="BG237" s="140">
        <f t="shared" si="34"/>
        <v>0</v>
      </c>
      <c r="BH237" s="140">
        <f t="shared" si="35"/>
        <v>0</v>
      </c>
      <c r="BI237" s="140">
        <f t="shared" si="36"/>
        <v>0</v>
      </c>
      <c r="BJ237" s="17" t="s">
        <v>31</v>
      </c>
      <c r="BK237" s="140">
        <f t="shared" si="37"/>
        <v>0</v>
      </c>
      <c r="BL237" s="17" t="s">
        <v>144</v>
      </c>
      <c r="BM237" s="139" t="s">
        <v>777</v>
      </c>
    </row>
    <row r="238" spans="2:65" s="1" customFormat="1" ht="28.5" customHeight="1">
      <c r="B238" s="29"/>
      <c r="C238" s="186">
        <f t="shared" si="38"/>
        <v>113</v>
      </c>
      <c r="D238" s="186" t="s">
        <v>139</v>
      </c>
      <c r="E238" s="185" t="s">
        <v>1926</v>
      </c>
      <c r="F238" s="180" t="s">
        <v>1925</v>
      </c>
      <c r="G238" s="184" t="s">
        <v>1896</v>
      </c>
      <c r="H238" s="183">
        <v>9</v>
      </c>
      <c r="I238" s="182"/>
      <c r="J238" s="181">
        <f t="shared" si="30"/>
        <v>0</v>
      </c>
      <c r="K238" s="180" t="s">
        <v>1</v>
      </c>
      <c r="L238" s="29"/>
      <c r="M238" s="188" t="s">
        <v>1</v>
      </c>
      <c r="N238" s="136" t="s">
        <v>40</v>
      </c>
      <c r="P238" s="137">
        <f t="shared" si="31"/>
        <v>0</v>
      </c>
      <c r="Q238" s="137">
        <v>0</v>
      </c>
      <c r="R238" s="137">
        <f t="shared" si="28"/>
        <v>0</v>
      </c>
      <c r="S238" s="137">
        <v>0</v>
      </c>
      <c r="T238" s="138">
        <f t="shared" si="29"/>
        <v>0</v>
      </c>
      <c r="AR238" s="139" t="s">
        <v>144</v>
      </c>
      <c r="AT238" s="139" t="s">
        <v>139</v>
      </c>
      <c r="AU238" s="139" t="s">
        <v>31</v>
      </c>
      <c r="AY238" s="17" t="s">
        <v>136</v>
      </c>
      <c r="BE238" s="140">
        <f t="shared" si="32"/>
        <v>0</v>
      </c>
      <c r="BF238" s="140">
        <f t="shared" si="33"/>
        <v>0</v>
      </c>
      <c r="BG238" s="140">
        <f t="shared" si="34"/>
        <v>0</v>
      </c>
      <c r="BH238" s="140">
        <f t="shared" si="35"/>
        <v>0</v>
      </c>
      <c r="BI238" s="140">
        <f t="shared" si="36"/>
        <v>0</v>
      </c>
      <c r="BJ238" s="17" t="s">
        <v>31</v>
      </c>
      <c r="BK238" s="140">
        <f t="shared" si="37"/>
        <v>0</v>
      </c>
      <c r="BL238" s="17" t="s">
        <v>144</v>
      </c>
      <c r="BM238" s="139" t="s">
        <v>699</v>
      </c>
    </row>
    <row r="239" spans="2:65" s="1" customFormat="1" ht="16.5" customHeight="1">
      <c r="B239" s="29"/>
      <c r="C239" s="186">
        <f t="shared" si="38"/>
        <v>114</v>
      </c>
      <c r="D239" s="186" t="s">
        <v>139</v>
      </c>
      <c r="E239" s="185" t="s">
        <v>1924</v>
      </c>
      <c r="F239" s="180" t="s">
        <v>1923</v>
      </c>
      <c r="G239" s="184" t="s">
        <v>1896</v>
      </c>
      <c r="H239" s="183">
        <v>3</v>
      </c>
      <c r="I239" s="182"/>
      <c r="J239" s="181">
        <f t="shared" si="30"/>
        <v>0</v>
      </c>
      <c r="K239" s="180" t="s">
        <v>1</v>
      </c>
      <c r="L239" s="29"/>
      <c r="M239" s="188" t="s">
        <v>1</v>
      </c>
      <c r="N239" s="136" t="s">
        <v>40</v>
      </c>
      <c r="P239" s="137">
        <f t="shared" si="31"/>
        <v>0</v>
      </c>
      <c r="Q239" s="137">
        <v>0</v>
      </c>
      <c r="R239" s="137">
        <f t="shared" si="28"/>
        <v>0</v>
      </c>
      <c r="S239" s="137">
        <v>0</v>
      </c>
      <c r="T239" s="138">
        <f t="shared" si="29"/>
        <v>0</v>
      </c>
      <c r="X239" s="191"/>
      <c r="AR239" s="139" t="s">
        <v>144</v>
      </c>
      <c r="AT239" s="139" t="s">
        <v>139</v>
      </c>
      <c r="AU239" s="139" t="s">
        <v>31</v>
      </c>
      <c r="AY239" s="17" t="s">
        <v>136</v>
      </c>
      <c r="BE239" s="140">
        <f t="shared" si="32"/>
        <v>0</v>
      </c>
      <c r="BF239" s="140">
        <f t="shared" si="33"/>
        <v>0</v>
      </c>
      <c r="BG239" s="140">
        <f t="shared" si="34"/>
        <v>0</v>
      </c>
      <c r="BH239" s="140">
        <f t="shared" si="35"/>
        <v>0</v>
      </c>
      <c r="BI239" s="140">
        <f t="shared" si="36"/>
        <v>0</v>
      </c>
      <c r="BJ239" s="17" t="s">
        <v>31</v>
      </c>
      <c r="BK239" s="140">
        <f t="shared" si="37"/>
        <v>0</v>
      </c>
      <c r="BL239" s="17" t="s">
        <v>144</v>
      </c>
      <c r="BM239" s="139" t="s">
        <v>707</v>
      </c>
    </row>
    <row r="240" spans="2:65" s="1" customFormat="1" ht="16.5" customHeight="1">
      <c r="B240" s="29"/>
      <c r="C240" s="186">
        <f t="shared" si="38"/>
        <v>115</v>
      </c>
      <c r="D240" s="186" t="s">
        <v>139</v>
      </c>
      <c r="E240" s="185" t="s">
        <v>1922</v>
      </c>
      <c r="F240" s="180" t="s">
        <v>1921</v>
      </c>
      <c r="G240" s="184" t="s">
        <v>1896</v>
      </c>
      <c r="H240" s="183">
        <v>2</v>
      </c>
      <c r="I240" s="182"/>
      <c r="J240" s="181">
        <f t="shared" si="30"/>
        <v>0</v>
      </c>
      <c r="K240" s="180" t="s">
        <v>1</v>
      </c>
      <c r="L240" s="29"/>
      <c r="M240" s="188" t="s">
        <v>1</v>
      </c>
      <c r="N240" s="136" t="s">
        <v>40</v>
      </c>
      <c r="P240" s="137">
        <f t="shared" si="31"/>
        <v>0</v>
      </c>
      <c r="Q240" s="137">
        <v>0</v>
      </c>
      <c r="R240" s="137">
        <f t="shared" si="28"/>
        <v>0</v>
      </c>
      <c r="S240" s="137">
        <v>0</v>
      </c>
      <c r="T240" s="138">
        <f t="shared" si="29"/>
        <v>0</v>
      </c>
      <c r="V240" s="191"/>
      <c r="X240" s="191"/>
      <c r="AR240" s="139" t="s">
        <v>144</v>
      </c>
      <c r="AT240" s="139" t="s">
        <v>139</v>
      </c>
      <c r="AU240" s="139" t="s">
        <v>31</v>
      </c>
      <c r="AY240" s="17" t="s">
        <v>136</v>
      </c>
      <c r="BE240" s="140">
        <f t="shared" si="32"/>
        <v>0</v>
      </c>
      <c r="BF240" s="140">
        <f t="shared" si="33"/>
        <v>0</v>
      </c>
      <c r="BG240" s="140">
        <f t="shared" si="34"/>
        <v>0</v>
      </c>
      <c r="BH240" s="140">
        <f t="shared" si="35"/>
        <v>0</v>
      </c>
      <c r="BI240" s="140">
        <f t="shared" si="36"/>
        <v>0</v>
      </c>
      <c r="BJ240" s="17" t="s">
        <v>31</v>
      </c>
      <c r="BK240" s="140">
        <f t="shared" si="37"/>
        <v>0</v>
      </c>
      <c r="BL240" s="17" t="s">
        <v>144</v>
      </c>
      <c r="BM240" s="139" t="s">
        <v>715</v>
      </c>
    </row>
    <row r="241" spans="2:65" s="1" customFormat="1" ht="16.5" customHeight="1">
      <c r="B241" s="29"/>
      <c r="C241" s="186">
        <f t="shared" si="38"/>
        <v>116</v>
      </c>
      <c r="D241" s="186" t="s">
        <v>139</v>
      </c>
      <c r="E241" s="185" t="s">
        <v>1920</v>
      </c>
      <c r="F241" s="180" t="s">
        <v>1919</v>
      </c>
      <c r="G241" s="184" t="s">
        <v>1896</v>
      </c>
      <c r="H241" s="183">
        <v>1</v>
      </c>
      <c r="I241" s="182"/>
      <c r="J241" s="181">
        <f t="shared" si="30"/>
        <v>0</v>
      </c>
      <c r="K241" s="180" t="s">
        <v>1</v>
      </c>
      <c r="L241" s="29"/>
      <c r="M241" s="188" t="s">
        <v>1</v>
      </c>
      <c r="N241" s="136" t="s">
        <v>40</v>
      </c>
      <c r="P241" s="137">
        <f t="shared" si="31"/>
        <v>0</v>
      </c>
      <c r="Q241" s="137">
        <v>0</v>
      </c>
      <c r="R241" s="137">
        <f t="shared" si="28"/>
        <v>0</v>
      </c>
      <c r="S241" s="137">
        <v>0</v>
      </c>
      <c r="T241" s="138">
        <f t="shared" si="29"/>
        <v>0</v>
      </c>
      <c r="V241" s="192"/>
      <c r="X241" s="191"/>
      <c r="AR241" s="139" t="s">
        <v>144</v>
      </c>
      <c r="AT241" s="139" t="s">
        <v>139</v>
      </c>
      <c r="AU241" s="139" t="s">
        <v>31</v>
      </c>
      <c r="AY241" s="17" t="s">
        <v>136</v>
      </c>
      <c r="BE241" s="140">
        <f t="shared" si="32"/>
        <v>0</v>
      </c>
      <c r="BF241" s="140">
        <f t="shared" si="33"/>
        <v>0</v>
      </c>
      <c r="BG241" s="140">
        <f t="shared" si="34"/>
        <v>0</v>
      </c>
      <c r="BH241" s="140">
        <f t="shared" si="35"/>
        <v>0</v>
      </c>
      <c r="BI241" s="140">
        <f t="shared" si="36"/>
        <v>0</v>
      </c>
      <c r="BJ241" s="17" t="s">
        <v>31</v>
      </c>
      <c r="BK241" s="140">
        <f t="shared" si="37"/>
        <v>0</v>
      </c>
      <c r="BL241" s="17" t="s">
        <v>144</v>
      </c>
      <c r="BM241" s="139" t="s">
        <v>715</v>
      </c>
    </row>
    <row r="242" spans="2:65" s="1" customFormat="1" ht="16.5" customHeight="1">
      <c r="B242" s="29"/>
      <c r="C242" s="186">
        <f t="shared" si="38"/>
        <v>117</v>
      </c>
      <c r="D242" s="186" t="s">
        <v>139</v>
      </c>
      <c r="E242" s="185" t="s">
        <v>1918</v>
      </c>
      <c r="F242" s="180" t="s">
        <v>1917</v>
      </c>
      <c r="G242" s="184" t="s">
        <v>1896</v>
      </c>
      <c r="H242" s="183">
        <v>1</v>
      </c>
      <c r="I242" s="182"/>
      <c r="J242" s="181">
        <f t="shared" si="30"/>
        <v>0</v>
      </c>
      <c r="K242" s="180" t="s">
        <v>1</v>
      </c>
      <c r="L242" s="29"/>
      <c r="M242" s="188" t="s">
        <v>1</v>
      </c>
      <c r="N242" s="136" t="s">
        <v>40</v>
      </c>
      <c r="P242" s="137">
        <f t="shared" si="31"/>
        <v>0</v>
      </c>
      <c r="Q242" s="137">
        <v>0</v>
      </c>
      <c r="R242" s="137">
        <f t="shared" si="28"/>
        <v>0</v>
      </c>
      <c r="S242" s="137">
        <v>0</v>
      </c>
      <c r="T242" s="138">
        <f t="shared" si="29"/>
        <v>0</v>
      </c>
      <c r="X242" s="191"/>
      <c r="AR242" s="139" t="s">
        <v>144</v>
      </c>
      <c r="AT242" s="139" t="s">
        <v>139</v>
      </c>
      <c r="AU242" s="139" t="s">
        <v>31</v>
      </c>
      <c r="AY242" s="17" t="s">
        <v>136</v>
      </c>
      <c r="BE242" s="140">
        <f t="shared" si="32"/>
        <v>0</v>
      </c>
      <c r="BF242" s="140">
        <f t="shared" si="33"/>
        <v>0</v>
      </c>
      <c r="BG242" s="140">
        <f t="shared" si="34"/>
        <v>0</v>
      </c>
      <c r="BH242" s="140">
        <f t="shared" si="35"/>
        <v>0</v>
      </c>
      <c r="BI242" s="140">
        <f t="shared" si="36"/>
        <v>0</v>
      </c>
      <c r="BJ242" s="17" t="s">
        <v>31</v>
      </c>
      <c r="BK242" s="140">
        <f t="shared" si="37"/>
        <v>0</v>
      </c>
      <c r="BL242" s="17" t="s">
        <v>144</v>
      </c>
      <c r="BM242" s="139" t="s">
        <v>723</v>
      </c>
    </row>
    <row r="243" spans="2:65" s="1" customFormat="1" ht="16.5" customHeight="1">
      <c r="B243" s="29"/>
      <c r="C243" s="186">
        <f t="shared" si="38"/>
        <v>118</v>
      </c>
      <c r="D243" s="186" t="s">
        <v>139</v>
      </c>
      <c r="E243" s="185" t="s">
        <v>1916</v>
      </c>
      <c r="F243" s="180" t="s">
        <v>1915</v>
      </c>
      <c r="G243" s="184" t="s">
        <v>1896</v>
      </c>
      <c r="H243" s="183">
        <v>3</v>
      </c>
      <c r="I243" s="182"/>
      <c r="J243" s="181">
        <f t="shared" si="30"/>
        <v>0</v>
      </c>
      <c r="K243" s="180" t="s">
        <v>1</v>
      </c>
      <c r="L243" s="29"/>
      <c r="M243" s="188" t="s">
        <v>1</v>
      </c>
      <c r="N243" s="136" t="s">
        <v>40</v>
      </c>
      <c r="P243" s="137">
        <f t="shared" si="31"/>
        <v>0</v>
      </c>
      <c r="Q243" s="137">
        <v>0</v>
      </c>
      <c r="R243" s="137">
        <f t="shared" si="28"/>
        <v>0</v>
      </c>
      <c r="S243" s="137">
        <v>0</v>
      </c>
      <c r="T243" s="138">
        <f t="shared" si="29"/>
        <v>0</v>
      </c>
      <c r="X243" s="191"/>
      <c r="AR243" s="139" t="s">
        <v>144</v>
      </c>
      <c r="AT243" s="139" t="s">
        <v>139</v>
      </c>
      <c r="AU243" s="139" t="s">
        <v>31</v>
      </c>
      <c r="AY243" s="17" t="s">
        <v>136</v>
      </c>
      <c r="BE243" s="140">
        <f t="shared" si="32"/>
        <v>0</v>
      </c>
      <c r="BF243" s="140">
        <f t="shared" si="33"/>
        <v>0</v>
      </c>
      <c r="BG243" s="140">
        <f t="shared" si="34"/>
        <v>0</v>
      </c>
      <c r="BH243" s="140">
        <f t="shared" si="35"/>
        <v>0</v>
      </c>
      <c r="BI243" s="140">
        <f t="shared" si="36"/>
        <v>0</v>
      </c>
      <c r="BJ243" s="17" t="s">
        <v>31</v>
      </c>
      <c r="BK243" s="140">
        <f t="shared" si="37"/>
        <v>0</v>
      </c>
      <c r="BL243" s="17" t="s">
        <v>144</v>
      </c>
      <c r="BM243" s="139" t="s">
        <v>742</v>
      </c>
    </row>
    <row r="244" spans="2:65" s="1" customFormat="1" ht="16.5" customHeight="1">
      <c r="B244" s="29"/>
      <c r="C244" s="186">
        <f t="shared" si="38"/>
        <v>119</v>
      </c>
      <c r="D244" s="186" t="s">
        <v>139</v>
      </c>
      <c r="E244" s="185" t="s">
        <v>1914</v>
      </c>
      <c r="F244" s="180" t="s">
        <v>1913</v>
      </c>
      <c r="G244" s="184" t="s">
        <v>1896</v>
      </c>
      <c r="H244" s="183">
        <v>80</v>
      </c>
      <c r="I244" s="182"/>
      <c r="J244" s="181">
        <f t="shared" si="30"/>
        <v>0</v>
      </c>
      <c r="K244" s="180" t="s">
        <v>1</v>
      </c>
      <c r="L244" s="29"/>
      <c r="M244" s="188" t="s">
        <v>1</v>
      </c>
      <c r="N244" s="136" t="s">
        <v>40</v>
      </c>
      <c r="P244" s="137">
        <f t="shared" si="31"/>
        <v>0</v>
      </c>
      <c r="Q244" s="137">
        <v>0</v>
      </c>
      <c r="R244" s="137">
        <f t="shared" si="28"/>
        <v>0</v>
      </c>
      <c r="S244" s="137">
        <v>0</v>
      </c>
      <c r="T244" s="138">
        <f t="shared" si="29"/>
        <v>0</v>
      </c>
      <c r="X244" s="191"/>
      <c r="AR244" s="139" t="s">
        <v>144</v>
      </c>
      <c r="AT244" s="139" t="s">
        <v>139</v>
      </c>
      <c r="AU244" s="139" t="s">
        <v>31</v>
      </c>
      <c r="AY244" s="17" t="s">
        <v>136</v>
      </c>
      <c r="BE244" s="140">
        <f t="shared" si="32"/>
        <v>0</v>
      </c>
      <c r="BF244" s="140">
        <f t="shared" si="33"/>
        <v>0</v>
      </c>
      <c r="BG244" s="140">
        <f t="shared" si="34"/>
        <v>0</v>
      </c>
      <c r="BH244" s="140">
        <f t="shared" si="35"/>
        <v>0</v>
      </c>
      <c r="BI244" s="140">
        <f t="shared" si="36"/>
        <v>0</v>
      </c>
      <c r="BJ244" s="17" t="s">
        <v>31</v>
      </c>
      <c r="BK244" s="140">
        <f t="shared" si="37"/>
        <v>0</v>
      </c>
      <c r="BL244" s="17" t="s">
        <v>144</v>
      </c>
      <c r="BM244" s="139" t="s">
        <v>752</v>
      </c>
    </row>
    <row r="245" spans="2:65" s="1" customFormat="1" ht="16.5" customHeight="1">
      <c r="B245" s="29"/>
      <c r="C245" s="186">
        <f t="shared" si="38"/>
        <v>120</v>
      </c>
      <c r="D245" s="186" t="s">
        <v>139</v>
      </c>
      <c r="E245" s="185" t="s">
        <v>1912</v>
      </c>
      <c r="F245" s="180" t="s">
        <v>1911</v>
      </c>
      <c r="G245" s="184" t="s">
        <v>1896</v>
      </c>
      <c r="H245" s="183">
        <v>30</v>
      </c>
      <c r="I245" s="182"/>
      <c r="J245" s="181">
        <f t="shared" si="30"/>
        <v>0</v>
      </c>
      <c r="K245" s="180" t="s">
        <v>1</v>
      </c>
      <c r="L245" s="29"/>
      <c r="M245" s="188" t="s">
        <v>1</v>
      </c>
      <c r="N245" s="136" t="s">
        <v>40</v>
      </c>
      <c r="P245" s="137">
        <f t="shared" si="31"/>
        <v>0</v>
      </c>
      <c r="Q245" s="137">
        <v>0</v>
      </c>
      <c r="R245" s="137">
        <f t="shared" si="28"/>
        <v>0</v>
      </c>
      <c r="S245" s="137">
        <v>0</v>
      </c>
      <c r="T245" s="138">
        <f t="shared" si="29"/>
        <v>0</v>
      </c>
      <c r="AR245" s="139" t="s">
        <v>144</v>
      </c>
      <c r="AT245" s="139" t="s">
        <v>139</v>
      </c>
      <c r="AU245" s="139" t="s">
        <v>31</v>
      </c>
      <c r="AY245" s="17" t="s">
        <v>136</v>
      </c>
      <c r="BE245" s="140">
        <f t="shared" si="32"/>
        <v>0</v>
      </c>
      <c r="BF245" s="140">
        <f t="shared" si="33"/>
        <v>0</v>
      </c>
      <c r="BG245" s="140">
        <f t="shared" si="34"/>
        <v>0</v>
      </c>
      <c r="BH245" s="140">
        <f t="shared" si="35"/>
        <v>0</v>
      </c>
      <c r="BI245" s="140">
        <f t="shared" si="36"/>
        <v>0</v>
      </c>
      <c r="BJ245" s="17" t="s">
        <v>31</v>
      </c>
      <c r="BK245" s="140">
        <f t="shared" si="37"/>
        <v>0</v>
      </c>
      <c r="BL245" s="17" t="s">
        <v>144</v>
      </c>
      <c r="BM245" s="139" t="s">
        <v>760</v>
      </c>
    </row>
    <row r="246" spans="2:65" s="1" customFormat="1" ht="16.5" customHeight="1">
      <c r="B246" s="29"/>
      <c r="C246" s="186">
        <f t="shared" si="38"/>
        <v>121</v>
      </c>
      <c r="D246" s="186" t="s">
        <v>139</v>
      </c>
      <c r="E246" s="185" t="s">
        <v>1910</v>
      </c>
      <c r="F246" s="180" t="s">
        <v>1909</v>
      </c>
      <c r="G246" s="184"/>
      <c r="H246" s="183">
        <v>1</v>
      </c>
      <c r="I246" s="182"/>
      <c r="J246" s="181">
        <f t="shared" ref="J246:J251" si="39">H246*I246</f>
        <v>0</v>
      </c>
      <c r="K246" s="180"/>
      <c r="L246" s="29"/>
      <c r="M246" s="188"/>
      <c r="N246" s="136"/>
      <c r="P246" s="137"/>
      <c r="Q246" s="137"/>
      <c r="R246" s="137"/>
      <c r="S246" s="137"/>
      <c r="T246" s="138"/>
      <c r="X246" s="191"/>
      <c r="AR246" s="139" t="s">
        <v>144</v>
      </c>
      <c r="AT246" s="139" t="s">
        <v>139</v>
      </c>
      <c r="AU246" s="139" t="s">
        <v>31</v>
      </c>
      <c r="AY246" s="17" t="s">
        <v>136</v>
      </c>
      <c r="BE246" s="140">
        <f t="shared" si="32"/>
        <v>0</v>
      </c>
      <c r="BF246" s="140">
        <f t="shared" si="33"/>
        <v>0</v>
      </c>
      <c r="BG246" s="140">
        <f t="shared" si="34"/>
        <v>0</v>
      </c>
      <c r="BH246" s="140">
        <f t="shared" si="35"/>
        <v>0</v>
      </c>
      <c r="BI246" s="140">
        <f t="shared" si="36"/>
        <v>0</v>
      </c>
      <c r="BJ246" s="17" t="s">
        <v>31</v>
      </c>
      <c r="BK246" s="140">
        <f t="shared" si="37"/>
        <v>0</v>
      </c>
      <c r="BL246" s="17" t="s">
        <v>144</v>
      </c>
      <c r="BM246" s="139" t="s">
        <v>723</v>
      </c>
    </row>
    <row r="247" spans="2:65" s="1" customFormat="1" ht="34.200000000000003">
      <c r="B247" s="29"/>
      <c r="C247" s="186">
        <f t="shared" si="38"/>
        <v>122</v>
      </c>
      <c r="D247" s="186" t="s">
        <v>139</v>
      </c>
      <c r="E247" s="185" t="s">
        <v>1908</v>
      </c>
      <c r="F247" s="180" t="s">
        <v>1907</v>
      </c>
      <c r="G247" s="184" t="s">
        <v>1896</v>
      </c>
      <c r="H247" s="183">
        <v>4</v>
      </c>
      <c r="I247" s="182"/>
      <c r="J247" s="181">
        <f t="shared" si="39"/>
        <v>0</v>
      </c>
      <c r="K247" s="180"/>
      <c r="L247" s="29"/>
      <c r="M247" s="188"/>
      <c r="N247" s="136"/>
      <c r="P247" s="137"/>
      <c r="Q247" s="137"/>
      <c r="R247" s="137"/>
      <c r="S247" s="137"/>
      <c r="T247" s="138"/>
      <c r="X247" s="191"/>
      <c r="AR247" s="139" t="s">
        <v>144</v>
      </c>
      <c r="AT247" s="139" t="s">
        <v>139</v>
      </c>
      <c r="AU247" s="139" t="s">
        <v>31</v>
      </c>
      <c r="AY247" s="17" t="s">
        <v>136</v>
      </c>
      <c r="BE247" s="140">
        <f t="shared" si="32"/>
        <v>0</v>
      </c>
      <c r="BF247" s="140">
        <f t="shared" si="33"/>
        <v>0</v>
      </c>
      <c r="BG247" s="140">
        <f t="shared" si="34"/>
        <v>0</v>
      </c>
      <c r="BH247" s="140">
        <f t="shared" si="35"/>
        <v>0</v>
      </c>
      <c r="BI247" s="140">
        <f t="shared" si="36"/>
        <v>0</v>
      </c>
      <c r="BJ247" s="17" t="s">
        <v>31</v>
      </c>
      <c r="BK247" s="140">
        <f t="shared" si="37"/>
        <v>0</v>
      </c>
      <c r="BL247" s="17" t="s">
        <v>144</v>
      </c>
      <c r="BM247" s="139" t="s">
        <v>742</v>
      </c>
    </row>
    <row r="248" spans="2:65" s="1" customFormat="1" ht="34.200000000000003">
      <c r="B248" s="29"/>
      <c r="C248" s="186">
        <f t="shared" si="38"/>
        <v>123</v>
      </c>
      <c r="D248" s="186" t="s">
        <v>139</v>
      </c>
      <c r="E248" s="185" t="s">
        <v>1906</v>
      </c>
      <c r="F248" s="180" t="s">
        <v>1905</v>
      </c>
      <c r="G248" s="184" t="s">
        <v>1896</v>
      </c>
      <c r="H248" s="183">
        <v>5</v>
      </c>
      <c r="I248" s="182"/>
      <c r="J248" s="181">
        <f t="shared" si="39"/>
        <v>0</v>
      </c>
      <c r="K248" s="180"/>
      <c r="L248" s="29"/>
      <c r="M248" s="188"/>
      <c r="N248" s="136"/>
      <c r="P248" s="137"/>
      <c r="Q248" s="137"/>
      <c r="R248" s="137"/>
      <c r="S248" s="137"/>
      <c r="T248" s="138"/>
      <c r="X248" s="191"/>
      <c r="AR248" s="139" t="s">
        <v>144</v>
      </c>
      <c r="AT248" s="139" t="s">
        <v>139</v>
      </c>
      <c r="AU248" s="139" t="s">
        <v>31</v>
      </c>
      <c r="AY248" s="17" t="s">
        <v>136</v>
      </c>
      <c r="BE248" s="140">
        <f t="shared" si="32"/>
        <v>0</v>
      </c>
      <c r="BF248" s="140">
        <f t="shared" si="33"/>
        <v>0</v>
      </c>
      <c r="BG248" s="140">
        <f t="shared" si="34"/>
        <v>0</v>
      </c>
      <c r="BH248" s="140">
        <f t="shared" si="35"/>
        <v>0</v>
      </c>
      <c r="BI248" s="140">
        <f t="shared" si="36"/>
        <v>0</v>
      </c>
      <c r="BJ248" s="17" t="s">
        <v>31</v>
      </c>
      <c r="BK248" s="140">
        <f t="shared" si="37"/>
        <v>0</v>
      </c>
      <c r="BL248" s="17" t="s">
        <v>144</v>
      </c>
      <c r="BM248" s="139" t="s">
        <v>752</v>
      </c>
    </row>
    <row r="249" spans="2:65" s="1" customFormat="1" ht="34.200000000000003">
      <c r="B249" s="29"/>
      <c r="C249" s="186">
        <f t="shared" si="38"/>
        <v>124</v>
      </c>
      <c r="D249" s="186" t="s">
        <v>139</v>
      </c>
      <c r="E249" s="185" t="s">
        <v>1904</v>
      </c>
      <c r="F249" s="180" t="s">
        <v>1903</v>
      </c>
      <c r="G249" s="184" t="s">
        <v>1896</v>
      </c>
      <c r="H249" s="183">
        <v>15</v>
      </c>
      <c r="I249" s="182"/>
      <c r="J249" s="181">
        <f t="shared" si="39"/>
        <v>0</v>
      </c>
      <c r="K249" s="180"/>
      <c r="L249" s="29"/>
      <c r="M249" s="188"/>
      <c r="N249" s="136"/>
      <c r="P249" s="137"/>
      <c r="Q249" s="137"/>
      <c r="R249" s="137"/>
      <c r="S249" s="137"/>
      <c r="T249" s="138"/>
      <c r="AR249" s="139" t="s">
        <v>144</v>
      </c>
      <c r="AT249" s="139" t="s">
        <v>139</v>
      </c>
      <c r="AU249" s="139" t="s">
        <v>31</v>
      </c>
      <c r="AY249" s="17" t="s">
        <v>136</v>
      </c>
      <c r="BE249" s="140">
        <f t="shared" si="32"/>
        <v>0</v>
      </c>
      <c r="BF249" s="140">
        <f t="shared" si="33"/>
        <v>0</v>
      </c>
      <c r="BG249" s="140">
        <f t="shared" si="34"/>
        <v>0</v>
      </c>
      <c r="BH249" s="140">
        <f t="shared" si="35"/>
        <v>0</v>
      </c>
      <c r="BI249" s="140">
        <f t="shared" si="36"/>
        <v>0</v>
      </c>
      <c r="BJ249" s="17" t="s">
        <v>31</v>
      </c>
      <c r="BK249" s="140">
        <f t="shared" si="37"/>
        <v>0</v>
      </c>
      <c r="BL249" s="17" t="s">
        <v>144</v>
      </c>
      <c r="BM249" s="139" t="s">
        <v>760</v>
      </c>
    </row>
    <row r="250" spans="2:65" s="1" customFormat="1" ht="22.8">
      <c r="B250" s="29"/>
      <c r="C250" s="186">
        <f t="shared" si="38"/>
        <v>125</v>
      </c>
      <c r="D250" s="186" t="s">
        <v>139</v>
      </c>
      <c r="E250" s="185" t="s">
        <v>1902</v>
      </c>
      <c r="F250" s="180" t="s">
        <v>1901</v>
      </c>
      <c r="G250" s="184" t="s">
        <v>1896</v>
      </c>
      <c r="H250" s="183">
        <v>16</v>
      </c>
      <c r="I250" s="182"/>
      <c r="J250" s="181">
        <f t="shared" si="39"/>
        <v>0</v>
      </c>
      <c r="K250" s="180"/>
      <c r="L250" s="29"/>
      <c r="M250" s="188"/>
      <c r="N250" s="136"/>
      <c r="P250" s="137"/>
      <c r="Q250" s="137"/>
      <c r="R250" s="137"/>
      <c r="S250" s="137"/>
      <c r="T250" s="138"/>
      <c r="X250" s="191"/>
      <c r="AR250" s="139" t="s">
        <v>144</v>
      </c>
      <c r="AT250" s="139" t="s">
        <v>139</v>
      </c>
      <c r="AU250" s="139" t="s">
        <v>31</v>
      </c>
      <c r="AY250" s="17" t="s">
        <v>136</v>
      </c>
      <c r="BE250" s="140">
        <f t="shared" si="32"/>
        <v>0</v>
      </c>
      <c r="BF250" s="140">
        <f t="shared" si="33"/>
        <v>0</v>
      </c>
      <c r="BG250" s="140">
        <f t="shared" si="34"/>
        <v>0</v>
      </c>
      <c r="BH250" s="140">
        <f t="shared" si="35"/>
        <v>0</v>
      </c>
      <c r="BI250" s="140">
        <f t="shared" si="36"/>
        <v>0</v>
      </c>
      <c r="BJ250" s="17" t="s">
        <v>31</v>
      </c>
      <c r="BK250" s="140">
        <f t="shared" si="37"/>
        <v>0</v>
      </c>
      <c r="BL250" s="17" t="s">
        <v>144</v>
      </c>
      <c r="BM250" s="139" t="s">
        <v>742</v>
      </c>
    </row>
    <row r="251" spans="2:65" s="1" customFormat="1" ht="34.200000000000003">
      <c r="B251" s="29"/>
      <c r="C251" s="186">
        <f t="shared" si="38"/>
        <v>126</v>
      </c>
      <c r="D251" s="186" t="s">
        <v>139</v>
      </c>
      <c r="E251" s="185" t="s">
        <v>1900</v>
      </c>
      <c r="F251" s="180" t="s">
        <v>1899</v>
      </c>
      <c r="G251" s="184" t="s">
        <v>1896</v>
      </c>
      <c r="H251" s="183">
        <v>10</v>
      </c>
      <c r="I251" s="182"/>
      <c r="J251" s="181">
        <f t="shared" si="39"/>
        <v>0</v>
      </c>
      <c r="K251" s="180"/>
      <c r="L251" s="29"/>
      <c r="M251" s="188"/>
      <c r="N251" s="136"/>
      <c r="P251" s="137"/>
      <c r="Q251" s="137"/>
      <c r="R251" s="137"/>
      <c r="S251" s="137"/>
      <c r="T251" s="138"/>
      <c r="X251" s="191"/>
      <c r="AR251" s="139" t="s">
        <v>144</v>
      </c>
      <c r="AT251" s="139" t="s">
        <v>139</v>
      </c>
      <c r="AU251" s="139" t="s">
        <v>31</v>
      </c>
      <c r="AY251" s="17" t="s">
        <v>136</v>
      </c>
      <c r="BE251" s="140">
        <f t="shared" si="32"/>
        <v>0</v>
      </c>
      <c r="BF251" s="140">
        <f t="shared" si="33"/>
        <v>0</v>
      </c>
      <c r="BG251" s="140">
        <f t="shared" si="34"/>
        <v>0</v>
      </c>
      <c r="BH251" s="140">
        <f t="shared" si="35"/>
        <v>0</v>
      </c>
      <c r="BI251" s="140">
        <f t="shared" si="36"/>
        <v>0</v>
      </c>
      <c r="BJ251" s="17" t="s">
        <v>31</v>
      </c>
      <c r="BK251" s="140">
        <f t="shared" si="37"/>
        <v>0</v>
      </c>
      <c r="BL251" s="17" t="s">
        <v>144</v>
      </c>
      <c r="BM251" s="139" t="s">
        <v>752</v>
      </c>
    </row>
    <row r="252" spans="2:65" s="1" customFormat="1" ht="16.5" customHeight="1">
      <c r="B252" s="29"/>
      <c r="C252" s="186">
        <f t="shared" si="38"/>
        <v>127</v>
      </c>
      <c r="D252" s="186" t="s">
        <v>139</v>
      </c>
      <c r="E252" s="185" t="s">
        <v>1898</v>
      </c>
      <c r="F252" s="180" t="s">
        <v>1897</v>
      </c>
      <c r="G252" s="184" t="s">
        <v>1896</v>
      </c>
      <c r="H252" s="183">
        <v>20</v>
      </c>
      <c r="I252" s="182"/>
      <c r="J252" s="181">
        <f>ROUND(I252*H252,2)</f>
        <v>0</v>
      </c>
      <c r="K252" s="180" t="s">
        <v>1</v>
      </c>
      <c r="L252" s="29"/>
      <c r="M252" s="188" t="s">
        <v>1</v>
      </c>
      <c r="N252" s="136" t="s">
        <v>40</v>
      </c>
      <c r="P252" s="137">
        <f>O252*H252</f>
        <v>0</v>
      </c>
      <c r="Q252" s="137">
        <v>0</v>
      </c>
      <c r="R252" s="137">
        <f>Q252*H252</f>
        <v>0</v>
      </c>
      <c r="S252" s="137">
        <v>0</v>
      </c>
      <c r="T252" s="138">
        <f>S252*H252</f>
        <v>0</v>
      </c>
      <c r="AR252" s="139" t="s">
        <v>144</v>
      </c>
      <c r="AT252" s="139" t="s">
        <v>139</v>
      </c>
      <c r="AU252" s="139" t="s">
        <v>31</v>
      </c>
      <c r="AY252" s="17" t="s">
        <v>136</v>
      </c>
      <c r="BE252" s="140">
        <f t="shared" si="32"/>
        <v>0</v>
      </c>
      <c r="BF252" s="140">
        <f t="shared" si="33"/>
        <v>0</v>
      </c>
      <c r="BG252" s="140">
        <f t="shared" si="34"/>
        <v>0</v>
      </c>
      <c r="BH252" s="140">
        <f t="shared" si="35"/>
        <v>0</v>
      </c>
      <c r="BI252" s="140">
        <f t="shared" si="36"/>
        <v>0</v>
      </c>
      <c r="BJ252" s="17" t="s">
        <v>31</v>
      </c>
      <c r="BK252" s="140">
        <f t="shared" si="37"/>
        <v>0</v>
      </c>
      <c r="BL252" s="17" t="s">
        <v>144</v>
      </c>
      <c r="BM252" s="139" t="s">
        <v>768</v>
      </c>
    </row>
    <row r="253" spans="2:65" s="1" customFormat="1" ht="22.8">
      <c r="B253" s="29"/>
      <c r="C253" s="186">
        <f t="shared" si="38"/>
        <v>128</v>
      </c>
      <c r="D253" s="186" t="s">
        <v>139</v>
      </c>
      <c r="E253" s="185" t="s">
        <v>1895</v>
      </c>
      <c r="F253" s="180" t="s">
        <v>1894</v>
      </c>
      <c r="G253" s="184" t="s">
        <v>200</v>
      </c>
      <c r="H253" s="183">
        <v>200</v>
      </c>
      <c r="I253" s="182"/>
      <c r="J253" s="181">
        <f>ROUND(I253*H253,2)</f>
        <v>0</v>
      </c>
      <c r="K253" s="180" t="s">
        <v>1</v>
      </c>
      <c r="L253" s="29"/>
      <c r="M253" s="188" t="s">
        <v>1</v>
      </c>
      <c r="N253" s="136" t="s">
        <v>40</v>
      </c>
      <c r="P253" s="137">
        <f>O253*H253</f>
        <v>0</v>
      </c>
      <c r="Q253" s="137">
        <v>0</v>
      </c>
      <c r="R253" s="137">
        <f>Q253*H253</f>
        <v>0</v>
      </c>
      <c r="S253" s="137">
        <v>0</v>
      </c>
      <c r="T253" s="138">
        <f>S253*H253</f>
        <v>0</v>
      </c>
      <c r="AR253" s="139" t="s">
        <v>144</v>
      </c>
      <c r="AT253" s="139" t="s">
        <v>139</v>
      </c>
      <c r="AU253" s="139" t="s">
        <v>31</v>
      </c>
      <c r="AY253" s="17" t="s">
        <v>136</v>
      </c>
      <c r="BE253" s="140">
        <f t="shared" si="32"/>
        <v>0</v>
      </c>
      <c r="BF253" s="140">
        <f t="shared" si="33"/>
        <v>0</v>
      </c>
      <c r="BG253" s="140">
        <f t="shared" si="34"/>
        <v>0</v>
      </c>
      <c r="BH253" s="140">
        <f t="shared" si="35"/>
        <v>0</v>
      </c>
      <c r="BI253" s="140">
        <f t="shared" si="36"/>
        <v>0</v>
      </c>
      <c r="BJ253" s="17" t="s">
        <v>31</v>
      </c>
      <c r="BK253" s="140">
        <f t="shared" si="37"/>
        <v>0</v>
      </c>
      <c r="BL253" s="17" t="s">
        <v>144</v>
      </c>
      <c r="BM253" s="139" t="s">
        <v>812</v>
      </c>
    </row>
    <row r="254" spans="2:65" s="11" customFormat="1" ht="25.95" customHeight="1">
      <c r="B254" s="117"/>
      <c r="D254" s="118" t="s">
        <v>74</v>
      </c>
      <c r="E254" s="119" t="s">
        <v>1893</v>
      </c>
      <c r="F254" s="119" t="s">
        <v>1892</v>
      </c>
      <c r="I254" s="190"/>
      <c r="J254" s="120">
        <f>BK254</f>
        <v>0</v>
      </c>
      <c r="L254" s="117"/>
      <c r="M254" s="121"/>
      <c r="P254" s="122">
        <f>SUM(P255:P257)</f>
        <v>0</v>
      </c>
      <c r="R254" s="122">
        <f>SUM(R255:R257)</f>
        <v>0</v>
      </c>
      <c r="T254" s="123">
        <f>SUM(T255:T257)</f>
        <v>0</v>
      </c>
      <c r="V254" s="189"/>
      <c r="AR254" s="118" t="s">
        <v>31</v>
      </c>
      <c r="AT254" s="124" t="s">
        <v>74</v>
      </c>
      <c r="AU254" s="124" t="s">
        <v>75</v>
      </c>
      <c r="AY254" s="118" t="s">
        <v>136</v>
      </c>
      <c r="BK254" s="125">
        <f>SUM(BK255:BK257)</f>
        <v>0</v>
      </c>
    </row>
    <row r="255" spans="2:65" s="1" customFormat="1" ht="22.8">
      <c r="B255" s="29"/>
      <c r="C255" s="186">
        <f>C253+1</f>
        <v>129</v>
      </c>
      <c r="D255" s="186" t="s">
        <v>139</v>
      </c>
      <c r="E255" s="185" t="s">
        <v>1891</v>
      </c>
      <c r="F255" s="180" t="s">
        <v>1890</v>
      </c>
      <c r="G255" s="184" t="s">
        <v>1292</v>
      </c>
      <c r="H255" s="183">
        <v>1</v>
      </c>
      <c r="I255" s="182"/>
      <c r="J255" s="181">
        <f>ROUND(I255*H255,2)</f>
        <v>0</v>
      </c>
      <c r="K255" s="180" t="s">
        <v>1</v>
      </c>
      <c r="L255" s="29"/>
      <c r="M255" s="188" t="s">
        <v>1</v>
      </c>
      <c r="N255" s="136" t="s">
        <v>40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V255" s="187"/>
      <c r="AR255" s="139" t="s">
        <v>144</v>
      </c>
      <c r="AT255" s="139" t="s">
        <v>139</v>
      </c>
      <c r="AU255" s="139" t="s">
        <v>31</v>
      </c>
      <c r="AY255" s="17" t="s">
        <v>136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7" t="s">
        <v>31</v>
      </c>
      <c r="BK255" s="140">
        <f>ROUND(I255*H255,2)</f>
        <v>0</v>
      </c>
      <c r="BL255" s="17" t="s">
        <v>144</v>
      </c>
      <c r="BM255" s="139" t="s">
        <v>860</v>
      </c>
    </row>
    <row r="256" spans="2:65" s="1" customFormat="1" ht="22.8">
      <c r="B256" s="29"/>
      <c r="C256" s="186">
        <f>C255+1</f>
        <v>130</v>
      </c>
      <c r="D256" s="186" t="s">
        <v>139</v>
      </c>
      <c r="E256" s="185" t="s">
        <v>1889</v>
      </c>
      <c r="F256" s="180" t="s">
        <v>1888</v>
      </c>
      <c r="G256" s="184" t="s">
        <v>1885</v>
      </c>
      <c r="H256" s="183">
        <v>1</v>
      </c>
      <c r="I256" s="182"/>
      <c r="J256" s="181">
        <f>ROUND(I256*H256,2)</f>
        <v>0</v>
      </c>
      <c r="K256" s="180" t="s">
        <v>1</v>
      </c>
      <c r="L256" s="29"/>
      <c r="M256" s="188" t="s">
        <v>1</v>
      </c>
      <c r="N256" s="136" t="s">
        <v>40</v>
      </c>
      <c r="P256" s="137">
        <f>O256*H256</f>
        <v>0</v>
      </c>
      <c r="Q256" s="137">
        <v>0</v>
      </c>
      <c r="R256" s="137">
        <f>Q256*H256</f>
        <v>0</v>
      </c>
      <c r="S256" s="137">
        <v>0</v>
      </c>
      <c r="T256" s="138">
        <f>S256*H256</f>
        <v>0</v>
      </c>
      <c r="V256" s="187"/>
      <c r="X256" s="191"/>
      <c r="AR256" s="139" t="s">
        <v>144</v>
      </c>
      <c r="AT256" s="139" t="s">
        <v>139</v>
      </c>
      <c r="AU256" s="139" t="s">
        <v>31</v>
      </c>
      <c r="AY256" s="17" t="s">
        <v>136</v>
      </c>
      <c r="BE256" s="140">
        <f>IF(N256="základní",J256,0)</f>
        <v>0</v>
      </c>
      <c r="BF256" s="140">
        <f>IF(N256="snížená",J256,0)</f>
        <v>0</v>
      </c>
      <c r="BG256" s="140">
        <f>IF(N256="zákl. přenesená",J256,0)</f>
        <v>0</v>
      </c>
      <c r="BH256" s="140">
        <f>IF(N256="sníž. přenesená",J256,0)</f>
        <v>0</v>
      </c>
      <c r="BI256" s="140">
        <f>IF(N256="nulová",J256,0)</f>
        <v>0</v>
      </c>
      <c r="BJ256" s="17" t="s">
        <v>31</v>
      </c>
      <c r="BK256" s="140">
        <f>ROUND(I256*H256,2)</f>
        <v>0</v>
      </c>
      <c r="BL256" s="17" t="s">
        <v>144</v>
      </c>
      <c r="BM256" s="139" t="s">
        <v>955</v>
      </c>
    </row>
    <row r="257" spans="2:65" s="1" customFormat="1" ht="16.5" customHeight="1">
      <c r="B257" s="29"/>
      <c r="C257" s="186">
        <f>C256+1</f>
        <v>131</v>
      </c>
      <c r="D257" s="186" t="s">
        <v>139</v>
      </c>
      <c r="E257" s="185" t="s">
        <v>1887</v>
      </c>
      <c r="F257" s="180" t="s">
        <v>1886</v>
      </c>
      <c r="G257" s="184" t="s">
        <v>1885</v>
      </c>
      <c r="H257" s="183">
        <v>1</v>
      </c>
      <c r="I257" s="182"/>
      <c r="J257" s="181">
        <f>ROUND(I257*H257,2)</f>
        <v>0</v>
      </c>
      <c r="K257" s="180" t="s">
        <v>1</v>
      </c>
      <c r="L257" s="29"/>
      <c r="M257" s="188" t="s">
        <v>1</v>
      </c>
      <c r="N257" s="136" t="s">
        <v>40</v>
      </c>
      <c r="P257" s="137">
        <f>O257*H257</f>
        <v>0</v>
      </c>
      <c r="Q257" s="137">
        <v>0</v>
      </c>
      <c r="R257" s="137">
        <f>Q257*H257</f>
        <v>0</v>
      </c>
      <c r="S257" s="137">
        <v>0</v>
      </c>
      <c r="T257" s="138">
        <f>S257*H257</f>
        <v>0</v>
      </c>
      <c r="V257" s="187"/>
      <c r="X257" s="191"/>
      <c r="AR257" s="139" t="s">
        <v>144</v>
      </c>
      <c r="AT257" s="139" t="s">
        <v>139</v>
      </c>
      <c r="AU257" s="139" t="s">
        <v>31</v>
      </c>
      <c r="AY257" s="17" t="s">
        <v>136</v>
      </c>
      <c r="BE257" s="140">
        <f>IF(N257="základní",J257,0)</f>
        <v>0</v>
      </c>
      <c r="BF257" s="140">
        <f>IF(N257="snížená",J257,0)</f>
        <v>0</v>
      </c>
      <c r="BG257" s="140">
        <f>IF(N257="zákl. přenesená",J257,0)</f>
        <v>0</v>
      </c>
      <c r="BH257" s="140">
        <f>IF(N257="sníž. přenesená",J257,0)</f>
        <v>0</v>
      </c>
      <c r="BI257" s="140">
        <f>IF(N257="nulová",J257,0)</f>
        <v>0</v>
      </c>
      <c r="BJ257" s="17" t="s">
        <v>31</v>
      </c>
      <c r="BK257" s="140">
        <f>ROUND(I257*H257,2)</f>
        <v>0</v>
      </c>
      <c r="BL257" s="17" t="s">
        <v>144</v>
      </c>
      <c r="BM257" s="139" t="s">
        <v>981</v>
      </c>
    </row>
    <row r="258" spans="2:65" s="11" customFormat="1" ht="25.95" customHeight="1">
      <c r="B258" s="117"/>
      <c r="D258" s="118" t="s">
        <v>74</v>
      </c>
      <c r="E258" s="119" t="s">
        <v>1884</v>
      </c>
      <c r="F258" s="119" t="s">
        <v>1870</v>
      </c>
      <c r="I258" s="190"/>
      <c r="J258" s="120">
        <f>BK258</f>
        <v>0</v>
      </c>
      <c r="L258" s="117"/>
      <c r="M258" s="121"/>
      <c r="P258" s="122">
        <f>SUM(P259:P262)</f>
        <v>0</v>
      </c>
      <c r="R258" s="122">
        <f>SUM(R259:R262)</f>
        <v>0</v>
      </c>
      <c r="T258" s="123">
        <f>SUM(T259:T262)</f>
        <v>0</v>
      </c>
      <c r="V258" s="189"/>
      <c r="AR258" s="118" t="s">
        <v>31</v>
      </c>
      <c r="AT258" s="124" t="s">
        <v>74</v>
      </c>
      <c r="AU258" s="124" t="s">
        <v>75</v>
      </c>
      <c r="AY258" s="118" t="s">
        <v>136</v>
      </c>
      <c r="BK258" s="125">
        <f>SUM(BK259:BK262)</f>
        <v>0</v>
      </c>
    </row>
    <row r="259" spans="2:65" s="1" customFormat="1" ht="24.15" customHeight="1">
      <c r="B259" s="29"/>
      <c r="C259" s="186">
        <f>C257+1</f>
        <v>132</v>
      </c>
      <c r="D259" s="186" t="s">
        <v>139</v>
      </c>
      <c r="E259" s="185" t="s">
        <v>1883</v>
      </c>
      <c r="F259" s="180" t="s">
        <v>1882</v>
      </c>
      <c r="G259" s="184" t="s">
        <v>1873</v>
      </c>
      <c r="H259" s="183">
        <v>6</v>
      </c>
      <c r="I259" s="182"/>
      <c r="J259" s="181">
        <f>ROUND(I259*H259,2)</f>
        <v>0</v>
      </c>
      <c r="K259" s="180" t="s">
        <v>1</v>
      </c>
      <c r="L259" s="29"/>
      <c r="M259" s="188" t="s">
        <v>1</v>
      </c>
      <c r="N259" s="136" t="s">
        <v>40</v>
      </c>
      <c r="P259" s="137">
        <f>O259*H259</f>
        <v>0</v>
      </c>
      <c r="Q259" s="137">
        <v>0</v>
      </c>
      <c r="R259" s="137">
        <f>Q259*H259</f>
        <v>0</v>
      </c>
      <c r="S259" s="137">
        <v>0</v>
      </c>
      <c r="T259" s="138">
        <f>S259*H259</f>
        <v>0</v>
      </c>
      <c r="V259" s="187"/>
      <c r="AR259" s="139" t="s">
        <v>144</v>
      </c>
      <c r="AT259" s="139" t="s">
        <v>139</v>
      </c>
      <c r="AU259" s="139" t="s">
        <v>31</v>
      </c>
      <c r="AY259" s="17" t="s">
        <v>136</v>
      </c>
      <c r="BE259" s="140">
        <f>IF(N259="základní",J259,0)</f>
        <v>0</v>
      </c>
      <c r="BF259" s="140">
        <f>IF(N259="snížená",J259,0)</f>
        <v>0</v>
      </c>
      <c r="BG259" s="140">
        <f>IF(N259="zákl. přenesená",J259,0)</f>
        <v>0</v>
      </c>
      <c r="BH259" s="140">
        <f>IF(N259="sníž. přenesená",J259,0)</f>
        <v>0</v>
      </c>
      <c r="BI259" s="140">
        <f>IF(N259="nulová",J259,0)</f>
        <v>0</v>
      </c>
      <c r="BJ259" s="17" t="s">
        <v>31</v>
      </c>
      <c r="BK259" s="140">
        <f>ROUND(I259*H259,2)</f>
        <v>0</v>
      </c>
      <c r="BL259" s="17" t="s">
        <v>144</v>
      </c>
      <c r="BM259" s="139" t="s">
        <v>1006</v>
      </c>
    </row>
    <row r="260" spans="2:65" s="1" customFormat="1" ht="16.5" customHeight="1">
      <c r="B260" s="29"/>
      <c r="C260" s="186">
        <f>C259+1</f>
        <v>133</v>
      </c>
      <c r="D260" s="186" t="s">
        <v>139</v>
      </c>
      <c r="E260" s="185" t="s">
        <v>1881</v>
      </c>
      <c r="F260" s="180" t="s">
        <v>1880</v>
      </c>
      <c r="G260" s="184" t="s">
        <v>1873</v>
      </c>
      <c r="H260" s="183">
        <v>16</v>
      </c>
      <c r="I260" s="182"/>
      <c r="J260" s="181">
        <f>ROUND(I260*H260,2)</f>
        <v>0</v>
      </c>
      <c r="K260" s="180" t="s">
        <v>1</v>
      </c>
      <c r="L260" s="29"/>
      <c r="M260" s="188" t="s">
        <v>1</v>
      </c>
      <c r="N260" s="136" t="s">
        <v>40</v>
      </c>
      <c r="P260" s="137">
        <f>O260*H260</f>
        <v>0</v>
      </c>
      <c r="Q260" s="137">
        <v>0</v>
      </c>
      <c r="R260" s="137">
        <f>Q260*H260</f>
        <v>0</v>
      </c>
      <c r="S260" s="137">
        <v>0</v>
      </c>
      <c r="T260" s="138">
        <f>S260*H260</f>
        <v>0</v>
      </c>
      <c r="V260" s="187"/>
      <c r="AR260" s="139" t="s">
        <v>144</v>
      </c>
      <c r="AT260" s="139" t="s">
        <v>139</v>
      </c>
      <c r="AU260" s="139" t="s">
        <v>31</v>
      </c>
      <c r="AY260" s="17" t="s">
        <v>136</v>
      </c>
      <c r="BE260" s="140">
        <f>IF(N260="základní",J260,0)</f>
        <v>0</v>
      </c>
      <c r="BF260" s="140">
        <f>IF(N260="snížená",J260,0)</f>
        <v>0</v>
      </c>
      <c r="BG260" s="140">
        <f>IF(N260="zákl. přenesená",J260,0)</f>
        <v>0</v>
      </c>
      <c r="BH260" s="140">
        <f>IF(N260="sníž. přenesená",J260,0)</f>
        <v>0</v>
      </c>
      <c r="BI260" s="140">
        <f>IF(N260="nulová",J260,0)</f>
        <v>0</v>
      </c>
      <c r="BJ260" s="17" t="s">
        <v>31</v>
      </c>
      <c r="BK260" s="140">
        <f>ROUND(I260*H260,2)</f>
        <v>0</v>
      </c>
      <c r="BL260" s="17" t="s">
        <v>144</v>
      </c>
      <c r="BM260" s="139" t="s">
        <v>1879</v>
      </c>
    </row>
    <row r="261" spans="2:65" s="1" customFormat="1" ht="16.5" customHeight="1">
      <c r="B261" s="29"/>
      <c r="C261" s="186">
        <f>C260+1</f>
        <v>134</v>
      </c>
      <c r="D261" s="186" t="s">
        <v>139</v>
      </c>
      <c r="E261" s="185" t="s">
        <v>1878</v>
      </c>
      <c r="F261" s="180" t="s">
        <v>1877</v>
      </c>
      <c r="G261" s="184" t="s">
        <v>1873</v>
      </c>
      <c r="H261" s="183">
        <v>112</v>
      </c>
      <c r="I261" s="182"/>
      <c r="J261" s="181">
        <f>ROUND(I261*H261,2)</f>
        <v>0</v>
      </c>
      <c r="K261" s="180" t="s">
        <v>1</v>
      </c>
      <c r="L261" s="29"/>
      <c r="M261" s="188" t="s">
        <v>1</v>
      </c>
      <c r="N261" s="136" t="s">
        <v>40</v>
      </c>
      <c r="P261" s="137">
        <f>O261*H261</f>
        <v>0</v>
      </c>
      <c r="Q261" s="137">
        <v>0</v>
      </c>
      <c r="R261" s="137">
        <f>Q261*H261</f>
        <v>0</v>
      </c>
      <c r="S261" s="137">
        <v>0</v>
      </c>
      <c r="T261" s="138">
        <f>S261*H261</f>
        <v>0</v>
      </c>
      <c r="V261" s="187"/>
      <c r="AR261" s="139" t="s">
        <v>144</v>
      </c>
      <c r="AT261" s="139" t="s">
        <v>139</v>
      </c>
      <c r="AU261" s="139" t="s">
        <v>31</v>
      </c>
      <c r="AY261" s="17" t="s">
        <v>136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7" t="s">
        <v>31</v>
      </c>
      <c r="BK261" s="140">
        <f>ROUND(I261*H261,2)</f>
        <v>0</v>
      </c>
      <c r="BL261" s="17" t="s">
        <v>144</v>
      </c>
      <c r="BM261" s="139" t="s">
        <v>1876</v>
      </c>
    </row>
    <row r="262" spans="2:65" s="1" customFormat="1" ht="16.5" customHeight="1">
      <c r="B262" s="29"/>
      <c r="C262" s="186">
        <f>C261+1</f>
        <v>135</v>
      </c>
      <c r="D262" s="186" t="s">
        <v>139</v>
      </c>
      <c r="E262" s="185" t="s">
        <v>1875</v>
      </c>
      <c r="F262" s="180" t="s">
        <v>1874</v>
      </c>
      <c r="G262" s="184" t="s">
        <v>1873</v>
      </c>
      <c r="H262" s="183">
        <v>16</v>
      </c>
      <c r="I262" s="182"/>
      <c r="J262" s="181">
        <f>ROUND(I262*H262,2)</f>
        <v>0</v>
      </c>
      <c r="K262" s="180" t="s">
        <v>1</v>
      </c>
      <c r="L262" s="29"/>
      <c r="M262" s="188" t="s">
        <v>1</v>
      </c>
      <c r="N262" s="136" t="s">
        <v>40</v>
      </c>
      <c r="P262" s="137">
        <f>O262*H262</f>
        <v>0</v>
      </c>
      <c r="Q262" s="137">
        <v>0</v>
      </c>
      <c r="R262" s="137">
        <f>Q262*H262</f>
        <v>0</v>
      </c>
      <c r="S262" s="137">
        <v>0</v>
      </c>
      <c r="T262" s="138">
        <f>S262*H262</f>
        <v>0</v>
      </c>
      <c r="V262" s="187"/>
      <c r="AR262" s="139" t="s">
        <v>144</v>
      </c>
      <c r="AT262" s="139" t="s">
        <v>139</v>
      </c>
      <c r="AU262" s="139" t="s">
        <v>31</v>
      </c>
      <c r="AY262" s="17" t="s">
        <v>136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7" t="s">
        <v>31</v>
      </c>
      <c r="BK262" s="140">
        <f>ROUND(I262*H262,2)</f>
        <v>0</v>
      </c>
      <c r="BL262" s="17" t="s">
        <v>144</v>
      </c>
      <c r="BM262" s="139" t="s">
        <v>1872</v>
      </c>
    </row>
    <row r="263" spans="2:65" s="11" customFormat="1" ht="25.95" customHeight="1">
      <c r="B263" s="117"/>
      <c r="D263" s="118" t="s">
        <v>74</v>
      </c>
      <c r="E263" s="119" t="s">
        <v>1871</v>
      </c>
      <c r="F263" s="119" t="s">
        <v>1870</v>
      </c>
      <c r="I263" s="190"/>
      <c r="J263" s="120">
        <f>BK263</f>
        <v>0</v>
      </c>
      <c r="L263" s="117"/>
      <c r="M263" s="121"/>
      <c r="P263" s="122">
        <f>SUM(P264:P268)</f>
        <v>0</v>
      </c>
      <c r="R263" s="122">
        <f>SUM(R264:R268)</f>
        <v>0</v>
      </c>
      <c r="T263" s="123">
        <f>SUM(T264:T268)</f>
        <v>0</v>
      </c>
      <c r="V263" s="189"/>
      <c r="AR263" s="118" t="s">
        <v>31</v>
      </c>
      <c r="AT263" s="124" t="s">
        <v>74</v>
      </c>
      <c r="AU263" s="124" t="s">
        <v>75</v>
      </c>
      <c r="AY263" s="118" t="s">
        <v>136</v>
      </c>
      <c r="BK263" s="125">
        <f>SUM(BK264:BK268)</f>
        <v>0</v>
      </c>
    </row>
    <row r="264" spans="2:65" s="1" customFormat="1" ht="16.5" customHeight="1">
      <c r="B264" s="29"/>
      <c r="C264" s="186">
        <f>C262+1</f>
        <v>136</v>
      </c>
      <c r="D264" s="186" t="s">
        <v>139</v>
      </c>
      <c r="E264" s="185" t="s">
        <v>1869</v>
      </c>
      <c r="F264" s="180" t="s">
        <v>1868</v>
      </c>
      <c r="G264" s="184" t="s">
        <v>1375</v>
      </c>
      <c r="H264" s="183">
        <v>1</v>
      </c>
      <c r="I264" s="182"/>
      <c r="J264" s="181">
        <f>ROUND(I264*H264,2)</f>
        <v>0</v>
      </c>
      <c r="K264" s="180" t="s">
        <v>1</v>
      </c>
      <c r="L264" s="29"/>
      <c r="M264" s="188" t="s">
        <v>1</v>
      </c>
      <c r="N264" s="136" t="s">
        <v>40</v>
      </c>
      <c r="P264" s="137">
        <f>O264*H264</f>
        <v>0</v>
      </c>
      <c r="Q264" s="137">
        <v>0</v>
      </c>
      <c r="R264" s="137">
        <f>Q264*H264</f>
        <v>0</v>
      </c>
      <c r="S264" s="137">
        <v>0</v>
      </c>
      <c r="T264" s="138">
        <f>S264*H264</f>
        <v>0</v>
      </c>
      <c r="V264" s="187"/>
      <c r="AR264" s="139" t="s">
        <v>144</v>
      </c>
      <c r="AT264" s="139" t="s">
        <v>139</v>
      </c>
      <c r="AU264" s="139" t="s">
        <v>31</v>
      </c>
      <c r="AY264" s="17" t="s">
        <v>136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7" t="s">
        <v>31</v>
      </c>
      <c r="BK264" s="140">
        <f>ROUND(I264*H264,2)</f>
        <v>0</v>
      </c>
      <c r="BL264" s="17" t="s">
        <v>144</v>
      </c>
      <c r="BM264" s="139" t="s">
        <v>1867</v>
      </c>
    </row>
    <row r="265" spans="2:65" s="1" customFormat="1" ht="16.5" customHeight="1">
      <c r="B265" s="29"/>
      <c r="C265" s="186">
        <f>C264+1</f>
        <v>137</v>
      </c>
      <c r="D265" s="186" t="s">
        <v>139</v>
      </c>
      <c r="E265" s="185" t="s">
        <v>1866</v>
      </c>
      <c r="F265" s="180" t="s">
        <v>1865</v>
      </c>
      <c r="G265" s="184" t="s">
        <v>1375</v>
      </c>
      <c r="H265" s="183">
        <v>1</v>
      </c>
      <c r="I265" s="182"/>
      <c r="J265" s="181">
        <f>ROUND(I265*H265,2)</f>
        <v>0</v>
      </c>
      <c r="K265" s="180" t="s">
        <v>1</v>
      </c>
      <c r="L265" s="29"/>
      <c r="M265" s="188" t="s">
        <v>1</v>
      </c>
      <c r="N265" s="136" t="s">
        <v>40</v>
      </c>
      <c r="P265" s="137">
        <f>O265*H265</f>
        <v>0</v>
      </c>
      <c r="Q265" s="137">
        <v>0</v>
      </c>
      <c r="R265" s="137">
        <f>Q265*H265</f>
        <v>0</v>
      </c>
      <c r="S265" s="137">
        <v>0</v>
      </c>
      <c r="T265" s="138">
        <f>S265*H265</f>
        <v>0</v>
      </c>
      <c r="V265" s="187"/>
      <c r="AR265" s="139" t="s">
        <v>144</v>
      </c>
      <c r="AT265" s="139" t="s">
        <v>139</v>
      </c>
      <c r="AU265" s="139" t="s">
        <v>31</v>
      </c>
      <c r="AY265" s="17" t="s">
        <v>136</v>
      </c>
      <c r="BE265" s="140">
        <f>IF(N265="základní",J265,0)</f>
        <v>0</v>
      </c>
      <c r="BF265" s="140">
        <f>IF(N265="snížená",J265,0)</f>
        <v>0</v>
      </c>
      <c r="BG265" s="140">
        <f>IF(N265="zákl. přenesená",J265,0)</f>
        <v>0</v>
      </c>
      <c r="BH265" s="140">
        <f>IF(N265="sníž. přenesená",J265,0)</f>
        <v>0</v>
      </c>
      <c r="BI265" s="140">
        <f>IF(N265="nulová",J265,0)</f>
        <v>0</v>
      </c>
      <c r="BJ265" s="17" t="s">
        <v>31</v>
      </c>
      <c r="BK265" s="140">
        <f>ROUND(I265*H265,2)</f>
        <v>0</v>
      </c>
      <c r="BL265" s="17" t="s">
        <v>144</v>
      </c>
      <c r="BM265" s="139" t="s">
        <v>1864</v>
      </c>
    </row>
    <row r="266" spans="2:65" s="1" customFormat="1" ht="16.5" customHeight="1">
      <c r="B266" s="29"/>
      <c r="C266" s="186">
        <f>C265+1</f>
        <v>138</v>
      </c>
      <c r="D266" s="186" t="s">
        <v>139</v>
      </c>
      <c r="E266" s="185" t="s">
        <v>1863</v>
      </c>
      <c r="F266" s="180" t="s">
        <v>1862</v>
      </c>
      <c r="G266" s="184" t="s">
        <v>1375</v>
      </c>
      <c r="H266" s="183">
        <v>1</v>
      </c>
      <c r="I266" s="182"/>
      <c r="J266" s="181">
        <f>ROUND(I266*H266,2)</f>
        <v>0</v>
      </c>
      <c r="K266" s="180" t="s">
        <v>1</v>
      </c>
      <c r="L266" s="29"/>
      <c r="M266" s="188" t="s">
        <v>1</v>
      </c>
      <c r="N266" s="136" t="s">
        <v>40</v>
      </c>
      <c r="P266" s="137">
        <f>O266*H266</f>
        <v>0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V266" s="187"/>
      <c r="AR266" s="139" t="s">
        <v>144</v>
      </c>
      <c r="AT266" s="139" t="s">
        <v>139</v>
      </c>
      <c r="AU266" s="139" t="s">
        <v>31</v>
      </c>
      <c r="AY266" s="17" t="s">
        <v>136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7" t="s">
        <v>31</v>
      </c>
      <c r="BK266" s="140">
        <f>ROUND(I266*H266,2)</f>
        <v>0</v>
      </c>
      <c r="BL266" s="17" t="s">
        <v>144</v>
      </c>
      <c r="BM266" s="139" t="s">
        <v>1861</v>
      </c>
    </row>
    <row r="267" spans="2:65" s="1" customFormat="1" ht="16.5" customHeight="1">
      <c r="B267" s="29"/>
      <c r="C267" s="186">
        <f>C266+1</f>
        <v>139</v>
      </c>
      <c r="D267" s="186" t="s">
        <v>139</v>
      </c>
      <c r="E267" s="185" t="s">
        <v>1860</v>
      </c>
      <c r="F267" s="180" t="s">
        <v>1859</v>
      </c>
      <c r="G267" s="184" t="s">
        <v>1375</v>
      </c>
      <c r="H267" s="183">
        <v>1</v>
      </c>
      <c r="I267" s="182"/>
      <c r="J267" s="181">
        <f>ROUND(I267*H267,2)</f>
        <v>0</v>
      </c>
      <c r="K267" s="180" t="s">
        <v>1</v>
      </c>
      <c r="L267" s="29"/>
      <c r="M267" s="188" t="s">
        <v>1</v>
      </c>
      <c r="N267" s="136" t="s">
        <v>40</v>
      </c>
      <c r="P267" s="137">
        <f>O267*H267</f>
        <v>0</v>
      </c>
      <c r="Q267" s="137">
        <v>0</v>
      </c>
      <c r="R267" s="137">
        <f>Q267*H267</f>
        <v>0</v>
      </c>
      <c r="S267" s="137">
        <v>0</v>
      </c>
      <c r="T267" s="138">
        <f>S267*H267</f>
        <v>0</v>
      </c>
      <c r="V267" s="187"/>
      <c r="AR267" s="139" t="s">
        <v>144</v>
      </c>
      <c r="AT267" s="139" t="s">
        <v>139</v>
      </c>
      <c r="AU267" s="139" t="s">
        <v>31</v>
      </c>
      <c r="AY267" s="17" t="s">
        <v>136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7" t="s">
        <v>31</v>
      </c>
      <c r="BK267" s="140">
        <f>ROUND(I267*H267,2)</f>
        <v>0</v>
      </c>
      <c r="BL267" s="17" t="s">
        <v>144</v>
      </c>
      <c r="BM267" s="139" t="s">
        <v>1858</v>
      </c>
    </row>
    <row r="268" spans="2:65" s="1" customFormat="1" ht="16.5" customHeight="1">
      <c r="B268" s="29"/>
      <c r="C268" s="186">
        <f>C267+1</f>
        <v>140</v>
      </c>
      <c r="D268" s="186" t="s">
        <v>139</v>
      </c>
      <c r="E268" s="185" t="s">
        <v>1857</v>
      </c>
      <c r="F268" s="180" t="s">
        <v>1856</v>
      </c>
      <c r="G268" s="184" t="s">
        <v>1375</v>
      </c>
      <c r="H268" s="183">
        <v>1</v>
      </c>
      <c r="I268" s="182"/>
      <c r="J268" s="181">
        <f>ROUND(I268*H268,2)</f>
        <v>0</v>
      </c>
      <c r="K268" s="180" t="s">
        <v>1</v>
      </c>
      <c r="L268" s="29"/>
      <c r="M268" s="179" t="s">
        <v>1</v>
      </c>
      <c r="N268" s="169" t="s">
        <v>40</v>
      </c>
      <c r="O268" s="178"/>
      <c r="P268" s="170">
        <f>O268*H268</f>
        <v>0</v>
      </c>
      <c r="Q268" s="170">
        <v>0</v>
      </c>
      <c r="R268" s="170">
        <f>Q268*H268</f>
        <v>0</v>
      </c>
      <c r="S268" s="170">
        <v>0</v>
      </c>
      <c r="T268" s="171">
        <f>S268*H268</f>
        <v>0</v>
      </c>
      <c r="AR268" s="139" t="s">
        <v>144</v>
      </c>
      <c r="AT268" s="139" t="s">
        <v>139</v>
      </c>
      <c r="AU268" s="139" t="s">
        <v>31</v>
      </c>
      <c r="AY268" s="17" t="s">
        <v>136</v>
      </c>
      <c r="BE268" s="140">
        <f>IF(N268="základní",J268,0)</f>
        <v>0</v>
      </c>
      <c r="BF268" s="140">
        <f>IF(N268="snížená",J268,0)</f>
        <v>0</v>
      </c>
      <c r="BG268" s="140">
        <f>IF(N268="zákl. přenesená",J268,0)</f>
        <v>0</v>
      </c>
      <c r="BH268" s="140">
        <f>IF(N268="sníž. přenesená",J268,0)</f>
        <v>0</v>
      </c>
      <c r="BI268" s="140">
        <f>IF(N268="nulová",J268,0)</f>
        <v>0</v>
      </c>
      <c r="BJ268" s="17" t="s">
        <v>31</v>
      </c>
      <c r="BK268" s="140">
        <f>ROUND(I268*H268,2)</f>
        <v>0</v>
      </c>
      <c r="BL268" s="17" t="s">
        <v>144</v>
      </c>
      <c r="BM268" s="139" t="s">
        <v>1855</v>
      </c>
    </row>
    <row r="269" spans="2:65" s="1" customFormat="1" ht="6.9" customHeight="1">
      <c r="B269" s="41"/>
      <c r="C269" s="42"/>
      <c r="D269" s="42"/>
      <c r="E269" s="42"/>
      <c r="F269" s="42"/>
      <c r="G269" s="42"/>
      <c r="H269" s="42"/>
      <c r="I269" s="42"/>
      <c r="J269" s="42"/>
      <c r="K269" s="42"/>
      <c r="L269" s="29"/>
    </row>
  </sheetData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scale="16" orientation="portrait" blackAndWhite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82B-0D44-43F7-A718-12C909A25337}">
  <dimension ref="A1:O185"/>
  <sheetViews>
    <sheetView topLeftCell="A145" workbookViewId="0">
      <selection activeCell="U182" sqref="U182"/>
    </sheetView>
  </sheetViews>
  <sheetFormatPr defaultRowHeight="10.199999999999999"/>
  <cols>
    <col min="3" max="3" width="15.7109375" bestFit="1" customWidth="1"/>
    <col min="6" max="6" width="86" customWidth="1"/>
    <col min="7" max="7" width="6.7109375" bestFit="1" customWidth="1"/>
    <col min="8" max="8" width="8.28515625" bestFit="1" customWidth="1"/>
    <col min="9" max="9" width="14.140625" bestFit="1" customWidth="1"/>
    <col min="10" max="10" width="25.140625" bestFit="1" customWidth="1"/>
    <col min="11" max="11" width="12" bestFit="1" customWidth="1"/>
  </cols>
  <sheetData>
    <row r="1" spans="1:15" ht="15">
      <c r="A1" s="210"/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210"/>
      <c r="N1" s="210"/>
      <c r="O1" s="210"/>
    </row>
    <row r="2" spans="1:15" ht="15">
      <c r="A2" s="210"/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210"/>
      <c r="N2" s="210"/>
      <c r="O2" s="210"/>
    </row>
    <row r="3" spans="1:15" ht="24.6">
      <c r="A3" s="397" t="s">
        <v>2170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210"/>
      <c r="N3" s="210"/>
      <c r="O3" s="210"/>
    </row>
    <row r="4" spans="1:15" ht="15">
      <c r="A4" s="210"/>
      <c r="B4" s="210"/>
      <c r="C4" s="210"/>
      <c r="D4" s="210"/>
      <c r="E4" s="210"/>
      <c r="F4" s="210"/>
      <c r="G4" s="210"/>
      <c r="H4" s="210"/>
      <c r="I4" s="211"/>
      <c r="J4" s="210"/>
      <c r="K4" s="210"/>
      <c r="L4" s="210"/>
      <c r="M4" s="210"/>
      <c r="N4" s="210"/>
      <c r="O4" s="210"/>
    </row>
    <row r="5" spans="1:15" ht="21">
      <c r="A5" s="370" t="s">
        <v>2171</v>
      </c>
      <c r="B5" s="370"/>
      <c r="C5" s="370"/>
      <c r="D5" s="399" t="s">
        <v>2172</v>
      </c>
      <c r="E5" s="399"/>
      <c r="F5" s="399"/>
      <c r="G5" s="399"/>
      <c r="H5" s="399"/>
      <c r="I5" s="211"/>
      <c r="J5" s="210"/>
      <c r="K5" s="210"/>
      <c r="L5" s="210"/>
      <c r="M5" s="210"/>
      <c r="N5" s="210"/>
      <c r="O5" s="210"/>
    </row>
    <row r="6" spans="1:15" ht="15.6">
      <c r="A6" s="212"/>
      <c r="B6" s="212"/>
      <c r="C6" s="212"/>
      <c r="D6" s="213"/>
      <c r="E6" s="213"/>
      <c r="F6" s="214"/>
      <c r="G6" s="214"/>
      <c r="H6" s="214"/>
      <c r="I6" s="215"/>
      <c r="J6" s="210"/>
      <c r="K6" s="210"/>
      <c r="L6" s="210"/>
      <c r="M6" s="210"/>
      <c r="N6" s="210"/>
      <c r="O6" s="210"/>
    </row>
    <row r="7" spans="1:15" ht="15.6">
      <c r="A7" s="370" t="s">
        <v>2173</v>
      </c>
      <c r="B7" s="370"/>
      <c r="C7" s="370"/>
      <c r="D7" s="384" t="s">
        <v>2165</v>
      </c>
      <c r="E7" s="384"/>
      <c r="F7" s="384"/>
      <c r="G7" s="384"/>
      <c r="H7" s="384"/>
      <c r="I7" s="384"/>
      <c r="J7" s="384"/>
      <c r="K7" s="384"/>
      <c r="L7" s="384"/>
      <c r="M7" s="384"/>
      <c r="N7" s="210"/>
      <c r="O7" s="210"/>
    </row>
    <row r="8" spans="1:15" ht="15.6">
      <c r="A8" s="370"/>
      <c r="B8" s="370"/>
      <c r="C8" s="370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210"/>
      <c r="O8" s="210"/>
    </row>
    <row r="9" spans="1:15" ht="15.6">
      <c r="A9" s="212" t="s">
        <v>18</v>
      </c>
      <c r="B9" s="212"/>
      <c r="C9" s="212"/>
      <c r="D9" s="384" t="s">
        <v>2174</v>
      </c>
      <c r="E9" s="384"/>
      <c r="F9" s="384"/>
      <c r="G9" s="384"/>
      <c r="H9" s="384"/>
      <c r="I9" s="384"/>
      <c r="J9" s="384"/>
      <c r="K9" s="384"/>
      <c r="L9" s="384"/>
      <c r="M9" s="384"/>
      <c r="N9" s="210"/>
      <c r="O9" s="210"/>
    </row>
    <row r="10" spans="1:15" ht="15">
      <c r="A10" s="210" t="s">
        <v>2175</v>
      </c>
      <c r="B10" s="210"/>
      <c r="C10" s="210"/>
      <c r="D10" s="393" t="s">
        <v>2176</v>
      </c>
      <c r="E10" s="394"/>
      <c r="F10" s="394"/>
      <c r="G10" s="394"/>
      <c r="H10" s="394"/>
      <c r="I10" s="394"/>
      <c r="J10" s="394"/>
      <c r="K10" s="210"/>
      <c r="L10" s="210"/>
      <c r="M10" s="210"/>
      <c r="N10" s="210"/>
      <c r="O10" s="210"/>
    </row>
    <row r="11" spans="1:15" ht="15.6">
      <c r="A11" s="370"/>
      <c r="B11" s="370"/>
      <c r="C11" s="370"/>
      <c r="D11" s="384"/>
      <c r="E11" s="384"/>
      <c r="F11" s="384"/>
      <c r="G11" s="384"/>
      <c r="H11" s="384"/>
      <c r="I11" s="384"/>
      <c r="J11" s="384"/>
      <c r="K11" s="210"/>
      <c r="L11" s="210"/>
      <c r="M11" s="210"/>
      <c r="N11" s="210"/>
      <c r="O11" s="210"/>
    </row>
    <row r="12" spans="1:15" ht="15.6">
      <c r="A12" s="370" t="s">
        <v>2177</v>
      </c>
      <c r="B12" s="370"/>
      <c r="C12" s="370"/>
      <c r="D12" s="384">
        <v>5</v>
      </c>
      <c r="E12" s="384"/>
      <c r="F12" s="384"/>
      <c r="G12" s="384"/>
      <c r="H12" s="384"/>
      <c r="I12" s="384"/>
      <c r="J12" s="384"/>
      <c r="K12" s="210"/>
      <c r="L12" s="210"/>
      <c r="M12" s="210"/>
      <c r="N12" s="210"/>
      <c r="O12" s="210"/>
    </row>
    <row r="13" spans="1:15" ht="15">
      <c r="A13" s="210"/>
      <c r="B13" s="210"/>
      <c r="C13" s="210"/>
      <c r="D13" s="210"/>
      <c r="E13" s="210"/>
      <c r="F13" s="210"/>
      <c r="G13" s="210"/>
      <c r="H13" s="210"/>
      <c r="I13" s="211"/>
      <c r="J13" s="210"/>
      <c r="K13" s="210"/>
      <c r="L13" s="210"/>
      <c r="M13" s="210"/>
      <c r="N13" s="210"/>
      <c r="O13" s="210"/>
    </row>
    <row r="14" spans="1:15" ht="15.6" thickBot="1">
      <c r="A14" s="210"/>
      <c r="B14" s="210"/>
      <c r="C14" s="210"/>
      <c r="D14" s="210"/>
      <c r="E14" s="210"/>
      <c r="F14" s="210"/>
      <c r="G14" s="210"/>
      <c r="H14" s="210"/>
      <c r="I14" s="211"/>
      <c r="J14" s="210"/>
      <c r="K14" s="210"/>
      <c r="L14" s="210"/>
      <c r="M14" s="210"/>
      <c r="N14" s="210"/>
      <c r="O14" s="210"/>
    </row>
    <row r="15" spans="1:15" ht="15">
      <c r="A15" s="216" t="s">
        <v>2178</v>
      </c>
      <c r="B15" s="217" t="s">
        <v>2179</v>
      </c>
      <c r="C15" s="217" t="s">
        <v>2180</v>
      </c>
      <c r="D15" s="385" t="s">
        <v>2181</v>
      </c>
      <c r="E15" s="385"/>
      <c r="F15" s="385"/>
      <c r="G15" s="218" t="s">
        <v>2182</v>
      </c>
      <c r="H15" s="218" t="s">
        <v>2183</v>
      </c>
      <c r="I15" s="219"/>
      <c r="J15" s="219" t="s">
        <v>2184</v>
      </c>
      <c r="K15" s="220"/>
      <c r="L15" s="210"/>
      <c r="M15" s="210"/>
      <c r="N15" s="210"/>
      <c r="O15" s="210"/>
    </row>
    <row r="16" spans="1:15" ht="15">
      <c r="A16" s="221" t="s">
        <v>2185</v>
      </c>
      <c r="B16" s="222" t="s">
        <v>2186</v>
      </c>
      <c r="C16" s="222" t="s">
        <v>2187</v>
      </c>
      <c r="D16" s="386"/>
      <c r="E16" s="386"/>
      <c r="F16" s="386"/>
      <c r="G16" s="223" t="s">
        <v>2188</v>
      </c>
      <c r="H16" s="222"/>
      <c r="I16" s="388" t="s">
        <v>2189</v>
      </c>
      <c r="J16" s="390" t="s">
        <v>2190</v>
      </c>
      <c r="K16" s="391"/>
      <c r="L16" s="210"/>
      <c r="M16" s="210"/>
      <c r="N16" s="210"/>
      <c r="O16" s="210"/>
    </row>
    <row r="17" spans="1:15" ht="15.6" thickBot="1">
      <c r="A17" s="224">
        <v>2022</v>
      </c>
      <c r="B17" s="225"/>
      <c r="C17" s="225" t="s">
        <v>2191</v>
      </c>
      <c r="D17" s="387"/>
      <c r="E17" s="387"/>
      <c r="F17" s="387"/>
      <c r="G17" s="225"/>
      <c r="H17" s="225"/>
      <c r="I17" s="389"/>
      <c r="J17" s="226" t="s">
        <v>2192</v>
      </c>
      <c r="K17" s="227" t="s">
        <v>2193</v>
      </c>
      <c r="L17" s="210"/>
      <c r="M17" s="210"/>
      <c r="N17" s="210"/>
      <c r="O17" s="210"/>
    </row>
    <row r="18" spans="1:15" ht="15">
      <c r="A18" s="228"/>
      <c r="B18" s="229"/>
      <c r="C18" s="229"/>
      <c r="D18" s="230"/>
      <c r="E18" s="231"/>
      <c r="F18" s="231"/>
      <c r="G18" s="217"/>
      <c r="H18" s="217"/>
      <c r="I18" s="232"/>
      <c r="J18" s="217"/>
      <c r="K18" s="233"/>
      <c r="L18" s="210"/>
      <c r="M18" s="210"/>
      <c r="N18" s="210"/>
      <c r="O18" s="210"/>
    </row>
    <row r="19" spans="1:15" ht="15">
      <c r="A19" s="234"/>
      <c r="B19" s="235"/>
      <c r="C19" s="235"/>
      <c r="D19" s="236"/>
      <c r="E19" s="237"/>
      <c r="F19" s="237"/>
      <c r="G19" s="222"/>
      <c r="H19" s="222"/>
      <c r="I19" s="238"/>
      <c r="J19" s="222"/>
      <c r="K19" s="239"/>
      <c r="L19" s="210"/>
      <c r="M19" s="210"/>
      <c r="N19" s="210"/>
      <c r="O19" s="210"/>
    </row>
    <row r="20" spans="1:15" ht="15.6">
      <c r="A20" s="234"/>
      <c r="B20" s="235"/>
      <c r="C20" s="235" t="s">
        <v>2194</v>
      </c>
      <c r="D20" s="380" t="s">
        <v>2172</v>
      </c>
      <c r="E20" s="381"/>
      <c r="F20" s="392"/>
      <c r="G20" s="222"/>
      <c r="H20" s="222"/>
      <c r="I20" s="238"/>
      <c r="J20" s="222"/>
      <c r="K20" s="239"/>
      <c r="L20" s="210"/>
      <c r="M20" s="210"/>
      <c r="N20" s="210"/>
      <c r="O20" s="210"/>
    </row>
    <row r="21" spans="1:15" ht="15">
      <c r="A21" s="234"/>
      <c r="B21" s="235"/>
      <c r="C21" s="235" t="s">
        <v>2195</v>
      </c>
      <c r="D21" s="236"/>
      <c r="E21" s="237"/>
      <c r="F21" s="237"/>
      <c r="G21" s="222"/>
      <c r="H21" s="222"/>
      <c r="I21" s="238"/>
      <c r="J21" s="222"/>
      <c r="K21" s="239"/>
      <c r="L21" s="210"/>
      <c r="M21" s="210"/>
      <c r="N21" s="210"/>
      <c r="O21" s="210"/>
    </row>
    <row r="22" spans="1:15" ht="15">
      <c r="A22" s="234"/>
      <c r="B22" s="235"/>
      <c r="C22" s="235"/>
      <c r="D22" s="236"/>
      <c r="E22" s="237"/>
      <c r="F22" s="237"/>
      <c r="G22" s="222"/>
      <c r="H22" s="222"/>
      <c r="I22" s="238"/>
      <c r="J22" s="222"/>
      <c r="K22" s="239"/>
      <c r="L22" s="210"/>
      <c r="M22" s="210"/>
      <c r="N22" s="210"/>
      <c r="O22" s="210"/>
    </row>
    <row r="23" spans="1:15" ht="15.6">
      <c r="A23" s="234"/>
      <c r="B23" s="235"/>
      <c r="C23" s="235"/>
      <c r="D23" s="378" t="s">
        <v>2196</v>
      </c>
      <c r="E23" s="379"/>
      <c r="F23" s="379"/>
      <c r="G23" s="222"/>
      <c r="H23" s="222"/>
      <c r="I23" s="238"/>
      <c r="J23" s="222"/>
      <c r="K23" s="239"/>
      <c r="L23" s="210"/>
      <c r="M23" s="210"/>
      <c r="N23" s="210"/>
      <c r="O23" s="210"/>
    </row>
    <row r="24" spans="1:15" ht="15.6">
      <c r="A24" s="234"/>
      <c r="B24" s="235"/>
      <c r="C24" s="235"/>
      <c r="D24" s="380"/>
      <c r="E24" s="381"/>
      <c r="F24" s="381"/>
      <c r="G24" s="222"/>
      <c r="H24" s="222"/>
      <c r="I24" s="238"/>
      <c r="J24" s="222"/>
      <c r="K24" s="239"/>
      <c r="L24" s="210"/>
      <c r="M24" s="210"/>
      <c r="N24" s="210"/>
      <c r="O24" s="210"/>
    </row>
    <row r="25" spans="1:15" ht="15">
      <c r="A25" s="234"/>
      <c r="B25" s="235" t="s">
        <v>2197</v>
      </c>
      <c r="C25" s="235" t="s">
        <v>2194</v>
      </c>
      <c r="D25" s="366" t="s">
        <v>2198</v>
      </c>
      <c r="E25" s="367"/>
      <c r="F25" s="367"/>
      <c r="G25" s="222"/>
      <c r="H25" s="222"/>
      <c r="I25" s="211"/>
      <c r="J25" s="240"/>
      <c r="K25" s="239"/>
      <c r="L25" s="210"/>
      <c r="M25" s="210"/>
      <c r="N25" s="210"/>
      <c r="O25" s="210"/>
    </row>
    <row r="26" spans="1:15" ht="15">
      <c r="A26" s="234"/>
      <c r="B26" s="235" t="s">
        <v>2199</v>
      </c>
      <c r="C26" s="235" t="s">
        <v>2195</v>
      </c>
      <c r="D26" s="366" t="s">
        <v>2200</v>
      </c>
      <c r="E26" s="367"/>
      <c r="F26" s="367"/>
      <c r="G26" s="222"/>
      <c r="H26" s="222"/>
      <c r="I26" s="238"/>
      <c r="J26" s="222"/>
      <c r="K26" s="241"/>
      <c r="L26" s="210"/>
      <c r="M26" s="210"/>
      <c r="N26" s="210"/>
      <c r="O26" s="210"/>
    </row>
    <row r="27" spans="1:15" ht="15">
      <c r="A27" s="234"/>
      <c r="B27" s="235"/>
      <c r="C27" s="235"/>
      <c r="D27" s="236"/>
      <c r="E27" s="237"/>
      <c r="F27" s="237"/>
      <c r="G27" s="222"/>
      <c r="H27" s="222"/>
      <c r="I27" s="238"/>
      <c r="J27" s="222"/>
      <c r="K27" s="239"/>
      <c r="L27" s="210"/>
      <c r="M27" s="210"/>
      <c r="N27" s="210"/>
      <c r="O27" s="210"/>
    </row>
    <row r="28" spans="1:15" ht="15">
      <c r="A28" s="234"/>
      <c r="B28" s="235"/>
      <c r="C28" s="235"/>
      <c r="D28" s="366" t="s">
        <v>2201</v>
      </c>
      <c r="E28" s="367"/>
      <c r="F28" s="367"/>
      <c r="G28" s="222"/>
      <c r="H28" s="222"/>
      <c r="I28" s="238"/>
      <c r="J28" s="222"/>
      <c r="K28" s="241"/>
      <c r="L28" s="210"/>
      <c r="M28" s="210"/>
      <c r="N28" s="210"/>
      <c r="O28" s="210"/>
    </row>
    <row r="29" spans="1:15" ht="15.6">
      <c r="A29" s="234"/>
      <c r="B29" s="235"/>
      <c r="C29" s="235"/>
      <c r="D29" s="382"/>
      <c r="E29" s="383"/>
      <c r="F29" s="237"/>
      <c r="G29" s="222"/>
      <c r="H29" s="222"/>
      <c r="I29" s="238"/>
      <c r="J29" s="222"/>
      <c r="K29" s="239"/>
      <c r="L29" s="210"/>
      <c r="M29" s="210"/>
      <c r="N29" s="210"/>
      <c r="O29" s="210"/>
    </row>
    <row r="30" spans="1:15" ht="15.6">
      <c r="A30" s="234"/>
      <c r="B30" s="235"/>
      <c r="C30" s="235"/>
      <c r="D30" s="378" t="s">
        <v>1870</v>
      </c>
      <c r="E30" s="379"/>
      <c r="F30" s="379"/>
      <c r="G30" s="222"/>
      <c r="H30" s="222"/>
      <c r="I30" s="238"/>
      <c r="J30" s="222"/>
      <c r="K30" s="239"/>
      <c r="L30" s="210"/>
      <c r="M30" s="210"/>
      <c r="N30" s="210"/>
      <c r="O30" s="210"/>
    </row>
    <row r="31" spans="1:15" ht="15.6">
      <c r="A31" s="234"/>
      <c r="B31" s="235"/>
      <c r="C31" s="235"/>
      <c r="D31" s="380"/>
      <c r="E31" s="381"/>
      <c r="F31" s="381"/>
      <c r="G31" s="222"/>
      <c r="H31" s="222"/>
      <c r="I31" s="238"/>
      <c r="J31" s="222"/>
      <c r="K31" s="239"/>
      <c r="L31" s="210"/>
      <c r="M31" s="210"/>
      <c r="N31" s="210"/>
      <c r="O31" s="210"/>
    </row>
    <row r="32" spans="1:15" ht="15">
      <c r="A32" s="234"/>
      <c r="B32" s="235" t="s">
        <v>2202</v>
      </c>
      <c r="C32" s="235" t="s">
        <v>2203</v>
      </c>
      <c r="D32" s="366" t="s">
        <v>2204</v>
      </c>
      <c r="E32" s="367"/>
      <c r="F32" s="367"/>
      <c r="G32" s="222"/>
      <c r="H32" s="222"/>
      <c r="I32" s="238"/>
      <c r="J32" s="222"/>
      <c r="K32" s="241"/>
      <c r="L32" s="210"/>
      <c r="M32" s="210"/>
      <c r="N32" s="210"/>
      <c r="O32" s="210"/>
    </row>
    <row r="33" spans="1:15" ht="15.6">
      <c r="A33" s="234"/>
      <c r="B33" s="235"/>
      <c r="C33" s="235"/>
      <c r="D33" s="378"/>
      <c r="E33" s="379"/>
      <c r="F33" s="379"/>
      <c r="G33" s="222"/>
      <c r="H33" s="222"/>
      <c r="I33" s="238"/>
      <c r="J33" s="222"/>
      <c r="K33" s="239"/>
      <c r="L33" s="210"/>
      <c r="M33" s="210"/>
      <c r="N33" s="210"/>
      <c r="O33" s="210"/>
    </row>
    <row r="34" spans="1:15" ht="15.6">
      <c r="A34" s="234"/>
      <c r="B34" s="235"/>
      <c r="C34" s="235"/>
      <c r="D34" s="380"/>
      <c r="E34" s="381"/>
      <c r="F34" s="381"/>
      <c r="G34" s="222"/>
      <c r="H34" s="222"/>
      <c r="I34" s="238"/>
      <c r="J34" s="222"/>
      <c r="K34" s="239"/>
      <c r="L34" s="210"/>
      <c r="M34" s="210"/>
      <c r="N34" s="210"/>
      <c r="O34" s="210"/>
    </row>
    <row r="35" spans="1:15" ht="15">
      <c r="A35" s="234"/>
      <c r="B35" s="235"/>
      <c r="C35" s="235"/>
      <c r="D35" s="366"/>
      <c r="E35" s="367"/>
      <c r="F35" s="367"/>
      <c r="G35" s="222"/>
      <c r="H35" s="222"/>
      <c r="I35" s="238"/>
      <c r="J35" s="222"/>
      <c r="K35" s="239"/>
      <c r="L35" s="210"/>
      <c r="M35" s="210"/>
      <c r="N35" s="210"/>
      <c r="O35" s="210"/>
    </row>
    <row r="36" spans="1:15" ht="15">
      <c r="A36" s="234"/>
      <c r="B36" s="235"/>
      <c r="C36" s="235"/>
      <c r="D36" s="366"/>
      <c r="E36" s="367"/>
      <c r="F36" s="367"/>
      <c r="G36" s="222"/>
      <c r="H36" s="222"/>
      <c r="I36" s="238"/>
      <c r="J36" s="222"/>
      <c r="K36" s="239"/>
      <c r="L36" s="210"/>
      <c r="M36" s="210"/>
      <c r="N36" s="210"/>
      <c r="O36" s="210"/>
    </row>
    <row r="37" spans="1:15" ht="15.6" thickBot="1">
      <c r="A37" s="242"/>
      <c r="B37" s="243"/>
      <c r="C37" s="244"/>
      <c r="D37" s="245"/>
      <c r="E37" s="246"/>
      <c r="F37" s="246"/>
      <c r="G37" s="225"/>
      <c r="H37" s="225"/>
      <c r="I37" s="247"/>
      <c r="J37" s="225"/>
      <c r="K37" s="248"/>
      <c r="L37" s="210"/>
      <c r="M37" s="210"/>
      <c r="N37" s="210"/>
      <c r="O37" s="210"/>
    </row>
    <row r="38" spans="1:15" ht="15">
      <c r="A38" s="210"/>
      <c r="B38" s="210"/>
      <c r="C38" s="210"/>
      <c r="D38" s="237"/>
      <c r="E38" s="237"/>
      <c r="F38" s="237"/>
      <c r="G38" s="210"/>
      <c r="H38" s="210"/>
      <c r="I38" s="211"/>
      <c r="J38" s="210"/>
      <c r="K38" s="210"/>
      <c r="L38" s="210"/>
      <c r="M38" s="210"/>
      <c r="N38" s="210"/>
      <c r="O38" s="210"/>
    </row>
    <row r="39" spans="1:15" ht="69" customHeight="1">
      <c r="A39" s="249" t="s">
        <v>34</v>
      </c>
      <c r="B39" s="210"/>
      <c r="C39" s="210"/>
      <c r="D39" s="368" t="s">
        <v>2205</v>
      </c>
      <c r="E39" s="369"/>
      <c r="F39" s="369"/>
      <c r="G39" s="369"/>
      <c r="H39" s="369"/>
      <c r="I39" s="369"/>
      <c r="J39" s="369"/>
      <c r="K39" s="369"/>
      <c r="L39" s="210"/>
      <c r="M39" s="210"/>
      <c r="N39" s="210"/>
      <c r="O39" s="210"/>
    </row>
    <row r="40" spans="1:15" ht="15">
      <c r="A40" s="210"/>
      <c r="B40" s="210"/>
      <c r="C40" s="210"/>
      <c r="D40" s="210"/>
      <c r="E40" s="210"/>
      <c r="F40" s="210"/>
      <c r="G40" s="210"/>
      <c r="H40" s="210"/>
      <c r="I40" s="211"/>
      <c r="J40" s="210"/>
      <c r="K40" s="210"/>
      <c r="L40" s="210"/>
      <c r="M40" s="210"/>
      <c r="N40" s="210"/>
      <c r="O40" s="210"/>
    </row>
    <row r="41" spans="1:15" ht="15">
      <c r="A41" s="210"/>
      <c r="B41" s="210"/>
      <c r="C41" s="210"/>
      <c r="D41" s="210"/>
      <c r="E41" s="210"/>
      <c r="F41" s="210"/>
      <c r="G41" s="210"/>
      <c r="H41" s="210"/>
      <c r="I41" s="211"/>
      <c r="J41" s="210"/>
      <c r="K41" s="210"/>
      <c r="L41" s="210"/>
      <c r="M41" s="210"/>
      <c r="N41" s="210"/>
      <c r="O41" s="210"/>
    </row>
    <row r="42" spans="1:15" ht="15">
      <c r="A42" s="370" t="s">
        <v>2206</v>
      </c>
      <c r="B42" s="370"/>
      <c r="C42" s="370"/>
      <c r="D42" s="370"/>
      <c r="E42" s="210"/>
      <c r="F42" s="210"/>
      <c r="G42" s="210"/>
      <c r="H42" s="210"/>
      <c r="I42" s="211"/>
      <c r="J42" s="210"/>
      <c r="K42" s="210"/>
      <c r="L42" s="210"/>
      <c r="M42" s="210"/>
      <c r="N42" s="210"/>
      <c r="O42" s="210"/>
    </row>
    <row r="43" spans="1:15" ht="15">
      <c r="A43" s="370" t="s">
        <v>2207</v>
      </c>
      <c r="B43" s="370"/>
      <c r="C43" s="370"/>
      <c r="D43" s="370"/>
      <c r="E43" s="210"/>
      <c r="F43" s="210"/>
      <c r="G43" s="210"/>
      <c r="H43" s="210"/>
      <c r="I43" s="211"/>
      <c r="J43" s="210"/>
      <c r="K43" s="210"/>
      <c r="L43" s="210"/>
      <c r="M43" s="210"/>
      <c r="N43" s="210"/>
      <c r="O43" s="210"/>
    </row>
    <row r="44" spans="1:15" ht="15">
      <c r="A44" s="210"/>
      <c r="B44" s="210"/>
      <c r="C44" s="210"/>
      <c r="D44" s="210"/>
      <c r="E44" s="210"/>
      <c r="F44" s="210"/>
      <c r="G44" s="210"/>
      <c r="H44" s="210"/>
      <c r="I44" s="211"/>
      <c r="J44" s="210"/>
      <c r="K44" s="210"/>
      <c r="L44" s="210"/>
      <c r="M44" s="210"/>
      <c r="N44" s="210"/>
      <c r="O44" s="210"/>
    </row>
    <row r="45" spans="1:15" ht="15">
      <c r="A45" s="210"/>
      <c r="B45" s="210"/>
      <c r="C45" s="210"/>
      <c r="D45" s="210"/>
      <c r="E45" s="210"/>
      <c r="F45" s="210"/>
      <c r="G45" s="210"/>
      <c r="H45" s="210"/>
      <c r="I45" s="211"/>
      <c r="J45" s="210"/>
      <c r="K45" s="210"/>
      <c r="L45" s="210"/>
      <c r="M45" s="210"/>
      <c r="N45" s="210"/>
      <c r="O45" s="210"/>
    </row>
    <row r="46" spans="1:15" ht="15">
      <c r="A46" s="210"/>
      <c r="B46" s="210"/>
      <c r="C46" s="210"/>
      <c r="D46" s="210"/>
      <c r="E46" s="210"/>
      <c r="F46" s="210"/>
      <c r="G46" s="210"/>
      <c r="H46" s="210"/>
      <c r="I46" s="211"/>
      <c r="J46" s="210"/>
      <c r="K46" s="210"/>
      <c r="L46" s="210"/>
      <c r="M46" s="210"/>
      <c r="N46" s="210"/>
      <c r="O46" s="210"/>
    </row>
    <row r="47" spans="1:15" ht="15.6" thickBot="1">
      <c r="A47" s="210"/>
      <c r="B47" s="210"/>
      <c r="C47" s="210"/>
      <c r="D47" s="210"/>
      <c r="E47" s="210"/>
      <c r="F47" s="210"/>
      <c r="G47" s="210"/>
      <c r="H47" s="210"/>
      <c r="I47" s="211"/>
      <c r="J47" s="210"/>
      <c r="K47" s="210"/>
      <c r="L47" s="210"/>
      <c r="M47" s="210"/>
      <c r="N47" s="210"/>
      <c r="O47" s="210"/>
    </row>
    <row r="48" spans="1:15" ht="13.8">
      <c r="A48" s="250" t="s">
        <v>2178</v>
      </c>
      <c r="B48" s="251" t="s">
        <v>2179</v>
      </c>
      <c r="C48" s="251" t="s">
        <v>2180</v>
      </c>
      <c r="D48" s="371" t="s">
        <v>2181</v>
      </c>
      <c r="E48" s="371"/>
      <c r="F48" s="371"/>
      <c r="G48" s="252" t="s">
        <v>2182</v>
      </c>
      <c r="H48" s="252" t="s">
        <v>2183</v>
      </c>
      <c r="I48" s="253"/>
      <c r="J48" s="253" t="s">
        <v>2184</v>
      </c>
      <c r="K48" s="254"/>
      <c r="L48" s="255"/>
      <c r="M48" s="255"/>
      <c r="N48" s="255"/>
      <c r="O48" s="255"/>
    </row>
    <row r="49" spans="1:15" ht="13.8">
      <c r="A49" s="256" t="s">
        <v>2185</v>
      </c>
      <c r="B49" s="257" t="s">
        <v>2186</v>
      </c>
      <c r="C49" s="257" t="s">
        <v>2187</v>
      </c>
      <c r="D49" s="372"/>
      <c r="E49" s="372"/>
      <c r="F49" s="372"/>
      <c r="G49" s="258" t="s">
        <v>2188</v>
      </c>
      <c r="H49" s="257"/>
      <c r="I49" s="374" t="s">
        <v>2189</v>
      </c>
      <c r="J49" s="376" t="s">
        <v>2190</v>
      </c>
      <c r="K49" s="377"/>
      <c r="L49" s="255"/>
      <c r="M49" s="255"/>
      <c r="N49" s="255"/>
      <c r="O49" s="255"/>
    </row>
    <row r="50" spans="1:15" ht="14.4" thickBot="1">
      <c r="A50" s="259">
        <v>2022</v>
      </c>
      <c r="B50" s="260"/>
      <c r="C50" s="260" t="s">
        <v>2191</v>
      </c>
      <c r="D50" s="373"/>
      <c r="E50" s="373"/>
      <c r="F50" s="373"/>
      <c r="G50" s="260"/>
      <c r="H50" s="260"/>
      <c r="I50" s="375"/>
      <c r="J50" s="261" t="s">
        <v>2192</v>
      </c>
      <c r="K50" s="262" t="s">
        <v>2193</v>
      </c>
      <c r="L50" s="255"/>
      <c r="M50" s="255"/>
      <c r="N50" s="255"/>
      <c r="O50" s="255"/>
    </row>
    <row r="51" spans="1:15" ht="13.8">
      <c r="A51" s="263"/>
      <c r="B51" s="264" t="s">
        <v>2208</v>
      </c>
      <c r="C51" s="264" t="s">
        <v>2194</v>
      </c>
      <c r="D51" s="265" t="s">
        <v>2172</v>
      </c>
      <c r="E51" s="266"/>
      <c r="F51" s="266"/>
      <c r="G51" s="257"/>
      <c r="H51" s="257"/>
      <c r="I51" s="267"/>
      <c r="J51" s="267"/>
      <c r="K51" s="268"/>
      <c r="L51" s="255"/>
      <c r="M51" s="255"/>
      <c r="N51" s="255"/>
      <c r="O51" s="255"/>
    </row>
    <row r="52" spans="1:15" ht="13.8">
      <c r="A52" s="263"/>
      <c r="B52" s="264"/>
      <c r="C52" s="264" t="s">
        <v>2195</v>
      </c>
      <c r="D52" s="264"/>
      <c r="E52" s="255"/>
      <c r="F52" s="255"/>
      <c r="G52" s="269"/>
      <c r="H52" s="257"/>
      <c r="I52" s="267"/>
      <c r="J52" s="267"/>
      <c r="K52" s="268"/>
      <c r="L52" s="255"/>
      <c r="M52" s="255"/>
      <c r="N52" s="255"/>
      <c r="O52" s="255"/>
    </row>
    <row r="53" spans="1:15" ht="13.8">
      <c r="A53" s="263"/>
      <c r="B53" s="264"/>
      <c r="C53" s="264"/>
      <c r="D53" s="364" t="s">
        <v>2209</v>
      </c>
      <c r="E53" s="365"/>
      <c r="F53" s="365"/>
      <c r="G53" s="269"/>
      <c r="H53" s="257"/>
      <c r="I53" s="267"/>
      <c r="J53" s="267"/>
      <c r="K53" s="268"/>
      <c r="L53" s="255"/>
      <c r="M53" s="255"/>
      <c r="N53" s="255"/>
      <c r="O53" s="255"/>
    </row>
    <row r="54" spans="1:15" ht="13.8">
      <c r="A54" s="263"/>
      <c r="B54" s="270" t="s">
        <v>2210</v>
      </c>
      <c r="C54" s="264"/>
      <c r="D54" s="358" t="s">
        <v>2211</v>
      </c>
      <c r="E54" s="359"/>
      <c r="F54" s="359"/>
      <c r="G54" s="269"/>
      <c r="H54" s="257"/>
      <c r="I54" s="267"/>
      <c r="J54" s="267"/>
      <c r="K54" s="268"/>
      <c r="L54" s="255"/>
      <c r="M54" s="255"/>
      <c r="N54" s="255"/>
      <c r="O54" s="255"/>
    </row>
    <row r="55" spans="1:15" ht="13.8">
      <c r="A55" s="263"/>
      <c r="B55" s="271"/>
      <c r="C55" s="264"/>
      <c r="D55" s="358" t="s">
        <v>2212</v>
      </c>
      <c r="E55" s="359"/>
      <c r="F55" s="359"/>
      <c r="G55" s="269" t="s">
        <v>1292</v>
      </c>
      <c r="H55" s="257">
        <v>1</v>
      </c>
      <c r="I55" s="267"/>
      <c r="J55" s="267"/>
      <c r="K55" s="268"/>
      <c r="L55" s="255"/>
      <c r="M55" s="255"/>
      <c r="N55" s="255">
        <v>0.05</v>
      </c>
      <c r="O55" s="255"/>
    </row>
    <row r="56" spans="1:15" ht="13.8">
      <c r="A56" s="272"/>
      <c r="B56" s="271"/>
      <c r="C56" s="271"/>
      <c r="D56" s="339" t="s">
        <v>2213</v>
      </c>
      <c r="E56" s="338"/>
      <c r="F56" s="338"/>
      <c r="G56" s="273" t="s">
        <v>1292</v>
      </c>
      <c r="H56" s="274">
        <v>1</v>
      </c>
      <c r="I56" s="275"/>
      <c r="J56" s="275"/>
      <c r="K56" s="276"/>
      <c r="L56" s="277"/>
      <c r="M56" s="277"/>
      <c r="N56" s="277"/>
      <c r="O56" s="277"/>
    </row>
    <row r="57" spans="1:15" ht="13.8">
      <c r="A57" s="263"/>
      <c r="B57" s="278"/>
      <c r="C57" s="264"/>
      <c r="D57" s="358" t="s">
        <v>2214</v>
      </c>
      <c r="E57" s="359"/>
      <c r="F57" s="359"/>
      <c r="G57" s="269"/>
      <c r="H57" s="257"/>
      <c r="I57" s="267"/>
      <c r="J57" s="267"/>
      <c r="K57" s="268"/>
      <c r="L57" s="255"/>
      <c r="M57" s="255"/>
      <c r="N57" s="255"/>
      <c r="O57" s="255"/>
    </row>
    <row r="58" spans="1:15" ht="13.8">
      <c r="A58" s="263"/>
      <c r="B58" s="270"/>
      <c r="C58" s="279"/>
      <c r="D58" s="362" t="s">
        <v>2215</v>
      </c>
      <c r="E58" s="358"/>
      <c r="F58" s="358"/>
      <c r="G58" s="269"/>
      <c r="H58" s="257"/>
      <c r="I58" s="267"/>
      <c r="J58" s="267"/>
      <c r="K58" s="268"/>
      <c r="L58" s="255"/>
      <c r="M58" s="255"/>
      <c r="N58" s="255"/>
      <c r="O58" s="255"/>
    </row>
    <row r="59" spans="1:15" ht="13.8">
      <c r="A59" s="263"/>
      <c r="B59" s="270"/>
      <c r="C59" s="264"/>
      <c r="D59" s="362" t="s">
        <v>2216</v>
      </c>
      <c r="E59" s="358"/>
      <c r="F59" s="358"/>
      <c r="G59" s="269"/>
      <c r="H59" s="257"/>
      <c r="I59" s="267"/>
      <c r="J59" s="267"/>
      <c r="K59" s="268"/>
      <c r="L59" s="255"/>
      <c r="M59" s="255"/>
      <c r="N59" s="255"/>
      <c r="O59" s="255"/>
    </row>
    <row r="60" spans="1:15" ht="13.8">
      <c r="A60" s="263"/>
      <c r="B60" s="270"/>
      <c r="C60" s="279"/>
      <c r="D60" s="358" t="s">
        <v>2217</v>
      </c>
      <c r="E60" s="358"/>
      <c r="F60" s="358"/>
      <c r="G60" s="269"/>
      <c r="H60" s="257"/>
      <c r="I60" s="267"/>
      <c r="J60" s="267"/>
      <c r="K60" s="268"/>
      <c r="L60" s="255"/>
      <c r="M60" s="255"/>
      <c r="N60" s="255"/>
      <c r="O60" s="255"/>
    </row>
    <row r="61" spans="1:15" ht="13.8">
      <c r="A61" s="263"/>
      <c r="B61" s="270"/>
      <c r="C61" s="279"/>
      <c r="D61" s="358" t="s">
        <v>2218</v>
      </c>
      <c r="E61" s="358"/>
      <c r="F61" s="358"/>
      <c r="G61" s="269"/>
      <c r="H61" s="257"/>
      <c r="I61" s="267"/>
      <c r="J61" s="267"/>
      <c r="K61" s="268"/>
      <c r="L61" s="255"/>
      <c r="M61" s="255"/>
      <c r="N61" s="255"/>
      <c r="O61" s="255"/>
    </row>
    <row r="62" spans="1:15" ht="13.8">
      <c r="A62" s="263"/>
      <c r="B62" s="271"/>
      <c r="C62" s="279"/>
      <c r="D62" s="358" t="s">
        <v>2219</v>
      </c>
      <c r="E62" s="358"/>
      <c r="F62" s="358"/>
      <c r="G62" s="269"/>
      <c r="H62" s="257"/>
      <c r="I62" s="267"/>
      <c r="J62" s="267"/>
      <c r="K62" s="268"/>
      <c r="L62" s="255"/>
      <c r="M62" s="255"/>
      <c r="N62" s="255"/>
      <c r="O62" s="255"/>
    </row>
    <row r="63" spans="1:15" ht="13.8">
      <c r="A63" s="263"/>
      <c r="B63" s="271"/>
      <c r="C63" s="279"/>
      <c r="D63" s="359" t="s">
        <v>2220</v>
      </c>
      <c r="E63" s="359"/>
      <c r="F63" s="359"/>
      <c r="G63" s="269"/>
      <c r="H63" s="257"/>
      <c r="I63" s="267"/>
      <c r="J63" s="267"/>
      <c r="K63" s="268"/>
      <c r="L63" s="255"/>
      <c r="M63" s="255"/>
      <c r="N63" s="255"/>
      <c r="O63" s="255"/>
    </row>
    <row r="64" spans="1:15" ht="13.8">
      <c r="A64" s="263"/>
      <c r="B64" s="271"/>
      <c r="C64" s="279"/>
      <c r="D64" s="359" t="s">
        <v>2221</v>
      </c>
      <c r="E64" s="359"/>
      <c r="F64" s="359"/>
      <c r="G64" s="269"/>
      <c r="H64" s="257"/>
      <c r="I64" s="267"/>
      <c r="J64" s="267"/>
      <c r="K64" s="268"/>
      <c r="L64" s="255"/>
      <c r="M64" s="255"/>
      <c r="N64" s="255"/>
      <c r="O64" s="255"/>
    </row>
    <row r="65" spans="1:15" ht="13.8">
      <c r="A65" s="263"/>
      <c r="B65" s="271"/>
      <c r="C65" s="279"/>
      <c r="D65" s="359" t="s">
        <v>2222</v>
      </c>
      <c r="E65" s="359"/>
      <c r="F65" s="359"/>
      <c r="G65" s="269"/>
      <c r="H65" s="257"/>
      <c r="I65" s="267"/>
      <c r="J65" s="267"/>
      <c r="K65" s="268"/>
      <c r="L65" s="255"/>
      <c r="M65" s="255"/>
      <c r="N65" s="255"/>
      <c r="O65" s="255"/>
    </row>
    <row r="66" spans="1:15" ht="13.8">
      <c r="A66" s="263"/>
      <c r="B66" s="280"/>
      <c r="C66" s="279"/>
      <c r="D66" s="358" t="s">
        <v>2223</v>
      </c>
      <c r="E66" s="358"/>
      <c r="F66" s="358"/>
      <c r="G66" s="269"/>
      <c r="H66" s="257"/>
      <c r="I66" s="267"/>
      <c r="J66" s="267"/>
      <c r="K66" s="268"/>
      <c r="L66" s="255"/>
      <c r="M66" s="255"/>
      <c r="N66" s="255"/>
      <c r="O66" s="255"/>
    </row>
    <row r="67" spans="1:15" ht="13.8">
      <c r="A67" s="263"/>
      <c r="B67" s="271"/>
      <c r="C67" s="279"/>
      <c r="D67" s="359" t="s">
        <v>2224</v>
      </c>
      <c r="E67" s="359"/>
      <c r="F67" s="359"/>
      <c r="G67" s="269"/>
      <c r="H67" s="257"/>
      <c r="I67" s="267"/>
      <c r="J67" s="267"/>
      <c r="K67" s="268"/>
      <c r="L67" s="255"/>
      <c r="M67" s="255"/>
      <c r="N67" s="255"/>
      <c r="O67" s="255"/>
    </row>
    <row r="68" spans="1:15" ht="13.8">
      <c r="A68" s="263"/>
      <c r="B68" s="271"/>
      <c r="C68" s="279"/>
      <c r="D68" s="359" t="s">
        <v>2225</v>
      </c>
      <c r="E68" s="359"/>
      <c r="F68" s="359"/>
      <c r="G68" s="269"/>
      <c r="H68" s="257"/>
      <c r="I68" s="267"/>
      <c r="J68" s="267"/>
      <c r="K68" s="268"/>
      <c r="L68" s="255"/>
      <c r="M68" s="255"/>
      <c r="N68" s="255"/>
      <c r="O68" s="255"/>
    </row>
    <row r="69" spans="1:15" ht="13.8">
      <c r="A69" s="263"/>
      <c r="B69" s="270"/>
      <c r="C69" s="279"/>
      <c r="D69" s="358" t="s">
        <v>2226</v>
      </c>
      <c r="E69" s="358"/>
      <c r="F69" s="358"/>
      <c r="G69" s="269"/>
      <c r="H69" s="257"/>
      <c r="I69" s="267"/>
      <c r="J69" s="267"/>
      <c r="K69" s="268"/>
      <c r="L69" s="255"/>
      <c r="M69" s="255"/>
      <c r="N69" s="255"/>
      <c r="O69" s="255"/>
    </row>
    <row r="70" spans="1:15" ht="13.8">
      <c r="A70" s="263"/>
      <c r="B70" s="270"/>
      <c r="C70" s="279"/>
      <c r="D70" s="358" t="s">
        <v>2227</v>
      </c>
      <c r="E70" s="358"/>
      <c r="F70" s="358"/>
      <c r="G70" s="269"/>
      <c r="H70" s="257"/>
      <c r="I70" s="267"/>
      <c r="J70" s="267"/>
      <c r="K70" s="268"/>
      <c r="L70" s="255"/>
      <c r="M70" s="255"/>
      <c r="N70" s="255"/>
      <c r="O70" s="255"/>
    </row>
    <row r="71" spans="1:15" ht="13.8">
      <c r="A71" s="263"/>
      <c r="B71" s="270"/>
      <c r="C71" s="279"/>
      <c r="D71" s="358" t="s">
        <v>2228</v>
      </c>
      <c r="E71" s="358"/>
      <c r="F71" s="358"/>
      <c r="G71" s="269"/>
      <c r="H71" s="257"/>
      <c r="I71" s="267"/>
      <c r="J71" s="267"/>
      <c r="K71" s="268"/>
      <c r="L71" s="255"/>
      <c r="M71" s="255"/>
      <c r="N71" s="255"/>
      <c r="O71" s="255"/>
    </row>
    <row r="72" spans="1:15" ht="13.8">
      <c r="A72" s="263"/>
      <c r="B72" s="271"/>
      <c r="C72" s="279"/>
      <c r="D72" s="359" t="s">
        <v>2229</v>
      </c>
      <c r="E72" s="359"/>
      <c r="F72" s="359"/>
      <c r="G72" s="269"/>
      <c r="H72" s="257"/>
      <c r="I72" s="267"/>
      <c r="J72" s="267"/>
      <c r="K72" s="268"/>
      <c r="L72" s="255"/>
      <c r="M72" s="255"/>
      <c r="N72" s="255"/>
      <c r="O72" s="255"/>
    </row>
    <row r="73" spans="1:15" ht="13.8">
      <c r="A73" s="263"/>
      <c r="B73" s="271"/>
      <c r="C73" s="279"/>
      <c r="D73" s="319" t="s">
        <v>2230</v>
      </c>
      <c r="E73" s="320"/>
      <c r="F73" s="345"/>
      <c r="G73" s="269"/>
      <c r="H73" s="257"/>
      <c r="I73" s="267"/>
      <c r="J73" s="267"/>
      <c r="K73" s="268"/>
      <c r="L73" s="255"/>
      <c r="M73" s="255"/>
      <c r="N73" s="255"/>
      <c r="O73" s="255"/>
    </row>
    <row r="74" spans="1:15" ht="13.8">
      <c r="A74" s="263"/>
      <c r="B74" s="271"/>
      <c r="C74" s="279"/>
      <c r="D74" s="319" t="s">
        <v>2231</v>
      </c>
      <c r="E74" s="320"/>
      <c r="F74" s="345"/>
      <c r="G74" s="269"/>
      <c r="H74" s="257"/>
      <c r="I74" s="267"/>
      <c r="J74" s="267"/>
      <c r="K74" s="268"/>
      <c r="L74" s="255"/>
      <c r="M74" s="255"/>
      <c r="N74" s="255"/>
      <c r="O74" s="255"/>
    </row>
    <row r="75" spans="1:15" ht="13.8">
      <c r="A75" s="263"/>
      <c r="B75" s="271"/>
      <c r="C75" s="279"/>
      <c r="D75" s="359" t="s">
        <v>2232</v>
      </c>
      <c r="E75" s="359"/>
      <c r="F75" s="359"/>
      <c r="G75" s="269"/>
      <c r="H75" s="257"/>
      <c r="I75" s="267"/>
      <c r="J75" s="267"/>
      <c r="K75" s="268"/>
      <c r="L75" s="255"/>
      <c r="M75" s="255"/>
      <c r="N75" s="255"/>
      <c r="O75" s="255"/>
    </row>
    <row r="76" spans="1:15" ht="13.8">
      <c r="A76" s="263"/>
      <c r="B76" s="271"/>
      <c r="C76" s="279"/>
      <c r="D76" s="359" t="s">
        <v>2233</v>
      </c>
      <c r="E76" s="359"/>
      <c r="F76" s="359"/>
      <c r="G76" s="269"/>
      <c r="H76" s="257"/>
      <c r="I76" s="267"/>
      <c r="J76" s="267"/>
      <c r="K76" s="268"/>
      <c r="L76" s="255"/>
      <c r="M76" s="255"/>
      <c r="N76" s="255"/>
      <c r="O76" s="255"/>
    </row>
    <row r="77" spans="1:15" ht="13.8">
      <c r="A77" s="263"/>
      <c r="B77" s="270"/>
      <c r="C77" s="279"/>
      <c r="D77" s="359" t="s">
        <v>2234</v>
      </c>
      <c r="E77" s="359"/>
      <c r="F77" s="359"/>
      <c r="G77" s="269"/>
      <c r="H77" s="257"/>
      <c r="I77" s="267"/>
      <c r="J77" s="267"/>
      <c r="K77" s="268"/>
      <c r="L77" s="255"/>
      <c r="M77" s="255"/>
      <c r="N77" s="255"/>
      <c r="O77" s="255"/>
    </row>
    <row r="78" spans="1:15" ht="13.8">
      <c r="A78" s="263"/>
      <c r="B78" s="270"/>
      <c r="C78" s="279"/>
      <c r="D78" s="359" t="s">
        <v>2235</v>
      </c>
      <c r="E78" s="359"/>
      <c r="F78" s="359"/>
      <c r="G78" s="269"/>
      <c r="H78" s="257"/>
      <c r="I78" s="267"/>
      <c r="J78" s="267"/>
      <c r="K78" s="268"/>
      <c r="L78" s="255"/>
      <c r="M78" s="255"/>
      <c r="N78" s="255"/>
      <c r="O78" s="255"/>
    </row>
    <row r="79" spans="1:15" ht="13.8">
      <c r="A79" s="263"/>
      <c r="B79" s="270"/>
      <c r="C79" s="279"/>
      <c r="D79" s="359" t="s">
        <v>2236</v>
      </c>
      <c r="E79" s="359"/>
      <c r="F79" s="359"/>
      <c r="G79" s="269"/>
      <c r="H79" s="257"/>
      <c r="I79" s="267"/>
      <c r="J79" s="267"/>
      <c r="K79" s="268"/>
      <c r="L79" s="255"/>
      <c r="M79" s="255"/>
      <c r="N79" s="255"/>
      <c r="O79" s="255"/>
    </row>
    <row r="80" spans="1:15" ht="13.8">
      <c r="A80" s="263"/>
      <c r="B80" s="271"/>
      <c r="C80" s="279"/>
      <c r="D80" s="363" t="s">
        <v>2237</v>
      </c>
      <c r="E80" s="359"/>
      <c r="F80" s="359"/>
      <c r="G80" s="269"/>
      <c r="H80" s="257"/>
      <c r="I80" s="267"/>
      <c r="J80" s="267"/>
      <c r="K80" s="268"/>
      <c r="L80" s="255"/>
      <c r="M80" s="255"/>
      <c r="N80" s="255"/>
      <c r="O80" s="255"/>
    </row>
    <row r="81" spans="1:15" ht="13.8">
      <c r="A81" s="263"/>
      <c r="B81" s="271"/>
      <c r="C81" s="279"/>
      <c r="D81" s="358" t="s">
        <v>2238</v>
      </c>
      <c r="E81" s="358"/>
      <c r="F81" s="358"/>
      <c r="G81" s="269"/>
      <c r="H81" s="257"/>
      <c r="I81" s="267"/>
      <c r="J81" s="267"/>
      <c r="K81" s="268"/>
      <c r="L81" s="255"/>
      <c r="M81" s="255"/>
      <c r="N81" s="255"/>
      <c r="O81" s="255"/>
    </row>
    <row r="82" spans="1:15" ht="13.8">
      <c r="A82" s="263"/>
      <c r="B82" s="280"/>
      <c r="C82" s="279"/>
      <c r="D82" s="359" t="s">
        <v>2239</v>
      </c>
      <c r="E82" s="359"/>
      <c r="F82" s="359"/>
      <c r="G82" s="269"/>
      <c r="H82" s="257"/>
      <c r="I82" s="267"/>
      <c r="J82" s="267"/>
      <c r="K82" s="268"/>
      <c r="L82" s="255"/>
      <c r="M82" s="255"/>
      <c r="N82" s="255"/>
      <c r="O82" s="255"/>
    </row>
    <row r="83" spans="1:15" ht="13.8">
      <c r="A83" s="263"/>
      <c r="B83" s="271"/>
      <c r="C83" s="279"/>
      <c r="D83" s="359" t="s">
        <v>2240</v>
      </c>
      <c r="E83" s="359"/>
      <c r="F83" s="359"/>
      <c r="G83" s="269"/>
      <c r="H83" s="257"/>
      <c r="I83" s="267"/>
      <c r="J83" s="267"/>
      <c r="K83" s="268"/>
      <c r="L83" s="255"/>
      <c r="M83" s="255"/>
      <c r="N83" s="255"/>
      <c r="O83" s="255"/>
    </row>
    <row r="84" spans="1:15" ht="13.8">
      <c r="A84" s="263"/>
      <c r="B84" s="270"/>
      <c r="C84" s="279"/>
      <c r="D84" s="359" t="s">
        <v>2241</v>
      </c>
      <c r="E84" s="359"/>
      <c r="F84" s="359"/>
      <c r="G84" s="269"/>
      <c r="H84" s="257"/>
      <c r="I84" s="267"/>
      <c r="J84" s="267"/>
      <c r="K84" s="268"/>
      <c r="L84" s="255"/>
      <c r="M84" s="255"/>
      <c r="N84" s="255"/>
      <c r="O84" s="255"/>
    </row>
    <row r="85" spans="1:15" ht="13.8">
      <c r="A85" s="263"/>
      <c r="B85" s="271"/>
      <c r="C85" s="279"/>
      <c r="D85" s="359" t="s">
        <v>2242</v>
      </c>
      <c r="E85" s="359"/>
      <c r="F85" s="359"/>
      <c r="G85" s="269"/>
      <c r="H85" s="257"/>
      <c r="I85" s="267"/>
      <c r="J85" s="267"/>
      <c r="K85" s="268"/>
      <c r="L85" s="255"/>
      <c r="M85" s="255"/>
      <c r="N85" s="255"/>
      <c r="O85" s="255"/>
    </row>
    <row r="86" spans="1:15" ht="13.8">
      <c r="A86" s="263"/>
      <c r="B86" s="271"/>
      <c r="C86" s="279"/>
      <c r="D86" s="358" t="s">
        <v>2243</v>
      </c>
      <c r="E86" s="358"/>
      <c r="F86" s="358"/>
      <c r="G86" s="269"/>
      <c r="H86" s="257"/>
      <c r="I86" s="267"/>
      <c r="J86" s="267"/>
      <c r="K86" s="268"/>
      <c r="L86" s="255"/>
      <c r="M86" s="255"/>
      <c r="N86" s="255"/>
      <c r="O86" s="255"/>
    </row>
    <row r="87" spans="1:15" ht="13.8">
      <c r="A87" s="263"/>
      <c r="B87" s="271"/>
      <c r="C87" s="279"/>
      <c r="D87" s="359" t="s">
        <v>2244</v>
      </c>
      <c r="E87" s="359"/>
      <c r="F87" s="359"/>
      <c r="G87" s="269"/>
      <c r="H87" s="257"/>
      <c r="I87" s="267"/>
      <c r="J87" s="267"/>
      <c r="K87" s="268"/>
      <c r="L87" s="255"/>
      <c r="M87" s="255"/>
      <c r="N87" s="255"/>
      <c r="O87" s="255"/>
    </row>
    <row r="88" spans="1:15" ht="13.8">
      <c r="A88" s="263"/>
      <c r="B88" s="271"/>
      <c r="C88" s="279"/>
      <c r="D88" s="358" t="s">
        <v>2245</v>
      </c>
      <c r="E88" s="358"/>
      <c r="F88" s="358"/>
      <c r="G88" s="269"/>
      <c r="H88" s="257"/>
      <c r="I88" s="267"/>
      <c r="J88" s="267"/>
      <c r="K88" s="268"/>
      <c r="L88" s="255"/>
      <c r="M88" s="255"/>
      <c r="N88" s="255"/>
      <c r="O88" s="255"/>
    </row>
    <row r="89" spans="1:15" ht="13.8">
      <c r="A89" s="263"/>
      <c r="B89" s="271"/>
      <c r="C89" s="279"/>
      <c r="D89" s="358" t="s">
        <v>2246</v>
      </c>
      <c r="E89" s="358"/>
      <c r="F89" s="358"/>
      <c r="G89" s="269"/>
      <c r="H89" s="257"/>
      <c r="I89" s="267"/>
      <c r="J89" s="267"/>
      <c r="K89" s="268"/>
      <c r="L89" s="255"/>
      <c r="M89" s="255"/>
      <c r="N89" s="255"/>
      <c r="O89" s="255"/>
    </row>
    <row r="90" spans="1:15" ht="13.8">
      <c r="A90" s="263"/>
      <c r="B90" s="271"/>
      <c r="C90" s="279"/>
      <c r="D90" s="358" t="s">
        <v>2247</v>
      </c>
      <c r="E90" s="358"/>
      <c r="F90" s="358"/>
      <c r="G90" s="269"/>
      <c r="H90" s="257"/>
      <c r="I90" s="267"/>
      <c r="J90" s="267"/>
      <c r="K90" s="268"/>
      <c r="L90" s="255"/>
      <c r="M90" s="255"/>
      <c r="N90" s="255"/>
      <c r="O90" s="255"/>
    </row>
    <row r="91" spans="1:15" ht="13.8">
      <c r="A91" s="263"/>
      <c r="B91" s="271"/>
      <c r="C91" s="279"/>
      <c r="D91" s="359" t="s">
        <v>2248</v>
      </c>
      <c r="E91" s="359"/>
      <c r="F91" s="359"/>
      <c r="G91" s="269"/>
      <c r="H91" s="257"/>
      <c r="I91" s="267"/>
      <c r="J91" s="267"/>
      <c r="K91" s="268"/>
      <c r="L91" s="255"/>
      <c r="M91" s="255"/>
      <c r="N91" s="255"/>
      <c r="O91" s="255"/>
    </row>
    <row r="92" spans="1:15" ht="13.8">
      <c r="A92" s="263"/>
      <c r="B92" s="270"/>
      <c r="C92" s="279"/>
      <c r="D92" s="359" t="s">
        <v>2249</v>
      </c>
      <c r="E92" s="359"/>
      <c r="F92" s="359"/>
      <c r="G92" s="269"/>
      <c r="H92" s="257"/>
      <c r="I92" s="267"/>
      <c r="J92" s="267"/>
      <c r="K92" s="268"/>
      <c r="L92" s="255"/>
      <c r="M92" s="255"/>
      <c r="N92" s="255"/>
      <c r="O92" s="255"/>
    </row>
    <row r="93" spans="1:15" ht="13.8">
      <c r="A93" s="263"/>
      <c r="B93" s="271"/>
      <c r="C93" s="279"/>
      <c r="D93" s="359" t="s">
        <v>2250</v>
      </c>
      <c r="E93" s="359"/>
      <c r="F93" s="359"/>
      <c r="G93" s="269"/>
      <c r="H93" s="257"/>
      <c r="I93" s="267"/>
      <c r="J93" s="267"/>
      <c r="K93" s="268"/>
      <c r="L93" s="255"/>
      <c r="M93" s="255"/>
      <c r="N93" s="255"/>
      <c r="O93" s="255"/>
    </row>
    <row r="94" spans="1:15" ht="13.8">
      <c r="A94" s="263"/>
      <c r="B94" s="271"/>
      <c r="C94" s="279"/>
      <c r="D94" s="359" t="s">
        <v>2251</v>
      </c>
      <c r="E94" s="359"/>
      <c r="F94" s="359"/>
      <c r="G94" s="269"/>
      <c r="H94" s="257"/>
      <c r="I94" s="267"/>
      <c r="J94" s="267"/>
      <c r="K94" s="268"/>
      <c r="L94" s="255"/>
      <c r="M94" s="255"/>
      <c r="N94" s="255"/>
      <c r="O94" s="255"/>
    </row>
    <row r="95" spans="1:15" ht="13.8">
      <c r="A95" s="263"/>
      <c r="B95" s="271"/>
      <c r="C95" s="279"/>
      <c r="D95" s="359" t="s">
        <v>2252</v>
      </c>
      <c r="E95" s="359"/>
      <c r="F95" s="359"/>
      <c r="G95" s="269"/>
      <c r="H95" s="257"/>
      <c r="I95" s="267"/>
      <c r="J95" s="267"/>
      <c r="K95" s="268"/>
      <c r="L95" s="255"/>
      <c r="M95" s="255"/>
      <c r="N95" s="255"/>
      <c r="O95" s="255"/>
    </row>
    <row r="96" spans="1:15" ht="13.8">
      <c r="A96" s="263"/>
      <c r="B96" s="271"/>
      <c r="C96" s="279"/>
      <c r="D96" s="359" t="s">
        <v>2253</v>
      </c>
      <c r="E96" s="359"/>
      <c r="F96" s="359"/>
      <c r="G96" s="269"/>
      <c r="H96" s="257"/>
      <c r="I96" s="267"/>
      <c r="J96" s="267"/>
      <c r="K96" s="268"/>
      <c r="L96" s="255"/>
      <c r="M96" s="255"/>
      <c r="N96" s="255"/>
      <c r="O96" s="255"/>
    </row>
    <row r="97" spans="1:15" ht="13.8">
      <c r="A97" s="263"/>
      <c r="B97" s="271"/>
      <c r="C97" s="279"/>
      <c r="D97" s="359" t="s">
        <v>2254</v>
      </c>
      <c r="E97" s="359"/>
      <c r="F97" s="359"/>
      <c r="G97" s="269"/>
      <c r="H97" s="257"/>
      <c r="I97" s="267"/>
      <c r="J97" s="267"/>
      <c r="K97" s="268"/>
      <c r="L97" s="255"/>
      <c r="M97" s="255"/>
      <c r="N97" s="255"/>
      <c r="O97" s="255"/>
    </row>
    <row r="98" spans="1:15" ht="13.8">
      <c r="A98" s="263"/>
      <c r="B98" s="278"/>
      <c r="C98" s="264"/>
      <c r="D98" s="319"/>
      <c r="E98" s="320"/>
      <c r="F98" s="320"/>
      <c r="G98" s="269"/>
      <c r="H98" s="257"/>
      <c r="I98" s="267"/>
      <c r="J98" s="267"/>
      <c r="K98" s="268"/>
      <c r="L98" s="255"/>
      <c r="M98" s="255"/>
      <c r="N98" s="255"/>
      <c r="O98" s="255"/>
    </row>
    <row r="99" spans="1:15" ht="13.8">
      <c r="A99" s="263"/>
      <c r="B99" s="270" t="s">
        <v>2255</v>
      </c>
      <c r="C99" s="264"/>
      <c r="D99" s="358" t="s">
        <v>2256</v>
      </c>
      <c r="E99" s="358"/>
      <c r="F99" s="358"/>
      <c r="G99" s="269" t="s">
        <v>1896</v>
      </c>
      <c r="H99" s="257">
        <v>2</v>
      </c>
      <c r="I99" s="267"/>
      <c r="J99" s="267"/>
      <c r="K99" s="268"/>
      <c r="L99" s="255"/>
      <c r="M99" s="255"/>
      <c r="N99" s="255">
        <v>0.05</v>
      </c>
      <c r="O99" s="255"/>
    </row>
    <row r="100" spans="1:15" ht="13.8">
      <c r="A100" s="272"/>
      <c r="B100" s="271"/>
      <c r="C100" s="271"/>
      <c r="D100" s="339" t="s">
        <v>2213</v>
      </c>
      <c r="E100" s="338"/>
      <c r="F100" s="338"/>
      <c r="G100" s="273" t="s">
        <v>1896</v>
      </c>
      <c r="H100" s="274">
        <v>2</v>
      </c>
      <c r="I100" s="275"/>
      <c r="J100" s="275"/>
      <c r="K100" s="276"/>
      <c r="L100" s="277"/>
      <c r="M100" s="277"/>
      <c r="N100" s="277"/>
      <c r="O100" s="277"/>
    </row>
    <row r="101" spans="1:15" ht="13.8">
      <c r="A101" s="263"/>
      <c r="B101" s="271"/>
      <c r="C101" s="279"/>
      <c r="D101" s="362" t="s">
        <v>2257</v>
      </c>
      <c r="E101" s="358"/>
      <c r="F101" s="358"/>
      <c r="G101" s="269"/>
      <c r="H101" s="257"/>
      <c r="I101" s="267"/>
      <c r="J101" s="267"/>
      <c r="K101" s="268"/>
      <c r="L101" s="255"/>
      <c r="M101" s="255"/>
      <c r="N101" s="255"/>
      <c r="O101" s="255"/>
    </row>
    <row r="102" spans="1:15" ht="13.8">
      <c r="A102" s="263"/>
      <c r="B102" s="271"/>
      <c r="C102" s="279"/>
      <c r="D102" s="362" t="s">
        <v>2258</v>
      </c>
      <c r="E102" s="358"/>
      <c r="F102" s="358"/>
      <c r="G102" s="269" t="s">
        <v>1896</v>
      </c>
      <c r="H102" s="257">
        <v>2</v>
      </c>
      <c r="I102" s="267"/>
      <c r="J102" s="267"/>
      <c r="K102" s="268"/>
      <c r="L102" s="255"/>
      <c r="M102" s="255"/>
      <c r="N102" s="255">
        <v>0.1</v>
      </c>
      <c r="O102" s="255"/>
    </row>
    <row r="103" spans="1:15" ht="13.8">
      <c r="A103" s="272"/>
      <c r="B103" s="271"/>
      <c r="C103" s="271"/>
      <c r="D103" s="339" t="s">
        <v>2213</v>
      </c>
      <c r="E103" s="338"/>
      <c r="F103" s="338"/>
      <c r="G103" s="273" t="s">
        <v>1896</v>
      </c>
      <c r="H103" s="274">
        <v>2</v>
      </c>
      <c r="I103" s="275"/>
      <c r="J103" s="275"/>
      <c r="K103" s="276"/>
      <c r="L103" s="277"/>
      <c r="M103" s="277"/>
      <c r="N103" s="277"/>
      <c r="O103" s="277"/>
    </row>
    <row r="104" spans="1:15" ht="13.8">
      <c r="A104" s="263"/>
      <c r="B104" s="264" t="s">
        <v>2259</v>
      </c>
      <c r="C104" s="279"/>
      <c r="D104" s="338" t="s">
        <v>2260</v>
      </c>
      <c r="E104" s="338"/>
      <c r="F104" s="338"/>
      <c r="G104" s="269"/>
      <c r="H104" s="269"/>
      <c r="I104" s="275"/>
      <c r="J104" s="275"/>
      <c r="K104" s="276"/>
      <c r="L104" s="255"/>
      <c r="M104" s="255"/>
      <c r="N104" s="255"/>
      <c r="O104" s="255"/>
    </row>
    <row r="105" spans="1:15" ht="13.8">
      <c r="A105" s="263"/>
      <c r="B105" s="264" t="s">
        <v>2261</v>
      </c>
      <c r="C105" s="279"/>
      <c r="D105" s="338" t="s">
        <v>2262</v>
      </c>
      <c r="E105" s="338"/>
      <c r="F105" s="338"/>
      <c r="G105" s="269" t="s">
        <v>1896</v>
      </c>
      <c r="H105" s="269">
        <v>1</v>
      </c>
      <c r="I105" s="275"/>
      <c r="J105" s="275"/>
      <c r="K105" s="276"/>
      <c r="L105" s="255"/>
      <c r="M105" s="255"/>
      <c r="N105" s="255">
        <v>0.1</v>
      </c>
      <c r="O105" s="255"/>
    </row>
    <row r="106" spans="1:15" ht="13.8">
      <c r="A106" s="263"/>
      <c r="B106" s="271"/>
      <c r="C106" s="279"/>
      <c r="D106" s="354" t="s">
        <v>2263</v>
      </c>
      <c r="E106" s="360"/>
      <c r="F106" s="361"/>
      <c r="G106" s="269"/>
      <c r="H106" s="257"/>
      <c r="I106" s="267"/>
      <c r="J106" s="267"/>
      <c r="K106" s="268"/>
      <c r="L106" s="255"/>
      <c r="M106" s="255"/>
      <c r="N106" s="255"/>
      <c r="O106" s="255"/>
    </row>
    <row r="107" spans="1:15" ht="13.8">
      <c r="A107" s="272"/>
      <c r="B107" s="271"/>
      <c r="C107" s="271"/>
      <c r="D107" s="339" t="s">
        <v>2213</v>
      </c>
      <c r="E107" s="338"/>
      <c r="F107" s="338"/>
      <c r="G107" s="273" t="s">
        <v>1896</v>
      </c>
      <c r="H107" s="274">
        <v>1</v>
      </c>
      <c r="I107" s="275"/>
      <c r="J107" s="275"/>
      <c r="K107" s="276"/>
      <c r="L107" s="277"/>
      <c r="M107" s="277"/>
      <c r="N107" s="277"/>
      <c r="O107" s="277"/>
    </row>
    <row r="108" spans="1:15" ht="13.8">
      <c r="A108" s="263"/>
      <c r="B108" s="264" t="s">
        <v>2264</v>
      </c>
      <c r="C108" s="279"/>
      <c r="D108" s="338" t="s">
        <v>2265</v>
      </c>
      <c r="E108" s="338"/>
      <c r="F108" s="338"/>
      <c r="G108" s="269" t="s">
        <v>1896</v>
      </c>
      <c r="H108" s="269">
        <v>1</v>
      </c>
      <c r="I108" s="275"/>
      <c r="J108" s="275"/>
      <c r="K108" s="276"/>
      <c r="L108" s="255"/>
      <c r="M108" s="255"/>
      <c r="N108" s="255">
        <v>0.1</v>
      </c>
      <c r="O108" s="255"/>
    </row>
    <row r="109" spans="1:15" ht="13.8">
      <c r="A109" s="263"/>
      <c r="B109" s="271"/>
      <c r="C109" s="279"/>
      <c r="D109" s="354" t="s">
        <v>2266</v>
      </c>
      <c r="E109" s="360"/>
      <c r="F109" s="361"/>
      <c r="G109" s="269"/>
      <c r="H109" s="257"/>
      <c r="I109" s="267"/>
      <c r="J109" s="267"/>
      <c r="K109" s="268"/>
      <c r="L109" s="255"/>
      <c r="M109" s="255"/>
      <c r="N109" s="255"/>
      <c r="O109" s="255"/>
    </row>
    <row r="110" spans="1:15" ht="13.8">
      <c r="A110" s="272"/>
      <c r="B110" s="271"/>
      <c r="C110" s="271"/>
      <c r="D110" s="339" t="s">
        <v>2213</v>
      </c>
      <c r="E110" s="338"/>
      <c r="F110" s="338"/>
      <c r="G110" s="273" t="s">
        <v>1896</v>
      </c>
      <c r="H110" s="274">
        <v>1</v>
      </c>
      <c r="I110" s="275"/>
      <c r="J110" s="275"/>
      <c r="K110" s="276"/>
      <c r="L110" s="277"/>
      <c r="M110" s="277"/>
      <c r="N110" s="277"/>
      <c r="O110" s="277"/>
    </row>
    <row r="111" spans="1:15" ht="13.8">
      <c r="A111" s="263"/>
      <c r="B111" s="264" t="s">
        <v>2267</v>
      </c>
      <c r="C111" s="279"/>
      <c r="D111" s="338" t="s">
        <v>2268</v>
      </c>
      <c r="E111" s="338"/>
      <c r="F111" s="338"/>
      <c r="G111" s="269" t="s">
        <v>1896</v>
      </c>
      <c r="H111" s="269">
        <v>5</v>
      </c>
      <c r="I111" s="275"/>
      <c r="J111" s="275"/>
      <c r="K111" s="276"/>
      <c r="L111" s="255"/>
      <c r="M111" s="255"/>
      <c r="N111" s="255">
        <v>0.1</v>
      </c>
      <c r="O111" s="255"/>
    </row>
    <row r="112" spans="1:15" ht="13.8">
      <c r="A112" s="272"/>
      <c r="B112" s="271"/>
      <c r="C112" s="271"/>
      <c r="D112" s="339" t="s">
        <v>2213</v>
      </c>
      <c r="E112" s="338"/>
      <c r="F112" s="338"/>
      <c r="G112" s="273" t="s">
        <v>1896</v>
      </c>
      <c r="H112" s="274">
        <v>5</v>
      </c>
      <c r="I112" s="275"/>
      <c r="J112" s="275"/>
      <c r="K112" s="276"/>
      <c r="L112" s="277"/>
      <c r="M112" s="277"/>
      <c r="N112" s="277"/>
      <c r="O112" s="277"/>
    </row>
    <row r="113" spans="1:15" ht="13.8">
      <c r="A113" s="263"/>
      <c r="B113" s="271" t="s">
        <v>2269</v>
      </c>
      <c r="C113" s="282"/>
      <c r="D113" s="329" t="s">
        <v>2270</v>
      </c>
      <c r="E113" s="330"/>
      <c r="F113" s="357"/>
      <c r="G113" s="269" t="s">
        <v>1896</v>
      </c>
      <c r="H113" s="257">
        <v>1</v>
      </c>
      <c r="I113" s="267"/>
      <c r="J113" s="267"/>
      <c r="K113" s="268"/>
      <c r="L113" s="255"/>
      <c r="M113" s="255"/>
      <c r="N113" s="255">
        <v>0.1</v>
      </c>
      <c r="O113" s="255"/>
    </row>
    <row r="114" spans="1:15" ht="13.8">
      <c r="A114" s="272"/>
      <c r="B114" s="271"/>
      <c r="C114" s="271"/>
      <c r="D114" s="339" t="s">
        <v>2213</v>
      </c>
      <c r="E114" s="338"/>
      <c r="F114" s="338"/>
      <c r="G114" s="273" t="s">
        <v>1896</v>
      </c>
      <c r="H114" s="274">
        <v>1</v>
      </c>
      <c r="I114" s="275"/>
      <c r="J114" s="275"/>
      <c r="K114" s="276"/>
      <c r="L114" s="277"/>
      <c r="M114" s="277"/>
      <c r="N114" s="277"/>
      <c r="O114" s="277"/>
    </row>
    <row r="115" spans="1:15" ht="13.8">
      <c r="A115" s="263"/>
      <c r="B115" s="264"/>
      <c r="C115" s="279"/>
      <c r="D115" s="358" t="s">
        <v>2271</v>
      </c>
      <c r="E115" s="359"/>
      <c r="F115" s="359"/>
      <c r="G115" s="269"/>
      <c r="H115" s="257"/>
      <c r="I115" s="267"/>
      <c r="J115" s="267"/>
      <c r="K115" s="268"/>
      <c r="L115" s="255"/>
      <c r="M115" s="255"/>
      <c r="N115" s="255">
        <v>0.1</v>
      </c>
      <c r="O115" s="255"/>
    </row>
    <row r="116" spans="1:15" ht="13.8">
      <c r="A116" s="263"/>
      <c r="B116" s="271" t="s">
        <v>2272</v>
      </c>
      <c r="C116" s="282"/>
      <c r="D116" s="329" t="s">
        <v>2273</v>
      </c>
      <c r="E116" s="330"/>
      <c r="F116" s="357"/>
      <c r="G116" s="269" t="s">
        <v>1896</v>
      </c>
      <c r="H116" s="257">
        <v>1</v>
      </c>
      <c r="I116" s="267"/>
      <c r="J116" s="267"/>
      <c r="K116" s="268"/>
      <c r="L116" s="255"/>
      <c r="M116" s="255"/>
      <c r="N116" s="255">
        <v>0.1</v>
      </c>
      <c r="O116" s="255"/>
    </row>
    <row r="117" spans="1:15" ht="13.8">
      <c r="A117" s="272"/>
      <c r="B117" s="271"/>
      <c r="C117" s="271"/>
      <c r="D117" s="339" t="s">
        <v>2213</v>
      </c>
      <c r="E117" s="338"/>
      <c r="F117" s="338"/>
      <c r="G117" s="273" t="s">
        <v>1896</v>
      </c>
      <c r="H117" s="274">
        <v>1</v>
      </c>
      <c r="I117" s="275"/>
      <c r="J117" s="275"/>
      <c r="K117" s="276"/>
      <c r="L117" s="277"/>
      <c r="M117" s="277"/>
      <c r="N117" s="277"/>
      <c r="O117" s="277"/>
    </row>
    <row r="118" spans="1:15" ht="13.8">
      <c r="A118" s="263"/>
      <c r="B118" s="264"/>
      <c r="C118" s="279"/>
      <c r="D118" s="358" t="s">
        <v>2274</v>
      </c>
      <c r="E118" s="359"/>
      <c r="F118" s="359"/>
      <c r="G118" s="269"/>
      <c r="H118" s="257"/>
      <c r="I118" s="267"/>
      <c r="J118" s="267"/>
      <c r="K118" s="268"/>
      <c r="L118" s="255"/>
      <c r="M118" s="255"/>
      <c r="N118" s="255">
        <v>0.1</v>
      </c>
      <c r="O118" s="255"/>
    </row>
    <row r="119" spans="1:15" ht="13.8">
      <c r="A119" s="263"/>
      <c r="B119" s="283" t="s">
        <v>2275</v>
      </c>
      <c r="C119" s="279"/>
      <c r="D119" s="319" t="s">
        <v>2276</v>
      </c>
      <c r="E119" s="320"/>
      <c r="F119" s="345"/>
      <c r="G119" s="269" t="s">
        <v>1896</v>
      </c>
      <c r="H119" s="257">
        <v>5</v>
      </c>
      <c r="I119" s="267"/>
      <c r="J119" s="267"/>
      <c r="K119" s="268"/>
      <c r="L119" s="255"/>
      <c r="M119" s="255"/>
      <c r="N119" s="255">
        <v>0.1</v>
      </c>
      <c r="O119" s="255"/>
    </row>
    <row r="120" spans="1:15" ht="13.8">
      <c r="A120" s="272"/>
      <c r="B120" s="271"/>
      <c r="C120" s="271"/>
      <c r="D120" s="339" t="s">
        <v>2213</v>
      </c>
      <c r="E120" s="338"/>
      <c r="F120" s="338"/>
      <c r="G120" s="273" t="s">
        <v>1896</v>
      </c>
      <c r="H120" s="274">
        <v>5</v>
      </c>
      <c r="I120" s="275"/>
      <c r="J120" s="275"/>
      <c r="K120" s="276"/>
      <c r="L120" s="277"/>
      <c r="M120" s="277"/>
      <c r="N120" s="277"/>
      <c r="O120" s="277"/>
    </row>
    <row r="121" spans="1:15" ht="13.8">
      <c r="A121" s="263"/>
      <c r="B121" s="264" t="s">
        <v>2277</v>
      </c>
      <c r="C121" s="279"/>
      <c r="D121" s="319" t="s">
        <v>2278</v>
      </c>
      <c r="E121" s="320"/>
      <c r="F121" s="345"/>
      <c r="G121" s="269" t="s">
        <v>1896</v>
      </c>
      <c r="H121" s="257">
        <v>5</v>
      </c>
      <c r="I121" s="267"/>
      <c r="J121" s="267"/>
      <c r="K121" s="268"/>
      <c r="L121" s="255"/>
      <c r="M121" s="255"/>
      <c r="N121" s="255">
        <v>0.1</v>
      </c>
      <c r="O121" s="255"/>
    </row>
    <row r="122" spans="1:15" ht="13.8">
      <c r="A122" s="272"/>
      <c r="B122" s="271"/>
      <c r="C122" s="271"/>
      <c r="D122" s="339" t="s">
        <v>2213</v>
      </c>
      <c r="E122" s="338"/>
      <c r="F122" s="338"/>
      <c r="G122" s="273" t="s">
        <v>1896</v>
      </c>
      <c r="H122" s="274">
        <v>5</v>
      </c>
      <c r="I122" s="275"/>
      <c r="J122" s="275"/>
      <c r="K122" s="276"/>
      <c r="L122" s="277"/>
      <c r="M122" s="277"/>
      <c r="N122" s="277"/>
      <c r="O122" s="277"/>
    </row>
    <row r="123" spans="1:15" ht="13.8">
      <c r="A123" s="263"/>
      <c r="B123" s="264" t="s">
        <v>2279</v>
      </c>
      <c r="C123" s="279"/>
      <c r="D123" s="319" t="s">
        <v>2280</v>
      </c>
      <c r="E123" s="320"/>
      <c r="F123" s="345"/>
      <c r="G123" s="269" t="s">
        <v>1896</v>
      </c>
      <c r="H123" s="257">
        <v>8</v>
      </c>
      <c r="I123" s="267"/>
      <c r="J123" s="267"/>
      <c r="K123" s="268"/>
      <c r="L123" s="255"/>
      <c r="M123" s="255"/>
      <c r="N123" s="255">
        <v>0.1</v>
      </c>
      <c r="O123" s="255"/>
    </row>
    <row r="124" spans="1:15" ht="13.8">
      <c r="A124" s="272"/>
      <c r="B124" s="271"/>
      <c r="C124" s="271"/>
      <c r="D124" s="339" t="s">
        <v>2213</v>
      </c>
      <c r="E124" s="338"/>
      <c r="F124" s="338"/>
      <c r="G124" s="273" t="s">
        <v>1896</v>
      </c>
      <c r="H124" s="274">
        <v>8</v>
      </c>
      <c r="I124" s="275"/>
      <c r="J124" s="275"/>
      <c r="K124" s="276"/>
      <c r="L124" s="277"/>
      <c r="M124" s="277"/>
      <c r="N124" s="277"/>
      <c r="O124" s="277"/>
    </row>
    <row r="125" spans="1:15" ht="13.8">
      <c r="A125" s="263"/>
      <c r="B125" s="264" t="s">
        <v>2281</v>
      </c>
      <c r="C125" s="279"/>
      <c r="D125" s="338" t="s">
        <v>2282</v>
      </c>
      <c r="E125" s="338"/>
      <c r="F125" s="338"/>
      <c r="G125" s="269" t="s">
        <v>1896</v>
      </c>
      <c r="H125" s="269">
        <v>1</v>
      </c>
      <c r="I125" s="275"/>
      <c r="J125" s="275"/>
      <c r="K125" s="276"/>
      <c r="L125" s="255"/>
      <c r="M125" s="255"/>
      <c r="N125" s="255">
        <v>0.1</v>
      </c>
      <c r="O125" s="255"/>
    </row>
    <row r="126" spans="1:15" ht="13.8">
      <c r="A126" s="272"/>
      <c r="B126" s="271"/>
      <c r="C126" s="271"/>
      <c r="D126" s="339" t="s">
        <v>2213</v>
      </c>
      <c r="E126" s="338"/>
      <c r="F126" s="338"/>
      <c r="G126" s="273" t="s">
        <v>1896</v>
      </c>
      <c r="H126" s="274">
        <v>1</v>
      </c>
      <c r="I126" s="275"/>
      <c r="J126" s="275"/>
      <c r="K126" s="276"/>
      <c r="L126" s="277"/>
      <c r="M126" s="277"/>
      <c r="N126" s="277"/>
      <c r="O126" s="277"/>
    </row>
    <row r="127" spans="1:15" ht="13.8">
      <c r="A127" s="263"/>
      <c r="B127" s="264" t="s">
        <v>2283</v>
      </c>
      <c r="C127" s="279"/>
      <c r="D127" s="338" t="s">
        <v>2284</v>
      </c>
      <c r="E127" s="338"/>
      <c r="F127" s="338"/>
      <c r="G127" s="269" t="s">
        <v>1896</v>
      </c>
      <c r="H127" s="269">
        <v>1</v>
      </c>
      <c r="I127" s="275"/>
      <c r="J127" s="275"/>
      <c r="K127" s="276"/>
      <c r="L127" s="255"/>
      <c r="M127" s="255"/>
      <c r="N127" s="255">
        <v>0.1</v>
      </c>
      <c r="O127" s="255"/>
    </row>
    <row r="128" spans="1:15" ht="13.8">
      <c r="A128" s="272"/>
      <c r="B128" s="271"/>
      <c r="C128" s="271"/>
      <c r="D128" s="339" t="s">
        <v>2213</v>
      </c>
      <c r="E128" s="338"/>
      <c r="F128" s="338"/>
      <c r="G128" s="273" t="s">
        <v>1896</v>
      </c>
      <c r="H128" s="274">
        <v>1</v>
      </c>
      <c r="I128" s="275"/>
      <c r="J128" s="275"/>
      <c r="K128" s="276"/>
      <c r="L128" s="277"/>
      <c r="M128" s="277"/>
      <c r="N128" s="277"/>
      <c r="O128" s="277"/>
    </row>
    <row r="129" spans="1:15" ht="13.8">
      <c r="A129" s="263"/>
      <c r="B129" s="264" t="s">
        <v>2285</v>
      </c>
      <c r="C129" s="279"/>
      <c r="D129" s="338" t="s">
        <v>2286</v>
      </c>
      <c r="E129" s="338"/>
      <c r="F129" s="338"/>
      <c r="G129" s="269" t="s">
        <v>1896</v>
      </c>
      <c r="H129" s="269">
        <v>1</v>
      </c>
      <c r="I129" s="275"/>
      <c r="J129" s="275"/>
      <c r="K129" s="276"/>
      <c r="L129" s="255"/>
      <c r="M129" s="255"/>
      <c r="N129" s="255">
        <v>0.1</v>
      </c>
      <c r="O129" s="255"/>
    </row>
    <row r="130" spans="1:15" ht="13.8">
      <c r="A130" s="272"/>
      <c r="B130" s="271"/>
      <c r="C130" s="271"/>
      <c r="D130" s="339" t="s">
        <v>2213</v>
      </c>
      <c r="E130" s="338"/>
      <c r="F130" s="338"/>
      <c r="G130" s="273" t="s">
        <v>1896</v>
      </c>
      <c r="H130" s="274">
        <v>1</v>
      </c>
      <c r="I130" s="275"/>
      <c r="J130" s="275"/>
      <c r="K130" s="276"/>
      <c r="L130" s="277"/>
      <c r="M130" s="277"/>
      <c r="N130" s="277"/>
      <c r="O130" s="277"/>
    </row>
    <row r="131" spans="1:15" ht="13.8">
      <c r="A131" s="263"/>
      <c r="B131" s="264" t="s">
        <v>2287</v>
      </c>
      <c r="C131" s="279"/>
      <c r="D131" s="338" t="s">
        <v>2288</v>
      </c>
      <c r="E131" s="338"/>
      <c r="F131" s="338"/>
      <c r="G131" s="269" t="s">
        <v>1896</v>
      </c>
      <c r="H131" s="269">
        <v>1</v>
      </c>
      <c r="I131" s="275"/>
      <c r="J131" s="275"/>
      <c r="K131" s="276"/>
      <c r="L131" s="255"/>
      <c r="M131" s="255"/>
      <c r="N131" s="255">
        <v>0.1</v>
      </c>
      <c r="O131" s="255"/>
    </row>
    <row r="132" spans="1:15" ht="13.8">
      <c r="A132" s="272"/>
      <c r="B132" s="271"/>
      <c r="C132" s="271"/>
      <c r="D132" s="339" t="s">
        <v>2213</v>
      </c>
      <c r="E132" s="338"/>
      <c r="F132" s="338"/>
      <c r="G132" s="273" t="s">
        <v>1896</v>
      </c>
      <c r="H132" s="274">
        <v>1</v>
      </c>
      <c r="I132" s="275"/>
      <c r="J132" s="275"/>
      <c r="K132" s="276"/>
      <c r="L132" s="277"/>
      <c r="M132" s="277"/>
      <c r="N132" s="277"/>
      <c r="O132" s="277"/>
    </row>
    <row r="133" spans="1:15" ht="13.8">
      <c r="A133" s="263"/>
      <c r="B133" s="271" t="s">
        <v>2289</v>
      </c>
      <c r="C133" s="264"/>
      <c r="D133" s="329" t="s">
        <v>2290</v>
      </c>
      <c r="E133" s="346"/>
      <c r="F133" s="355"/>
      <c r="G133" s="269"/>
      <c r="H133" s="257"/>
      <c r="I133" s="275"/>
      <c r="J133" s="275"/>
      <c r="K133" s="276"/>
      <c r="L133" s="255"/>
      <c r="M133" s="255"/>
      <c r="N133" s="255"/>
      <c r="O133" s="255"/>
    </row>
    <row r="134" spans="1:15" ht="13.8">
      <c r="A134" s="263"/>
      <c r="B134" s="264"/>
      <c r="C134" s="264"/>
      <c r="D134" s="356" t="s">
        <v>2291</v>
      </c>
      <c r="E134" s="346"/>
      <c r="F134" s="346"/>
      <c r="G134" s="269" t="s">
        <v>152</v>
      </c>
      <c r="H134" s="257">
        <v>52</v>
      </c>
      <c r="I134" s="275"/>
      <c r="J134" s="275"/>
      <c r="K134" s="276"/>
      <c r="L134" s="255"/>
      <c r="M134" s="255"/>
      <c r="N134" s="255">
        <v>0.25</v>
      </c>
      <c r="O134" s="255"/>
    </row>
    <row r="135" spans="1:15" ht="13.8">
      <c r="A135" s="272"/>
      <c r="B135" s="271"/>
      <c r="C135" s="271"/>
      <c r="D135" s="339" t="s">
        <v>2213</v>
      </c>
      <c r="E135" s="338"/>
      <c r="F135" s="338"/>
      <c r="G135" s="273" t="s">
        <v>152</v>
      </c>
      <c r="H135" s="274">
        <v>52</v>
      </c>
      <c r="I135" s="275"/>
      <c r="J135" s="275"/>
      <c r="K135" s="276"/>
      <c r="L135" s="277"/>
      <c r="M135" s="277"/>
      <c r="N135" s="277"/>
      <c r="O135" s="277"/>
    </row>
    <row r="136" spans="1:15" ht="13.8">
      <c r="A136" s="263"/>
      <c r="B136" s="264"/>
      <c r="C136" s="264"/>
      <c r="D136" s="356" t="s">
        <v>2292</v>
      </c>
      <c r="E136" s="346"/>
      <c r="F136" s="346"/>
      <c r="G136" s="269" t="s">
        <v>152</v>
      </c>
      <c r="H136" s="257">
        <v>96</v>
      </c>
      <c r="I136" s="275"/>
      <c r="J136" s="275"/>
      <c r="K136" s="276"/>
      <c r="L136" s="255"/>
      <c r="M136" s="255"/>
      <c r="N136" s="255">
        <v>0.25</v>
      </c>
      <c r="O136" s="255"/>
    </row>
    <row r="137" spans="1:15" ht="13.8">
      <c r="A137" s="272"/>
      <c r="B137" s="271"/>
      <c r="C137" s="271"/>
      <c r="D137" s="339" t="s">
        <v>2213</v>
      </c>
      <c r="E137" s="338"/>
      <c r="F137" s="338"/>
      <c r="G137" s="273" t="s">
        <v>152</v>
      </c>
      <c r="H137" s="274">
        <v>96</v>
      </c>
      <c r="I137" s="275"/>
      <c r="J137" s="275"/>
      <c r="K137" s="276"/>
      <c r="L137" s="277"/>
      <c r="M137" s="277"/>
      <c r="N137" s="277"/>
      <c r="O137" s="277"/>
    </row>
    <row r="138" spans="1:15" ht="13.8">
      <c r="A138" s="263"/>
      <c r="B138" s="278"/>
      <c r="C138" s="264"/>
      <c r="D138" s="352" t="s">
        <v>2293</v>
      </c>
      <c r="E138" s="353"/>
      <c r="F138" s="353"/>
      <c r="G138" s="269"/>
      <c r="H138" s="257"/>
      <c r="I138" s="267"/>
      <c r="J138" s="267"/>
      <c r="K138" s="268"/>
      <c r="L138" s="255"/>
      <c r="M138" s="255"/>
      <c r="N138" s="255"/>
      <c r="O138" s="255"/>
    </row>
    <row r="139" spans="1:15" ht="13.8">
      <c r="A139" s="263"/>
      <c r="B139" s="278" t="s">
        <v>2294</v>
      </c>
      <c r="C139" s="264"/>
      <c r="D139" s="319" t="s">
        <v>2295</v>
      </c>
      <c r="E139" s="320"/>
      <c r="F139" s="320"/>
      <c r="G139" s="269" t="s">
        <v>2296</v>
      </c>
      <c r="H139" s="257">
        <v>3</v>
      </c>
      <c r="I139" s="267"/>
      <c r="J139" s="267"/>
      <c r="K139" s="268"/>
      <c r="L139" s="255"/>
      <c r="M139" s="255"/>
      <c r="N139" s="255">
        <v>0.25</v>
      </c>
      <c r="O139" s="255"/>
    </row>
    <row r="140" spans="1:15" ht="13.8">
      <c r="A140" s="272"/>
      <c r="B140" s="271"/>
      <c r="C140" s="271"/>
      <c r="D140" s="339" t="s">
        <v>2213</v>
      </c>
      <c r="E140" s="338"/>
      <c r="F140" s="338"/>
      <c r="G140" s="273" t="s">
        <v>2296</v>
      </c>
      <c r="H140" s="274">
        <v>3</v>
      </c>
      <c r="I140" s="275"/>
      <c r="J140" s="275"/>
      <c r="K140" s="276"/>
      <c r="L140" s="277"/>
      <c r="M140" s="277"/>
      <c r="N140" s="277"/>
      <c r="O140" s="277"/>
    </row>
    <row r="141" spans="1:15" ht="13.8">
      <c r="A141" s="263"/>
      <c r="B141" s="278"/>
      <c r="C141" s="264"/>
      <c r="D141" s="352" t="s">
        <v>2297</v>
      </c>
      <c r="E141" s="353"/>
      <c r="F141" s="353"/>
      <c r="G141" s="269"/>
      <c r="H141" s="257"/>
      <c r="I141" s="267"/>
      <c r="J141" s="267"/>
      <c r="K141" s="268"/>
      <c r="L141" s="255"/>
      <c r="M141" s="255"/>
      <c r="N141" s="255">
        <v>0.1</v>
      </c>
      <c r="O141" s="255"/>
    </row>
    <row r="142" spans="1:15" ht="13.8">
      <c r="A142" s="263"/>
      <c r="B142" s="284" t="s">
        <v>2298</v>
      </c>
      <c r="C142" s="264"/>
      <c r="D142" s="354" t="s">
        <v>2299</v>
      </c>
      <c r="E142" s="320"/>
      <c r="F142" s="320"/>
      <c r="G142" s="269" t="s">
        <v>2296</v>
      </c>
      <c r="H142" s="257">
        <v>15</v>
      </c>
      <c r="I142" s="267"/>
      <c r="J142" s="267"/>
      <c r="K142" s="268"/>
      <c r="L142" s="255"/>
      <c r="M142" s="255"/>
      <c r="N142" s="255">
        <v>0.25</v>
      </c>
      <c r="O142" s="255"/>
    </row>
    <row r="143" spans="1:15" ht="13.8">
      <c r="A143" s="272"/>
      <c r="B143" s="271"/>
      <c r="C143" s="271"/>
      <c r="D143" s="339" t="s">
        <v>2213</v>
      </c>
      <c r="E143" s="338"/>
      <c r="F143" s="338"/>
      <c r="G143" s="273" t="s">
        <v>2296</v>
      </c>
      <c r="H143" s="274">
        <v>15</v>
      </c>
      <c r="I143" s="275"/>
      <c r="J143" s="275"/>
      <c r="K143" s="276"/>
      <c r="L143" s="277"/>
      <c r="M143" s="277"/>
      <c r="N143" s="277"/>
      <c r="O143" s="277"/>
    </row>
    <row r="144" spans="1:15" ht="13.8">
      <c r="A144" s="272"/>
      <c r="B144" s="271" t="s">
        <v>2300</v>
      </c>
      <c r="C144" s="282"/>
      <c r="D144" s="329" t="s">
        <v>2301</v>
      </c>
      <c r="E144" s="350"/>
      <c r="F144" s="351"/>
      <c r="G144" s="273" t="s">
        <v>1896</v>
      </c>
      <c r="H144" s="274">
        <v>2</v>
      </c>
      <c r="I144" s="275"/>
      <c r="J144" s="275"/>
      <c r="K144" s="276"/>
      <c r="L144" s="277"/>
      <c r="M144" s="277"/>
      <c r="N144" s="277">
        <v>0.25</v>
      </c>
      <c r="O144" s="277"/>
    </row>
    <row r="145" spans="1:15" ht="13.8">
      <c r="A145" s="272"/>
      <c r="B145" s="271"/>
      <c r="C145" s="271"/>
      <c r="D145" s="339" t="s">
        <v>2213</v>
      </c>
      <c r="E145" s="338"/>
      <c r="F145" s="338"/>
      <c r="G145" s="273" t="s">
        <v>1896</v>
      </c>
      <c r="H145" s="274">
        <v>2</v>
      </c>
      <c r="I145" s="275"/>
      <c r="J145" s="275"/>
      <c r="K145" s="276"/>
      <c r="L145" s="277"/>
      <c r="M145" s="277"/>
      <c r="N145" s="277"/>
      <c r="O145" s="277"/>
    </row>
    <row r="146" spans="1:15" ht="13.8">
      <c r="A146" s="263"/>
      <c r="B146" s="285" t="s">
        <v>2302</v>
      </c>
      <c r="C146" s="285"/>
      <c r="D146" s="329" t="s">
        <v>2303</v>
      </c>
      <c r="E146" s="330"/>
      <c r="F146" s="330"/>
      <c r="G146" s="273" t="s">
        <v>1292</v>
      </c>
      <c r="H146" s="274">
        <v>1</v>
      </c>
      <c r="I146" s="275"/>
      <c r="J146" s="275"/>
      <c r="K146" s="276"/>
      <c r="L146" s="255"/>
      <c r="M146" s="255"/>
      <c r="N146" s="255">
        <v>0</v>
      </c>
      <c r="O146" s="255"/>
    </row>
    <row r="147" spans="1:15" ht="13.8">
      <c r="A147" s="263"/>
      <c r="B147" s="271" t="s">
        <v>2304</v>
      </c>
      <c r="C147" s="271"/>
      <c r="D147" s="329" t="s">
        <v>2305</v>
      </c>
      <c r="E147" s="330"/>
      <c r="F147" s="330"/>
      <c r="G147" s="273" t="s">
        <v>1292</v>
      </c>
      <c r="H147" s="274">
        <v>1</v>
      </c>
      <c r="I147" s="275"/>
      <c r="J147" s="275"/>
      <c r="K147" s="276"/>
      <c r="L147" s="255"/>
      <c r="M147" s="255"/>
      <c r="N147" s="255">
        <v>0</v>
      </c>
      <c r="O147" s="255"/>
    </row>
    <row r="148" spans="1:15" ht="13.8">
      <c r="A148" s="263"/>
      <c r="B148" s="271" t="s">
        <v>2306</v>
      </c>
      <c r="C148" s="271"/>
      <c r="D148" s="329" t="s">
        <v>2307</v>
      </c>
      <c r="E148" s="330"/>
      <c r="F148" s="330"/>
      <c r="G148" s="273" t="s">
        <v>1896</v>
      </c>
      <c r="H148" s="274">
        <v>1</v>
      </c>
      <c r="I148" s="275"/>
      <c r="J148" s="275"/>
      <c r="K148" s="276"/>
      <c r="L148" s="255"/>
      <c r="M148" s="255"/>
      <c r="N148" s="255">
        <v>0.1</v>
      </c>
      <c r="O148" s="255"/>
    </row>
    <row r="149" spans="1:15" ht="13.8">
      <c r="A149" s="272"/>
      <c r="B149" s="271"/>
      <c r="C149" s="271"/>
      <c r="D149" s="339" t="s">
        <v>2213</v>
      </c>
      <c r="E149" s="338"/>
      <c r="F149" s="338"/>
      <c r="G149" s="273" t="s">
        <v>1896</v>
      </c>
      <c r="H149" s="274">
        <v>1</v>
      </c>
      <c r="I149" s="275"/>
      <c r="J149" s="275"/>
      <c r="K149" s="276"/>
      <c r="L149" s="277"/>
      <c r="M149" s="277"/>
      <c r="N149" s="277"/>
      <c r="O149" s="277"/>
    </row>
    <row r="150" spans="1:15" ht="13.8">
      <c r="A150" s="263"/>
      <c r="B150" s="264" t="s">
        <v>2308</v>
      </c>
      <c r="C150" s="264"/>
      <c r="D150" s="319" t="s">
        <v>2309</v>
      </c>
      <c r="E150" s="320"/>
      <c r="F150" s="345"/>
      <c r="G150" s="269" t="s">
        <v>1639</v>
      </c>
      <c r="H150" s="257">
        <v>90</v>
      </c>
      <c r="I150" s="267"/>
      <c r="J150" s="267"/>
      <c r="K150" s="268"/>
      <c r="L150" s="255"/>
      <c r="M150" s="255"/>
      <c r="N150" s="255">
        <v>0.25</v>
      </c>
      <c r="O150" s="255"/>
    </row>
    <row r="151" spans="1:15" ht="13.8">
      <c r="A151" s="272"/>
      <c r="B151" s="271"/>
      <c r="C151" s="271"/>
      <c r="D151" s="339" t="s">
        <v>2213</v>
      </c>
      <c r="E151" s="338"/>
      <c r="F151" s="338"/>
      <c r="G151" s="273" t="s">
        <v>1639</v>
      </c>
      <c r="H151" s="274">
        <v>90</v>
      </c>
      <c r="I151" s="275"/>
      <c r="J151" s="275"/>
      <c r="K151" s="276"/>
      <c r="L151" s="277"/>
      <c r="M151" s="277"/>
      <c r="N151" s="277"/>
      <c r="O151" s="277"/>
    </row>
    <row r="152" spans="1:15" ht="13.8">
      <c r="A152" s="272"/>
      <c r="B152" s="270"/>
      <c r="C152" s="271"/>
      <c r="D152" s="340"/>
      <c r="E152" s="346"/>
      <c r="F152" s="346"/>
      <c r="G152" s="273"/>
      <c r="H152" s="274"/>
      <c r="I152" s="275"/>
      <c r="J152" s="275"/>
      <c r="K152" s="276"/>
      <c r="L152" s="277"/>
      <c r="M152" s="277"/>
      <c r="N152" s="277"/>
      <c r="O152" s="277"/>
    </row>
    <row r="153" spans="1:15" ht="13.8">
      <c r="A153" s="272"/>
      <c r="B153" s="271"/>
      <c r="C153" s="271"/>
      <c r="D153" s="347" t="s">
        <v>2310</v>
      </c>
      <c r="E153" s="348"/>
      <c r="F153" s="349"/>
      <c r="G153" s="273"/>
      <c r="H153" s="274"/>
      <c r="I153" s="275"/>
      <c r="J153" s="275"/>
      <c r="K153" s="276"/>
      <c r="L153" s="277"/>
      <c r="M153" s="277"/>
      <c r="N153" s="277">
        <v>0.1</v>
      </c>
      <c r="O153" s="277"/>
    </row>
    <row r="154" spans="1:15" ht="13.8">
      <c r="A154" s="286"/>
      <c r="B154" s="287" t="s">
        <v>2311</v>
      </c>
      <c r="C154" s="288"/>
      <c r="D154" s="342" t="s">
        <v>2312</v>
      </c>
      <c r="E154" s="343"/>
      <c r="F154" s="344"/>
      <c r="G154" s="289" t="s">
        <v>1896</v>
      </c>
      <c r="H154" s="290">
        <v>4</v>
      </c>
      <c r="I154" s="291"/>
      <c r="J154" s="291"/>
      <c r="K154" s="292"/>
      <c r="L154" s="293"/>
      <c r="M154" s="293"/>
      <c r="N154" s="293">
        <v>0.1</v>
      </c>
      <c r="O154" s="293"/>
    </row>
    <row r="155" spans="1:15" ht="13.8">
      <c r="A155" s="286"/>
      <c r="B155" s="294"/>
      <c r="C155" s="294"/>
      <c r="D155" s="342" t="s">
        <v>2213</v>
      </c>
      <c r="E155" s="343"/>
      <c r="F155" s="344"/>
      <c r="G155" s="289" t="s">
        <v>1896</v>
      </c>
      <c r="H155" s="290">
        <v>4</v>
      </c>
      <c r="I155" s="291"/>
      <c r="J155" s="291"/>
      <c r="K155" s="292"/>
      <c r="L155" s="293"/>
      <c r="M155" s="293"/>
      <c r="N155" s="293"/>
      <c r="O155" s="293"/>
    </row>
    <row r="156" spans="1:15" ht="13.8">
      <c r="A156" s="286"/>
      <c r="B156" s="287" t="s">
        <v>2313</v>
      </c>
      <c r="C156" s="288"/>
      <c r="D156" s="342" t="s">
        <v>2314</v>
      </c>
      <c r="E156" s="332"/>
      <c r="F156" s="335"/>
      <c r="G156" s="289" t="s">
        <v>1896</v>
      </c>
      <c r="H156" s="290">
        <v>1</v>
      </c>
      <c r="I156" s="291"/>
      <c r="J156" s="291"/>
      <c r="K156" s="292"/>
      <c r="L156" s="293"/>
      <c r="M156" s="293"/>
      <c r="N156" s="293">
        <v>0.1</v>
      </c>
      <c r="O156" s="293"/>
    </row>
    <row r="157" spans="1:15" ht="13.8">
      <c r="A157" s="286"/>
      <c r="B157" s="294"/>
      <c r="C157" s="294"/>
      <c r="D157" s="333" t="s">
        <v>2213</v>
      </c>
      <c r="E157" s="334"/>
      <c r="F157" s="334"/>
      <c r="G157" s="289" t="s">
        <v>1896</v>
      </c>
      <c r="H157" s="290">
        <v>1</v>
      </c>
      <c r="I157" s="291"/>
      <c r="J157" s="291"/>
      <c r="K157" s="292"/>
      <c r="L157" s="293"/>
      <c r="M157" s="293"/>
      <c r="N157" s="293"/>
      <c r="O157" s="293"/>
    </row>
    <row r="158" spans="1:15" ht="13.8">
      <c r="A158" s="286"/>
      <c r="B158" s="294" t="s">
        <v>2315</v>
      </c>
      <c r="C158" s="288"/>
      <c r="D158" s="331" t="s">
        <v>2316</v>
      </c>
      <c r="E158" s="332"/>
      <c r="F158" s="335"/>
      <c r="G158" s="289" t="s">
        <v>1896</v>
      </c>
      <c r="H158" s="290">
        <v>4</v>
      </c>
      <c r="I158" s="291"/>
      <c r="J158" s="291"/>
      <c r="K158" s="292"/>
      <c r="L158" s="293"/>
      <c r="M158" s="293"/>
      <c r="N158" s="293">
        <v>0.1</v>
      </c>
      <c r="O158" s="293"/>
    </row>
    <row r="159" spans="1:15" ht="13.8">
      <c r="A159" s="286"/>
      <c r="B159" s="294"/>
      <c r="C159" s="294"/>
      <c r="D159" s="333" t="s">
        <v>2213</v>
      </c>
      <c r="E159" s="334"/>
      <c r="F159" s="334"/>
      <c r="G159" s="289" t="s">
        <v>1896</v>
      </c>
      <c r="H159" s="290">
        <v>4</v>
      </c>
      <c r="I159" s="291"/>
      <c r="J159" s="291"/>
      <c r="K159" s="292"/>
      <c r="L159" s="293"/>
      <c r="M159" s="293"/>
      <c r="N159" s="293"/>
      <c r="O159" s="293"/>
    </row>
    <row r="160" spans="1:15" ht="13.8">
      <c r="A160" s="286"/>
      <c r="B160" s="294" t="s">
        <v>2317</v>
      </c>
      <c r="C160" s="288"/>
      <c r="D160" s="331" t="s">
        <v>2318</v>
      </c>
      <c r="E160" s="332"/>
      <c r="F160" s="335"/>
      <c r="G160" s="289" t="s">
        <v>1896</v>
      </c>
      <c r="H160" s="290">
        <v>1</v>
      </c>
      <c r="I160" s="291"/>
      <c r="J160" s="291"/>
      <c r="K160" s="292"/>
      <c r="L160" s="293"/>
      <c r="M160" s="293"/>
      <c r="N160" s="293">
        <v>0.1</v>
      </c>
      <c r="O160" s="293"/>
    </row>
    <row r="161" spans="1:15" ht="13.8">
      <c r="A161" s="286"/>
      <c r="B161" s="294"/>
      <c r="C161" s="294"/>
      <c r="D161" s="333" t="s">
        <v>2213</v>
      </c>
      <c r="E161" s="334"/>
      <c r="F161" s="334"/>
      <c r="G161" s="289" t="s">
        <v>1896</v>
      </c>
      <c r="H161" s="290">
        <v>1</v>
      </c>
      <c r="I161" s="291"/>
      <c r="J161" s="291"/>
      <c r="K161" s="292"/>
      <c r="L161" s="293"/>
      <c r="M161" s="293"/>
      <c r="N161" s="293"/>
      <c r="O161" s="293"/>
    </row>
    <row r="162" spans="1:15" ht="13.8">
      <c r="A162" s="263"/>
      <c r="B162" s="264" t="s">
        <v>2319</v>
      </c>
      <c r="C162" s="279"/>
      <c r="D162" s="338" t="s">
        <v>2320</v>
      </c>
      <c r="E162" s="338"/>
      <c r="F162" s="338"/>
      <c r="G162" s="269" t="s">
        <v>1896</v>
      </c>
      <c r="H162" s="269">
        <v>1</v>
      </c>
      <c r="I162" s="275"/>
      <c r="J162" s="275"/>
      <c r="K162" s="276"/>
      <c r="L162" s="255"/>
      <c r="M162" s="255"/>
      <c r="N162" s="255">
        <v>0.1</v>
      </c>
      <c r="O162" s="255"/>
    </row>
    <row r="163" spans="1:15" ht="13.8">
      <c r="A163" s="272"/>
      <c r="B163" s="271"/>
      <c r="C163" s="271"/>
      <c r="D163" s="339" t="s">
        <v>2213</v>
      </c>
      <c r="E163" s="338"/>
      <c r="F163" s="338"/>
      <c r="G163" s="273" t="s">
        <v>1896</v>
      </c>
      <c r="H163" s="274">
        <v>1</v>
      </c>
      <c r="I163" s="275"/>
      <c r="J163" s="275"/>
      <c r="K163" s="276"/>
      <c r="L163" s="277"/>
      <c r="M163" s="277"/>
      <c r="N163" s="277"/>
      <c r="O163" s="277"/>
    </row>
    <row r="164" spans="1:15" ht="13.8">
      <c r="A164" s="286"/>
      <c r="B164" s="287" t="s">
        <v>2321</v>
      </c>
      <c r="C164" s="294"/>
      <c r="D164" s="340" t="s">
        <v>2322</v>
      </c>
      <c r="E164" s="341"/>
      <c r="F164" s="341"/>
      <c r="G164" s="289"/>
      <c r="H164" s="290"/>
      <c r="I164" s="291"/>
      <c r="J164" s="291"/>
      <c r="K164" s="292"/>
      <c r="L164" s="293"/>
      <c r="M164" s="293"/>
      <c r="N164" s="293">
        <v>0.1</v>
      </c>
      <c r="O164" s="293"/>
    </row>
    <row r="165" spans="1:15" ht="13.8">
      <c r="A165" s="286"/>
      <c r="B165" s="287"/>
      <c r="C165" s="294"/>
      <c r="D165" s="331" t="s">
        <v>2323</v>
      </c>
      <c r="E165" s="332"/>
      <c r="F165" s="332"/>
      <c r="G165" s="289" t="s">
        <v>2296</v>
      </c>
      <c r="H165" s="290">
        <v>8</v>
      </c>
      <c r="I165" s="291"/>
      <c r="J165" s="291"/>
      <c r="K165" s="292"/>
      <c r="L165" s="293"/>
      <c r="M165" s="293"/>
      <c r="N165" s="293">
        <v>0.25</v>
      </c>
      <c r="O165" s="293"/>
    </row>
    <row r="166" spans="1:15" ht="13.8">
      <c r="A166" s="286"/>
      <c r="B166" s="294"/>
      <c r="C166" s="294"/>
      <c r="D166" s="333" t="s">
        <v>2213</v>
      </c>
      <c r="E166" s="334"/>
      <c r="F166" s="334"/>
      <c r="G166" s="289" t="s">
        <v>2296</v>
      </c>
      <c r="H166" s="290">
        <v>8</v>
      </c>
      <c r="I166" s="291"/>
      <c r="J166" s="291"/>
      <c r="K166" s="292"/>
      <c r="L166" s="293"/>
      <c r="M166" s="293"/>
      <c r="N166" s="293"/>
      <c r="O166" s="293"/>
    </row>
    <row r="167" spans="1:15" ht="13.8">
      <c r="A167" s="286"/>
      <c r="B167" s="287"/>
      <c r="C167" s="294"/>
      <c r="D167" s="331" t="s">
        <v>2324</v>
      </c>
      <c r="E167" s="332"/>
      <c r="F167" s="332"/>
      <c r="G167" s="289" t="s">
        <v>2296</v>
      </c>
      <c r="H167" s="290">
        <v>1</v>
      </c>
      <c r="I167" s="291"/>
      <c r="J167" s="291"/>
      <c r="K167" s="292"/>
      <c r="L167" s="293"/>
      <c r="M167" s="293"/>
      <c r="N167" s="293">
        <v>0.25</v>
      </c>
      <c r="O167" s="293"/>
    </row>
    <row r="168" spans="1:15" ht="13.8">
      <c r="A168" s="286"/>
      <c r="B168" s="294"/>
      <c r="C168" s="294"/>
      <c r="D168" s="333" t="s">
        <v>2213</v>
      </c>
      <c r="E168" s="334"/>
      <c r="F168" s="334"/>
      <c r="G168" s="289" t="s">
        <v>2296</v>
      </c>
      <c r="H168" s="290">
        <v>1</v>
      </c>
      <c r="I168" s="291"/>
      <c r="J168" s="291"/>
      <c r="K168" s="292"/>
      <c r="L168" s="293"/>
      <c r="M168" s="293"/>
      <c r="N168" s="293"/>
      <c r="O168" s="293"/>
    </row>
    <row r="169" spans="1:15" ht="13.8">
      <c r="A169" s="286"/>
      <c r="B169" s="294" t="s">
        <v>2325</v>
      </c>
      <c r="C169" s="294"/>
      <c r="D169" s="331" t="s">
        <v>2309</v>
      </c>
      <c r="E169" s="332"/>
      <c r="F169" s="335"/>
      <c r="G169" s="289" t="s">
        <v>1639</v>
      </c>
      <c r="H169" s="290">
        <v>1</v>
      </c>
      <c r="I169" s="291"/>
      <c r="J169" s="291"/>
      <c r="K169" s="292"/>
      <c r="L169" s="293"/>
      <c r="M169" s="293"/>
      <c r="N169" s="293">
        <v>0.25</v>
      </c>
      <c r="O169" s="293"/>
    </row>
    <row r="170" spans="1:15" ht="13.8">
      <c r="A170" s="286"/>
      <c r="B170" s="294"/>
      <c r="C170" s="294"/>
      <c r="D170" s="333" t="s">
        <v>2213</v>
      </c>
      <c r="E170" s="334"/>
      <c r="F170" s="334"/>
      <c r="G170" s="289" t="s">
        <v>1639</v>
      </c>
      <c r="H170" s="290">
        <v>1</v>
      </c>
      <c r="I170" s="291"/>
      <c r="J170" s="291"/>
      <c r="K170" s="292"/>
      <c r="L170" s="293"/>
      <c r="M170" s="293"/>
      <c r="N170" s="293"/>
      <c r="O170" s="293"/>
    </row>
    <row r="171" spans="1:15" ht="13.8">
      <c r="A171" s="263"/>
      <c r="B171" s="278"/>
      <c r="C171" s="264"/>
      <c r="D171" s="319"/>
      <c r="E171" s="320"/>
      <c r="F171" s="320"/>
      <c r="G171" s="269"/>
      <c r="H171" s="257"/>
      <c r="I171" s="267"/>
      <c r="J171" s="267"/>
      <c r="K171" s="268"/>
      <c r="L171" s="255"/>
      <c r="M171" s="255"/>
      <c r="N171" s="255"/>
      <c r="O171" s="255"/>
    </row>
    <row r="172" spans="1:15" ht="15.6">
      <c r="A172" s="295"/>
      <c r="B172" s="296"/>
      <c r="C172" s="297"/>
      <c r="D172" s="336" t="s">
        <v>2326</v>
      </c>
      <c r="E172" s="337"/>
      <c r="F172" s="337"/>
      <c r="G172" s="298"/>
      <c r="H172" s="296"/>
      <c r="I172" s="299"/>
      <c r="J172" s="300"/>
      <c r="K172" s="301"/>
      <c r="L172" s="302"/>
      <c r="M172" s="302"/>
      <c r="N172" s="302"/>
      <c r="O172" s="302"/>
    </row>
    <row r="173" spans="1:15" ht="13.8">
      <c r="A173" s="263"/>
      <c r="B173" s="278"/>
      <c r="C173" s="264"/>
      <c r="D173" s="326"/>
      <c r="E173" s="320"/>
      <c r="F173" s="320"/>
      <c r="G173" s="269"/>
      <c r="H173" s="257"/>
      <c r="I173" s="267"/>
      <c r="J173" s="267"/>
      <c r="K173" s="268"/>
      <c r="L173" s="255"/>
      <c r="M173" s="255"/>
      <c r="N173" s="255"/>
      <c r="O173" s="255"/>
    </row>
    <row r="174" spans="1:15" ht="13.8">
      <c r="A174" s="263"/>
      <c r="B174" s="278"/>
      <c r="C174" s="264"/>
      <c r="D174" s="326"/>
      <c r="E174" s="320"/>
      <c r="F174" s="320"/>
      <c r="G174" s="269"/>
      <c r="H174" s="257"/>
      <c r="I174" s="267"/>
      <c r="J174" s="267"/>
      <c r="K174" s="268"/>
      <c r="L174" s="255"/>
      <c r="M174" s="255"/>
      <c r="N174" s="255"/>
      <c r="O174" s="255"/>
    </row>
    <row r="175" spans="1:15" ht="13.8">
      <c r="A175" s="263"/>
      <c r="B175" s="264"/>
      <c r="C175" s="264"/>
      <c r="D175" s="327" t="s">
        <v>2327</v>
      </c>
      <c r="E175" s="328"/>
      <c r="F175" s="328"/>
      <c r="G175" s="269"/>
      <c r="H175" s="257"/>
      <c r="I175" s="267"/>
      <c r="J175" s="267"/>
      <c r="K175" s="268"/>
      <c r="L175" s="255"/>
      <c r="M175" s="255"/>
      <c r="N175" s="255"/>
      <c r="O175" s="255"/>
    </row>
    <row r="176" spans="1:15" ht="13.8">
      <c r="A176" s="272"/>
      <c r="B176" s="271"/>
      <c r="C176" s="282" t="s">
        <v>2203</v>
      </c>
      <c r="D176" s="329" t="s">
        <v>2328</v>
      </c>
      <c r="E176" s="330"/>
      <c r="F176" s="330"/>
      <c r="G176" s="273" t="s">
        <v>1292</v>
      </c>
      <c r="H176" s="274">
        <v>1</v>
      </c>
      <c r="I176" s="275"/>
      <c r="J176" s="275">
        <f>PRODUCT(J172,0.005)</f>
        <v>5.0000000000000001E-3</v>
      </c>
      <c r="K176" s="276"/>
      <c r="L176" s="277"/>
      <c r="M176" s="277"/>
      <c r="N176" s="277"/>
      <c r="O176" s="277"/>
    </row>
    <row r="177" spans="1:15" ht="13.8">
      <c r="A177" s="263"/>
      <c r="B177" s="264"/>
      <c r="C177" s="279" t="s">
        <v>2203</v>
      </c>
      <c r="D177" s="319" t="s">
        <v>2329</v>
      </c>
      <c r="E177" s="320"/>
      <c r="F177" s="320"/>
      <c r="G177" s="269" t="s">
        <v>1292</v>
      </c>
      <c r="H177" s="257">
        <v>1</v>
      </c>
      <c r="I177" s="267"/>
      <c r="J177" s="267">
        <f>PRODUCT(J172,0.036)</f>
        <v>3.5999999999999997E-2</v>
      </c>
      <c r="K177" s="268"/>
      <c r="L177" s="255"/>
      <c r="M177" s="255"/>
      <c r="N177" s="255"/>
      <c r="O177" s="255"/>
    </row>
    <row r="178" spans="1:15" ht="13.8">
      <c r="A178" s="263"/>
      <c r="B178" s="264"/>
      <c r="C178" s="279" t="s">
        <v>2203</v>
      </c>
      <c r="D178" s="319" t="s">
        <v>2330</v>
      </c>
      <c r="E178" s="320"/>
      <c r="F178" s="320"/>
      <c r="G178" s="269" t="s">
        <v>1292</v>
      </c>
      <c r="H178" s="264">
        <v>1</v>
      </c>
      <c r="I178" s="267"/>
      <c r="J178" s="303">
        <f>PRODUCT(J172,0.016)</f>
        <v>1.6E-2</v>
      </c>
      <c r="K178" s="268"/>
      <c r="L178" s="255"/>
      <c r="M178" s="255"/>
      <c r="N178" s="255"/>
      <c r="O178" s="255"/>
    </row>
    <row r="179" spans="1:15" ht="13.8">
      <c r="A179" s="263"/>
      <c r="B179" s="264"/>
      <c r="C179" s="279" t="s">
        <v>2203</v>
      </c>
      <c r="D179" s="319" t="s">
        <v>2331</v>
      </c>
      <c r="E179" s="320"/>
      <c r="F179" s="320"/>
      <c r="G179" s="269" t="s">
        <v>1292</v>
      </c>
      <c r="H179" s="257">
        <v>1</v>
      </c>
      <c r="I179" s="267"/>
      <c r="J179" s="267">
        <f>PRODUCT(J172,0.01)</f>
        <v>0.01</v>
      </c>
      <c r="K179" s="268"/>
      <c r="L179" s="255"/>
      <c r="M179" s="255"/>
      <c r="N179" s="255"/>
      <c r="O179" s="255"/>
    </row>
    <row r="180" spans="1:15" ht="13.8">
      <c r="A180" s="304">
        <v>2</v>
      </c>
      <c r="B180" s="264"/>
      <c r="C180" s="279" t="s">
        <v>2203</v>
      </c>
      <c r="D180" s="319" t="s">
        <v>2332</v>
      </c>
      <c r="E180" s="320"/>
      <c r="F180" s="320"/>
      <c r="G180" s="269" t="s">
        <v>1292</v>
      </c>
      <c r="H180" s="257">
        <v>1</v>
      </c>
      <c r="I180" s="267"/>
      <c r="J180" s="267">
        <f>PRODUCT(J172,0.001)</f>
        <v>1E-3</v>
      </c>
      <c r="K180" s="268"/>
      <c r="L180" s="255"/>
      <c r="M180" s="255"/>
      <c r="N180" s="255"/>
      <c r="O180" s="255"/>
    </row>
    <row r="181" spans="1:15" ht="13.8">
      <c r="A181" s="304">
        <v>2</v>
      </c>
      <c r="B181" s="264"/>
      <c r="C181" s="279" t="s">
        <v>2203</v>
      </c>
      <c r="D181" s="319" t="s">
        <v>2333</v>
      </c>
      <c r="E181" s="320"/>
      <c r="F181" s="320"/>
      <c r="G181" s="269" t="s">
        <v>1292</v>
      </c>
      <c r="H181" s="257">
        <v>1</v>
      </c>
      <c r="I181" s="267"/>
      <c r="J181" s="267">
        <f>PRODUCT(J172,0.001)</f>
        <v>1E-3</v>
      </c>
      <c r="K181" s="268"/>
      <c r="L181" s="255"/>
      <c r="M181" s="255"/>
      <c r="N181" s="255"/>
      <c r="O181" s="255"/>
    </row>
    <row r="182" spans="1:15" ht="21">
      <c r="A182" s="305"/>
      <c r="B182" s="306"/>
      <c r="C182" s="307"/>
      <c r="D182" s="321" t="s">
        <v>2334</v>
      </c>
      <c r="E182" s="321"/>
      <c r="F182" s="321"/>
      <c r="G182" s="306"/>
      <c r="H182" s="306"/>
      <c r="I182" s="308"/>
      <c r="J182" s="322">
        <f>SUM(J172,K172,J176,J177,J178,J179,J180,J181)</f>
        <v>6.8999999999999992E-2</v>
      </c>
      <c r="K182" s="323"/>
      <c r="L182" s="309"/>
      <c r="M182" s="309"/>
      <c r="N182" s="309"/>
      <c r="O182" s="309"/>
    </row>
    <row r="183" spans="1:15" ht="21" thickBot="1">
      <c r="A183" s="310"/>
      <c r="B183" s="311"/>
      <c r="C183" s="312"/>
      <c r="D183" s="312" t="s">
        <v>2335</v>
      </c>
      <c r="E183" s="313"/>
      <c r="F183" s="313"/>
      <c r="G183" s="314"/>
      <c r="H183" s="314"/>
      <c r="I183" s="315"/>
      <c r="J183" s="324"/>
      <c r="K183" s="325"/>
      <c r="L183" s="309"/>
      <c r="M183" s="309"/>
      <c r="N183" s="309"/>
      <c r="O183" s="309"/>
    </row>
    <row r="184" spans="1:15" ht="13.8">
      <c r="A184" s="255"/>
      <c r="B184" s="255"/>
      <c r="C184" s="281"/>
      <c r="D184" s="281"/>
      <c r="E184" s="281"/>
      <c r="F184" s="281"/>
      <c r="G184" s="255"/>
      <c r="H184" s="255"/>
      <c r="I184" s="316"/>
      <c r="J184" s="317"/>
      <c r="K184" s="317"/>
      <c r="L184" s="255"/>
      <c r="M184" s="255"/>
      <c r="N184" s="255"/>
      <c r="O184" s="255"/>
    </row>
    <row r="185" spans="1:15" ht="17.399999999999999">
      <c r="A185" s="255"/>
      <c r="B185" s="255"/>
      <c r="C185" s="281"/>
      <c r="D185" s="281"/>
      <c r="E185" s="281"/>
      <c r="F185" s="281"/>
      <c r="G185" s="255"/>
      <c r="H185" s="255"/>
      <c r="I185" s="316"/>
      <c r="J185" s="318">
        <f>J182</f>
        <v>6.8999999999999992E-2</v>
      </c>
      <c r="K185" s="318"/>
      <c r="L185" s="255"/>
      <c r="M185" s="255"/>
      <c r="N185" s="255"/>
      <c r="O185" s="255"/>
    </row>
  </sheetData>
  <mergeCells count="169">
    <mergeCell ref="A8:C8"/>
    <mergeCell ref="D8:M8"/>
    <mergeCell ref="D9:M9"/>
    <mergeCell ref="D10:J10"/>
    <mergeCell ref="A11:C11"/>
    <mergeCell ref="D11:J11"/>
    <mergeCell ref="B1:L1"/>
    <mergeCell ref="B2:L2"/>
    <mergeCell ref="A3:L3"/>
    <mergeCell ref="A5:C5"/>
    <mergeCell ref="D5:H5"/>
    <mergeCell ref="A7:C7"/>
    <mergeCell ref="D7:M7"/>
    <mergeCell ref="D23:F23"/>
    <mergeCell ref="D24:F24"/>
    <mergeCell ref="D25:F25"/>
    <mergeCell ref="D26:F26"/>
    <mergeCell ref="D28:F28"/>
    <mergeCell ref="D29:E29"/>
    <mergeCell ref="A12:C12"/>
    <mergeCell ref="D12:J12"/>
    <mergeCell ref="D15:F17"/>
    <mergeCell ref="I16:I17"/>
    <mergeCell ref="J16:K16"/>
    <mergeCell ref="D20:F20"/>
    <mergeCell ref="D36:F36"/>
    <mergeCell ref="D39:K39"/>
    <mergeCell ref="A42:D42"/>
    <mergeCell ref="A43:D43"/>
    <mergeCell ref="D48:F50"/>
    <mergeCell ref="I49:I50"/>
    <mergeCell ref="J49:K49"/>
    <mergeCell ref="D30:F30"/>
    <mergeCell ref="D31:F31"/>
    <mergeCell ref="D32:F32"/>
    <mergeCell ref="D33:F33"/>
    <mergeCell ref="D34:F34"/>
    <mergeCell ref="D35:F35"/>
    <mergeCell ref="D59:F59"/>
    <mergeCell ref="D60:F60"/>
    <mergeCell ref="D61:F61"/>
    <mergeCell ref="D62:F62"/>
    <mergeCell ref="D63:F63"/>
    <mergeCell ref="D64:F64"/>
    <mergeCell ref="D53:F53"/>
    <mergeCell ref="D54:F54"/>
    <mergeCell ref="D55:F55"/>
    <mergeCell ref="D56:F56"/>
    <mergeCell ref="D57:F57"/>
    <mergeCell ref="D58:F58"/>
    <mergeCell ref="D71:F71"/>
    <mergeCell ref="D72:F72"/>
    <mergeCell ref="D73:F73"/>
    <mergeCell ref="D74:F74"/>
    <mergeCell ref="D75:F75"/>
    <mergeCell ref="D76:F76"/>
    <mergeCell ref="D65:F65"/>
    <mergeCell ref="D66:F66"/>
    <mergeCell ref="D67:F67"/>
    <mergeCell ref="D68:F68"/>
    <mergeCell ref="D69:F69"/>
    <mergeCell ref="D70:F70"/>
    <mergeCell ref="D83:F83"/>
    <mergeCell ref="D84:F84"/>
    <mergeCell ref="D85:F85"/>
    <mergeCell ref="D86:F86"/>
    <mergeCell ref="D87:F87"/>
    <mergeCell ref="D88:F88"/>
    <mergeCell ref="D77:F77"/>
    <mergeCell ref="D78:F78"/>
    <mergeCell ref="D79:F79"/>
    <mergeCell ref="D80:F80"/>
    <mergeCell ref="D81:F81"/>
    <mergeCell ref="D82:F82"/>
    <mergeCell ref="D95:F95"/>
    <mergeCell ref="D96:F96"/>
    <mergeCell ref="D97:F97"/>
    <mergeCell ref="D98:F98"/>
    <mergeCell ref="D99:F99"/>
    <mergeCell ref="D100:F100"/>
    <mergeCell ref="D89:F89"/>
    <mergeCell ref="D90:F90"/>
    <mergeCell ref="D91:F91"/>
    <mergeCell ref="D92:F92"/>
    <mergeCell ref="D93:F93"/>
    <mergeCell ref="D94:F94"/>
    <mergeCell ref="D107:F107"/>
    <mergeCell ref="D108:F108"/>
    <mergeCell ref="D109:F109"/>
    <mergeCell ref="D110:F110"/>
    <mergeCell ref="D111:F111"/>
    <mergeCell ref="D112:F112"/>
    <mergeCell ref="D101:F101"/>
    <mergeCell ref="D102:F102"/>
    <mergeCell ref="D103:F103"/>
    <mergeCell ref="D104:F104"/>
    <mergeCell ref="D105:F105"/>
    <mergeCell ref="D106:F106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43:F143"/>
    <mergeCell ref="D144:F144"/>
    <mergeCell ref="D145:F145"/>
    <mergeCell ref="D146:F146"/>
    <mergeCell ref="D147:F147"/>
    <mergeCell ref="D148:F148"/>
    <mergeCell ref="D137:F137"/>
    <mergeCell ref="D138:F138"/>
    <mergeCell ref="D139:F139"/>
    <mergeCell ref="D140:F140"/>
    <mergeCell ref="D141:F141"/>
    <mergeCell ref="D142:F142"/>
    <mergeCell ref="D155:F155"/>
    <mergeCell ref="D156:F156"/>
    <mergeCell ref="D157:F157"/>
    <mergeCell ref="D158:F158"/>
    <mergeCell ref="D159:F159"/>
    <mergeCell ref="D160:F160"/>
    <mergeCell ref="D149:F149"/>
    <mergeCell ref="D150:F150"/>
    <mergeCell ref="D151:F151"/>
    <mergeCell ref="D152:F152"/>
    <mergeCell ref="D153:F153"/>
    <mergeCell ref="D154:F154"/>
    <mergeCell ref="D167:F167"/>
    <mergeCell ref="D168:F168"/>
    <mergeCell ref="D169:F169"/>
    <mergeCell ref="D170:F170"/>
    <mergeCell ref="D171:F171"/>
    <mergeCell ref="D172:F172"/>
    <mergeCell ref="D161:F161"/>
    <mergeCell ref="D162:F162"/>
    <mergeCell ref="D163:F163"/>
    <mergeCell ref="D164:F164"/>
    <mergeCell ref="D165:F165"/>
    <mergeCell ref="D166:F166"/>
    <mergeCell ref="D179:F179"/>
    <mergeCell ref="D180:F180"/>
    <mergeCell ref="D181:F181"/>
    <mergeCell ref="D182:F182"/>
    <mergeCell ref="J182:K183"/>
    <mergeCell ref="D173:F173"/>
    <mergeCell ref="D174:F174"/>
    <mergeCell ref="D175:F175"/>
    <mergeCell ref="D176:F176"/>
    <mergeCell ref="D177:F177"/>
    <mergeCell ref="D178:F17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16</vt:i4>
      </vt:variant>
    </vt:vector>
  </HeadingPairs>
  <TitlesOfParts>
    <vt:vector size="26" baseType="lpstr">
      <vt:lpstr>Rekapitulace stavby</vt:lpstr>
      <vt:lpstr>01 - Stavební úpravy</vt:lpstr>
      <vt:lpstr>02 - Zateplení - fasáda, ...</vt:lpstr>
      <vt:lpstr>03 - ZTI - vodovod</vt:lpstr>
      <vt:lpstr>04 - Plynovod</vt:lpstr>
      <vt:lpstr>05 - Kanalizace, zařizova...</vt:lpstr>
      <vt:lpstr>06 - Venkovní kanalizace</vt:lpstr>
      <vt:lpstr>07 - Ústřední vytápění</vt:lpstr>
      <vt:lpstr>08 - Elektroinstalace</vt:lpstr>
      <vt:lpstr>09 - Vzduchotechnika</vt:lpstr>
      <vt:lpstr>'01 - Stavební úpravy'!Názvy_tisku</vt:lpstr>
      <vt:lpstr>'02 - Zateplení - fasáda, ...'!Názvy_tisku</vt:lpstr>
      <vt:lpstr>'03 - ZTI - vodovod'!Názvy_tisku</vt:lpstr>
      <vt:lpstr>'04 - Plynovod'!Názvy_tisku</vt:lpstr>
      <vt:lpstr>'05 - Kanalizace, zařizova...'!Názvy_tisku</vt:lpstr>
      <vt:lpstr>'06 - Venkovní kanalizace'!Názvy_tisku</vt:lpstr>
      <vt:lpstr>'07 - Ústřední vytápění'!Názvy_tisku</vt:lpstr>
      <vt:lpstr>'Rekapitulace stavby'!Názvy_tisku</vt:lpstr>
      <vt:lpstr>'01 - Stavební úpravy'!Oblast_tisku</vt:lpstr>
      <vt:lpstr>'02 - Zateplení - fasáda, ...'!Oblast_tisku</vt:lpstr>
      <vt:lpstr>'03 - ZTI - vodovod'!Oblast_tisku</vt:lpstr>
      <vt:lpstr>'04 - Plynovod'!Oblast_tisku</vt:lpstr>
      <vt:lpstr>'05 - Kanalizace, zařizova...'!Oblast_tisku</vt:lpstr>
      <vt:lpstr>'06 - Venkovní kanalizace'!Oblast_tisku</vt:lpstr>
      <vt:lpstr>'07 - Ústřední vytápění'!Oblast_tisku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DESKTOP-OMQ29LB\Martin</dc:creator>
  <cp:lastModifiedBy>Městys Želetava</cp:lastModifiedBy>
  <dcterms:created xsi:type="dcterms:W3CDTF">2023-05-19T05:45:33Z</dcterms:created>
  <dcterms:modified xsi:type="dcterms:W3CDTF">2026-04-17T08:58:02Z</dcterms:modified>
</cp:coreProperties>
</file>