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álová\Desktop\AKCE 2020 - Pavel\Opěrná zeď Medonosy\PR a VV\"/>
    </mc:Choice>
  </mc:AlternateContent>
  <bookViews>
    <workbookView xWindow="28680" yWindow="-120" windowWidth="29040" windowHeight="15840" activeTab="3"/>
  </bookViews>
  <sheets>
    <sheet name="Pokyny pro vyplnění" sheetId="11" r:id="rId1"/>
    <sheet name="Stavba" sheetId="1" r:id="rId2"/>
    <sheet name="VzorPolozky" sheetId="10" state="hidden" r:id="rId3"/>
    <sheet name="2 1 Naklady" sheetId="12" r:id="rId4"/>
    <sheet name="1 1 Stavební část 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4">'1 1 Stavební část '!$1:$7</definedName>
    <definedName name="_xlnm.Print_Titles" localSheetId="3">'2 1 Naklady'!$1:$7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'1 1 Stavební část '!$A$1:$X$145</definedName>
    <definedName name="_xlnm.Print_Area" localSheetId="3">'2 1 Naklady'!$A$1:$X$30</definedName>
    <definedName name="_xlnm.Print_Area" localSheetId="1">Stavba!$A$1:$J$62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BA79" i="13" l="1"/>
  <c r="BA78" i="13"/>
  <c r="BA26" i="13"/>
  <c r="G9" i="13"/>
  <c r="I9" i="13"/>
  <c r="K9" i="13"/>
  <c r="K8" i="13" s="1"/>
  <c r="M9" i="13"/>
  <c r="O9" i="13"/>
  <c r="Q9" i="13"/>
  <c r="V9" i="13"/>
  <c r="V8" i="13" s="1"/>
  <c r="G14" i="13"/>
  <c r="G8" i="13" s="1"/>
  <c r="I14" i="13"/>
  <c r="K14" i="13"/>
  <c r="M14" i="13"/>
  <c r="O14" i="13"/>
  <c r="O8" i="13" s="1"/>
  <c r="Q14" i="13"/>
  <c r="V14" i="13"/>
  <c r="G25" i="13"/>
  <c r="M25" i="13" s="1"/>
  <c r="I25" i="13"/>
  <c r="I8" i="13" s="1"/>
  <c r="K25" i="13"/>
  <c r="O25" i="13"/>
  <c r="Q25" i="13"/>
  <c r="Q8" i="13" s="1"/>
  <c r="V25" i="13"/>
  <c r="G31" i="13"/>
  <c r="M31" i="13" s="1"/>
  <c r="I31" i="13"/>
  <c r="K31" i="13"/>
  <c r="K30" i="13" s="1"/>
  <c r="O31" i="13"/>
  <c r="Q31" i="13"/>
  <c r="V31" i="13"/>
  <c r="V30" i="13" s="1"/>
  <c r="G39" i="13"/>
  <c r="G30" i="13" s="1"/>
  <c r="I53" i="1" s="1"/>
  <c r="I39" i="13"/>
  <c r="K39" i="13"/>
  <c r="O39" i="13"/>
  <c r="O30" i="13" s="1"/>
  <c r="Q39" i="13"/>
  <c r="V39" i="13"/>
  <c r="G48" i="13"/>
  <c r="M48" i="13" s="1"/>
  <c r="I48" i="13"/>
  <c r="I30" i="13" s="1"/>
  <c r="K48" i="13"/>
  <c r="O48" i="13"/>
  <c r="Q48" i="13"/>
  <c r="Q30" i="13" s="1"/>
  <c r="V48" i="13"/>
  <c r="G55" i="13"/>
  <c r="M55" i="13" s="1"/>
  <c r="I55" i="13"/>
  <c r="K55" i="13"/>
  <c r="O55" i="13"/>
  <c r="Q55" i="13"/>
  <c r="V55" i="13"/>
  <c r="K62" i="13"/>
  <c r="V62" i="13"/>
  <c r="G63" i="13"/>
  <c r="G62" i="13" s="1"/>
  <c r="I54" i="1" s="1"/>
  <c r="I63" i="13"/>
  <c r="K63" i="13"/>
  <c r="O63" i="13"/>
  <c r="O62" i="13" s="1"/>
  <c r="Q63" i="13"/>
  <c r="V63" i="13"/>
  <c r="G73" i="13"/>
  <c r="M73" i="13" s="1"/>
  <c r="I73" i="13"/>
  <c r="I62" i="13" s="1"/>
  <c r="K73" i="13"/>
  <c r="O73" i="13"/>
  <c r="Q73" i="13"/>
  <c r="Q62" i="13" s="1"/>
  <c r="V73" i="13"/>
  <c r="I76" i="13"/>
  <c r="Q76" i="13"/>
  <c r="G77" i="13"/>
  <c r="I77" i="13"/>
  <c r="K77" i="13"/>
  <c r="K76" i="13" s="1"/>
  <c r="M77" i="13"/>
  <c r="O77" i="13"/>
  <c r="Q77" i="13"/>
  <c r="V77" i="13"/>
  <c r="V76" i="13" s="1"/>
  <c r="G82" i="13"/>
  <c r="G76" i="13" s="1"/>
  <c r="I55" i="1" s="1"/>
  <c r="I82" i="13"/>
  <c r="K82" i="13"/>
  <c r="O82" i="13"/>
  <c r="O76" i="13" s="1"/>
  <c r="Q82" i="13"/>
  <c r="V82" i="13"/>
  <c r="G94" i="13"/>
  <c r="I56" i="1" s="1"/>
  <c r="O94" i="13"/>
  <c r="G95" i="13"/>
  <c r="M95" i="13" s="1"/>
  <c r="I95" i="13"/>
  <c r="I94" i="13" s="1"/>
  <c r="K95" i="13"/>
  <c r="K94" i="13" s="1"/>
  <c r="O95" i="13"/>
  <c r="Q95" i="13"/>
  <c r="Q94" i="13" s="1"/>
  <c r="V95" i="13"/>
  <c r="V94" i="13" s="1"/>
  <c r="G109" i="13"/>
  <c r="M109" i="13" s="1"/>
  <c r="I109" i="13"/>
  <c r="K109" i="13"/>
  <c r="O109" i="13"/>
  <c r="Q109" i="13"/>
  <c r="V109" i="13"/>
  <c r="K111" i="13"/>
  <c r="V111" i="13"/>
  <c r="G112" i="13"/>
  <c r="G111" i="13" s="1"/>
  <c r="I57" i="1" s="1"/>
  <c r="I112" i="13"/>
  <c r="I111" i="13" s="1"/>
  <c r="K112" i="13"/>
  <c r="O112" i="13"/>
  <c r="O111" i="13" s="1"/>
  <c r="Q112" i="13"/>
  <c r="Q111" i="13" s="1"/>
  <c r="V112" i="13"/>
  <c r="G116" i="13"/>
  <c r="I116" i="13"/>
  <c r="K116" i="13"/>
  <c r="K115" i="13" s="1"/>
  <c r="M116" i="13"/>
  <c r="O116" i="13"/>
  <c r="Q116" i="13"/>
  <c r="V116" i="13"/>
  <c r="G120" i="13"/>
  <c r="I120" i="13"/>
  <c r="K120" i="13"/>
  <c r="O120" i="13"/>
  <c r="O115" i="13" s="1"/>
  <c r="Q120" i="13"/>
  <c r="V120" i="13"/>
  <c r="G122" i="13"/>
  <c r="M122" i="13" s="1"/>
  <c r="I122" i="13"/>
  <c r="I115" i="13" s="1"/>
  <c r="K122" i="13"/>
  <c r="O122" i="13"/>
  <c r="Q122" i="13"/>
  <c r="Q115" i="13" s="1"/>
  <c r="V122" i="13"/>
  <c r="G126" i="13"/>
  <c r="M126" i="13" s="1"/>
  <c r="I126" i="13"/>
  <c r="K126" i="13"/>
  <c r="O126" i="13"/>
  <c r="Q126" i="13"/>
  <c r="V126" i="13"/>
  <c r="V115" i="13" s="1"/>
  <c r="I129" i="13"/>
  <c r="K129" i="13"/>
  <c r="Q129" i="13"/>
  <c r="V129" i="13"/>
  <c r="G130" i="13"/>
  <c r="G129" i="13" s="1"/>
  <c r="I59" i="1" s="1"/>
  <c r="I130" i="13"/>
  <c r="K130" i="13"/>
  <c r="O130" i="13"/>
  <c r="O129" i="13" s="1"/>
  <c r="Q130" i="13"/>
  <c r="V130" i="13"/>
  <c r="AE139" i="13"/>
  <c r="F43" i="1" s="1"/>
  <c r="BA26" i="12"/>
  <c r="BA23" i="12"/>
  <c r="BA17" i="12"/>
  <c r="G9" i="12"/>
  <c r="M9" i="12" s="1"/>
  <c r="I9" i="12"/>
  <c r="K9" i="12"/>
  <c r="K8" i="12" s="1"/>
  <c r="O9" i="12"/>
  <c r="Q9" i="12"/>
  <c r="V9" i="12"/>
  <c r="G12" i="12"/>
  <c r="I12" i="12"/>
  <c r="K12" i="12"/>
  <c r="O12" i="12"/>
  <c r="Q12" i="12"/>
  <c r="V12" i="12"/>
  <c r="G16" i="12"/>
  <c r="I16" i="12"/>
  <c r="K16" i="12"/>
  <c r="O16" i="12"/>
  <c r="Q16" i="12"/>
  <c r="V16" i="12"/>
  <c r="G19" i="12"/>
  <c r="M19" i="12" s="1"/>
  <c r="I19" i="12"/>
  <c r="K19" i="12"/>
  <c r="O19" i="12"/>
  <c r="Q19" i="12"/>
  <c r="V19" i="12"/>
  <c r="G22" i="12"/>
  <c r="M22" i="12" s="1"/>
  <c r="I22" i="12"/>
  <c r="I21" i="12" s="1"/>
  <c r="K22" i="12"/>
  <c r="O22" i="12"/>
  <c r="Q22" i="12"/>
  <c r="Q21" i="12" s="1"/>
  <c r="V22" i="12"/>
  <c r="G25" i="12"/>
  <c r="I25" i="12"/>
  <c r="K25" i="12"/>
  <c r="K21" i="12" s="1"/>
  <c r="O25" i="12"/>
  <c r="Q25" i="12"/>
  <c r="V25" i="12"/>
  <c r="V21" i="12" s="1"/>
  <c r="AE29" i="12"/>
  <c r="F41" i="1" s="1"/>
  <c r="I18" i="1"/>
  <c r="I17" i="1"/>
  <c r="H42" i="1"/>
  <c r="AF29" i="12" l="1"/>
  <c r="G40" i="1" s="1"/>
  <c r="G115" i="13"/>
  <c r="I58" i="1" s="1"/>
  <c r="M94" i="13"/>
  <c r="M82" i="13"/>
  <c r="M76" i="13" s="1"/>
  <c r="M63" i="13"/>
  <c r="M39" i="13"/>
  <c r="AF139" i="13"/>
  <c r="G44" i="1" s="1"/>
  <c r="F44" i="1"/>
  <c r="I52" i="1"/>
  <c r="F39" i="1"/>
  <c r="G8" i="12"/>
  <c r="M12" i="12"/>
  <c r="V8" i="12"/>
  <c r="G21" i="12"/>
  <c r="I61" i="1" s="1"/>
  <c r="I20" i="1" s="1"/>
  <c r="I8" i="12"/>
  <c r="O8" i="12"/>
  <c r="F40" i="1"/>
  <c r="O21" i="12"/>
  <c r="Q8" i="12"/>
  <c r="I16" i="1"/>
  <c r="M30" i="13"/>
  <c r="M8" i="13"/>
  <c r="M62" i="13"/>
  <c r="M120" i="13"/>
  <c r="M115" i="13" s="1"/>
  <c r="M112" i="13"/>
  <c r="M111" i="13" s="1"/>
  <c r="M130" i="13"/>
  <c r="M129" i="13" s="1"/>
  <c r="M8" i="12"/>
  <c r="M21" i="12"/>
  <c r="M25" i="12"/>
  <c r="M16" i="12"/>
  <c r="J28" i="1"/>
  <c r="J26" i="1"/>
  <c r="G38" i="1"/>
  <c r="F38" i="1"/>
  <c r="J23" i="1"/>
  <c r="J24" i="1"/>
  <c r="J25" i="1"/>
  <c r="J27" i="1"/>
  <c r="E24" i="1"/>
  <c r="E26" i="1"/>
  <c r="G41" i="1" l="1"/>
  <c r="H41" i="1" s="1"/>
  <c r="I41" i="1" s="1"/>
  <c r="H40" i="1"/>
  <c r="I40" i="1" s="1"/>
  <c r="G139" i="13"/>
  <c r="G43" i="1"/>
  <c r="H43" i="1" s="1"/>
  <c r="I43" i="1" s="1"/>
  <c r="G39" i="1"/>
  <c r="G45" i="1" s="1"/>
  <c r="G25" i="1" s="1"/>
  <c r="A25" i="1" s="1"/>
  <c r="A26" i="1" s="1"/>
  <c r="H44" i="1"/>
  <c r="I44" i="1" s="1"/>
  <c r="I60" i="1"/>
  <c r="G29" i="12"/>
  <c r="F45" i="1"/>
  <c r="H39" i="1" l="1"/>
  <c r="I39" i="1" s="1"/>
  <c r="I45" i="1" s="1"/>
  <c r="G26" i="1"/>
  <c r="G23" i="1"/>
  <c r="A23" i="1" s="1"/>
  <c r="A24" i="1" s="1"/>
  <c r="G28" i="1"/>
  <c r="I62" i="1"/>
  <c r="I19" i="1"/>
  <c r="I21" i="1" s="1"/>
  <c r="H45" i="1" l="1"/>
  <c r="G24" i="1"/>
  <c r="A27" i="1" s="1"/>
  <c r="G29" i="1" s="1"/>
  <c r="G27" i="1" s="1"/>
  <c r="J61" i="1"/>
  <c r="J59" i="1"/>
  <c r="J56" i="1"/>
  <c r="J55" i="1"/>
  <c r="J60" i="1"/>
  <c r="J58" i="1"/>
  <c r="J53" i="1"/>
  <c r="J54" i="1"/>
  <c r="J52" i="1"/>
  <c r="J57" i="1"/>
  <c r="J44" i="1"/>
  <c r="J40" i="1"/>
  <c r="J39" i="1"/>
  <c r="J45" i="1" s="1"/>
  <c r="J41" i="1"/>
  <c r="J43" i="1"/>
  <c r="A29" i="1"/>
  <c r="J62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8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8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9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9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0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0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Hálová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Hálová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<sst xmlns="http://schemas.openxmlformats.org/spreadsheetml/2006/main" count="642" uniqueCount="286">
  <si>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</si>
  <si>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</si>
  <si>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</si>
  <si>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</si>
  <si>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</si>
  <si>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</si>
  <si>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</si>
  <si>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</si>
  <si>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</si>
  <si>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</si>
  <si>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</si>
  <si>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</si>
  <si>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</si>
  <si>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</si>
  <si>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</si>
  <si>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</si>
  <si>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</si>
  <si>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</si>
  <si>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</si>
  <si>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</si>
  <si>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</si>
  <si>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</si>
  <si>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</si>
  <si>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</si>
  <si>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</si>
  <si>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</si>
  <si>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</si>
  <si>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</si>
  <si>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</si>
  <si>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</si>
  <si>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</si>
  <si>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</si>
  <si>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</si>
  <si>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</si>
  <si>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</si>
  <si>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</si>
  <si>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</si>
  <si>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</si>
  <si>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</si>
  <si>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</si>
  <si>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</si>
  <si>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</si>
  <si>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2020024</t>
  </si>
  <si>
    <t xml:space="preserve">Oprava opěrné zdi v Medonosech </t>
  </si>
  <si>
    <t>Stavba</t>
  </si>
  <si>
    <t>Ostatní a vedlejší náklady</t>
  </si>
  <si>
    <t>1</t>
  </si>
  <si>
    <t>Vedlejší a ostatní náklady</t>
  </si>
  <si>
    <t>Stavební objekt</t>
  </si>
  <si>
    <t xml:space="preserve">Stavební práce </t>
  </si>
  <si>
    <t>Celkem za stavbu</t>
  </si>
  <si>
    <t>CZK</t>
  </si>
  <si>
    <t>Rekapitulace dílů</t>
  </si>
  <si>
    <t>Typ dílu</t>
  </si>
  <si>
    <t>Zemní práce</t>
  </si>
  <si>
    <t>2</t>
  </si>
  <si>
    <t>Základy a zvláštní zakládání</t>
  </si>
  <si>
    <t>3</t>
  </si>
  <si>
    <t>Svislé a kompletní konstrukce</t>
  </si>
  <si>
    <t>62</t>
  </si>
  <si>
    <t>Úpravy povrchů vnější</t>
  </si>
  <si>
    <t>8</t>
  </si>
  <si>
    <t>Trubní vedení</t>
  </si>
  <si>
    <t>93</t>
  </si>
  <si>
    <t>Dokončovací práce inženýrských staveb</t>
  </si>
  <si>
    <t>94</t>
  </si>
  <si>
    <t>Lešení a stavební výtahy</t>
  </si>
  <si>
    <t>96</t>
  </si>
  <si>
    <t>Bourání konstrukcí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</si>
  <si>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</si>
  <si>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</si>
  <si>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</si>
  <si>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</si>
  <si>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</si>
  <si>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</si>
  <si>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</si>
  <si>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</si>
  <si>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</si>
  <si>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</si>
  <si>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</si>
  <si>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</si>
  <si>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</si>
  <si>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</si>
  <si>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</si>
  <si>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</si>
  <si>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</si>
  <si>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</si>
  <si>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</si>
  <si>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</si>
  <si>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</si>
  <si>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</si>
  <si>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</si>
  <si>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</si>
  <si>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</si>
  <si>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</si>
  <si>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</si>
  <si>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</si>
  <si>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</si>
  <si>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</si>
  <si>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</si>
  <si>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00521 R</t>
  </si>
  <si>
    <t>Staveniště</t>
  </si>
  <si>
    <t>Soubor</t>
  </si>
  <si>
    <t>RTS 20/ II</t>
  </si>
  <si>
    <t>Indiv</t>
  </si>
  <si>
    <t>VRN</t>
  </si>
  <si>
    <t>POL99_2</t>
  </si>
  <si>
    <t>Náklady spojené s provozem staveniště, které vzniknou dodavateli podle podmínek smlouvy.</t>
  </si>
  <si>
    <t>POP</t>
  </si>
  <si>
    <t>SPU</t>
  </si>
  <si>
    <t>00523  R</t>
  </si>
  <si>
    <t>Zkoušky a revize</t>
  </si>
  <si>
    <t>Stáří zdi není známo, bude zjištěno laboratorními zkouškami zbytků omítky před</t>
  </si>
  <si>
    <t>zahájením výstavby.</t>
  </si>
  <si>
    <t>00524 R</t>
  </si>
  <si>
    <t>Předání a převzetí díla</t>
  </si>
  <si>
    <t>Náklady zhotovitele, které vzniknou v souvislosti s povinnostmi zhotovitele při předání a převzetí díla.</t>
  </si>
  <si>
    <t>005122010R2</t>
  </si>
  <si>
    <t>Provoz objednatele - autorský dozor</t>
  </si>
  <si>
    <t>HOD</t>
  </si>
  <si>
    <t>Vlastní</t>
  </si>
  <si>
    <t>POL99_8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</si>
  <si>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</si>
  <si>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</si>
  <si>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</si>
  <si>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</si>
  <si>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</si>
  <si>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</si>
  <si>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SUM</t>
  </si>
  <si>
    <t>END</t>
  </si>
  <si>
    <t>Položkový soupis prací a dodávek</t>
  </si>
  <si>
    <t>174101101R00</t>
  </si>
  <si>
    <t>Zásyp sypaninou se zhutněním jam, šachet, rýh nebo kolem objektů v těchto vykopávkách</t>
  </si>
  <si>
    <t>m3</t>
  </si>
  <si>
    <t>800-1</t>
  </si>
  <si>
    <t>RTS 20/ I</t>
  </si>
  <si>
    <t>Práce</t>
  </si>
  <si>
    <t>POL1_</t>
  </si>
  <si>
    <t>z jakékoliv horniny s uložením výkopku po vrstvách,</t>
  </si>
  <si>
    <t>SPI</t>
  </si>
  <si>
    <t>Zásyp bude proveden z vpůvodního výkopku uloženého na mezideponii</t>
  </si>
  <si>
    <t>zásyp přezděné zdi a žlabovek : 22,8</t>
  </si>
  <si>
    <t>VV</t>
  </si>
  <si>
    <t>139600013RAA</t>
  </si>
  <si>
    <t>Ruční výkop v hornině 4, hloubka do 1 m, odvoz kolečkem do 20 m</t>
  </si>
  <si>
    <t>AP-HSV</t>
  </si>
  <si>
    <t>Agregovaná položka</t>
  </si>
  <si>
    <t>POL2_</t>
  </si>
  <si>
    <t>Bude vykopaná zemina v horní části zdi, nejprve do hloubky 900-1100 mm pro rozebrání</t>
  </si>
  <si>
    <t>části zdi, poté bude zčásti navrácena a zůstane rýha o hloubce 300 až 400 mm, která</t>
  </si>
  <si>
    <t>bude následně vysypána vrstvou štěrkopísku (tl. 100 mm) ručně hutněnou. Do této vrstvy</t>
  </si>
  <si>
    <t>budou ukládány žlabové tvarovky. Vykopané zeminy budou deponovány na pozemku,</t>
  </si>
  <si>
    <t>s ohledem na hřbitov při kostelu, bude vykopaná zemina ukládána při krajích pozemku. Při</t>
  </si>
  <si>
    <t>veškerých stavebních pracích je důležité dbát, aby nedošlo k poškození náhrobků. Zbylá</t>
  </si>
  <si>
    <t>zemina bude po dokončení stavebních prací použita pro terénní úpravy.</t>
  </si>
  <si>
    <t>výkop u opěrné stěny : ((28+7,5)*1,1)*0,6</t>
  </si>
  <si>
    <t>výkop pro vsak : 1,2*2</t>
  </si>
  <si>
    <t>181050010RA0</t>
  </si>
  <si>
    <t>Terénní modelace při sejmutí ornice v  tloušťce 150 mm</t>
  </si>
  <si>
    <t>m2</t>
  </si>
  <si>
    <t>Součtová</t>
  </si>
  <si>
    <t>Sejmutí ornice nebo lesní půdy s vodorovným přemístěním na hromady v místě upotřebení nebo na dočasné či trvalé skládky se složením. Úprava pláně v násypech vyrovnáním výškových rozdílů. Úprava pozemku s rozpojením a přehrnutím včetně urovnání. Plošná úprava terénu s urovnáním povrchu, bez doplnění ornice, v hornině 1 až 4. Rozprostření a urovnání ornice v rovině s případným nutným přemístěním hromad nebo dočasných skládek na místo potřeby ze vzdálenosti do 30 m, v rovině nebo ve svahu do 1 : 5.</t>
  </si>
  <si>
    <t>úprava terénu pod opravenou stěnou a vně objektu</t>
  </si>
  <si>
    <t>plocha terééních úprav : (38,4+9)*2+(28+7,5)*2</t>
  </si>
  <si>
    <t>212993111R00</t>
  </si>
  <si>
    <t>Odvodnění rubu obezdívky svislé</t>
  </si>
  <si>
    <t>m</t>
  </si>
  <si>
    <t>Povrchová voda bude svedena do betonových žlabů o rozměrech 350x80x250 mm. Tyto</t>
  </si>
  <si>
    <t xml:space="preserve"> tloušťce 70 mm + 30 mm kladecí vrstvy drceného kameniva 4-8 mm. Tvárnice budou</t>
  </si>
  <si>
    <t>kladeny na sraz a spáry vyplněny cementovou maltou. Při kladení žlabovek je nutné</t>
  </si>
  <si>
    <t>dodržet minimální sklon 1% směrem do boků svahu.</t>
  </si>
  <si>
    <t>délka žlabovky : 28+7,5</t>
  </si>
  <si>
    <t>282791111R00</t>
  </si>
  <si>
    <t>Injektážní trubky z PVC závitové hladké, DN přes 25 do 50 mm, bez kohoutku</t>
  </si>
  <si>
    <t>800-2</t>
  </si>
  <si>
    <t>s osazením upravených trubek do předem připraveného injekčního vrtu,</t>
  </si>
  <si>
    <t>Skrz zeď budou v úrovni +0,440 probíhat ve vzdálenosti 2 metry od sebe plastové trubky</t>
  </si>
  <si>
    <t>průměru 20 mm. Budou uloženy v ložné spáře (neomítnutá část zdiva) anebo v drážce</t>
  </si>
  <si>
    <t>v omítce (omítnutá část). Do zdiva bude vyvrtán vrut o průměru 25 mm do kterého bude</t>
  </si>
  <si>
    <t>osazena plastová trubka prům. 20 mm, která bude ukončena souběžně se zdivem a</t>
  </si>
  <si>
    <t>začištěna v omítce.</t>
  </si>
  <si>
    <t>odvodňovací trubičky D 20 mm :  26,4*1,1</t>
  </si>
  <si>
    <t>289970111R02</t>
  </si>
  <si>
    <t>Vrstva geotextilie Geofiltex 500g/m2</t>
  </si>
  <si>
    <t>Vsakovací jámy budou mít objem 1 m3</t>
  </si>
  <si>
    <t xml:space="preserve"> (rozměry 1000x1000x1000 mm), jejich dno bude 1200 mm pod úrovní okolního terénu.</t>
  </si>
  <si>
    <t xml:space="preserve"> Bude do nich uložena geotextilie a štěrk fr. 16-32 mm. Štěrk bude přikryt geotextilií 500g/m2</t>
  </si>
  <si>
    <t xml:space="preserve"> a zasypán zeminou do úrovně okolního terénu.</t>
  </si>
  <si>
    <t>Položení pod vrstvu pro vsakovací nádrž : 6*2</t>
  </si>
  <si>
    <t>583418064R</t>
  </si>
  <si>
    <t>kamenivo přírodní drcené frakce 16,0 až 32,0 mm; třída B</t>
  </si>
  <si>
    <t>t</t>
  </si>
  <si>
    <t>SPCM</t>
  </si>
  <si>
    <t>Specifikace</t>
  </si>
  <si>
    <t>POL3_</t>
  </si>
  <si>
    <t>kamenivo pro vsakovací nádrž : 2*2,2</t>
  </si>
  <si>
    <t>327215OA0</t>
  </si>
  <si>
    <t>PŘEZDĚNÍ ZDÍ Z KAMENNÉHO ZDIVA</t>
  </si>
  <si>
    <t>M3</t>
  </si>
  <si>
    <t>EXP 19</t>
  </si>
  <si>
    <t>Před zahájením prací bude proveden odběr vzorků omítky a jejich následný rozbor pro</t>
  </si>
  <si>
    <t>zjištění stáří a původního probarvení omítky. Veškeré zdivo bude očištěno, nálety</t>
  </si>
  <si>
    <t>odstraněny včetně mechu rostoucího na koruně zdiva. Poškozené zdivo (ve výkresu</t>
  </si>
  <si>
    <t>pohledu stáv. stavu vyznačené červenou šrafou) bude rozebráno a znovu poskládáno, to</t>
  </si>
  <si>
    <t>znamená koruna zdiva, zhruba první tři vrchní řady zdiva a celý jižní cíp. Bloky budou</t>
  </si>
  <si>
    <t>zděny na vápennou nastavenou maltu.</t>
  </si>
  <si>
    <t>přezdívané zdivo koruna : ((28+7,5)*1,1)*1</t>
  </si>
  <si>
    <t>stěna boční : (4,61*2)*1,1</t>
  </si>
  <si>
    <t>58385782.02</t>
  </si>
  <si>
    <t>Pískovcové kvádry rozměr dle původního zdiva</t>
  </si>
  <si>
    <t>rezerva poškozeného zdiva 10% : 49,19*0,1</t>
  </si>
  <si>
    <t>627455131RT2</t>
  </si>
  <si>
    <t>Spárování starého zdiva z kvádrového zdiva, hloubky do 100 mm, spárovací maltou</t>
  </si>
  <si>
    <t>821-1</t>
  </si>
  <si>
    <t>jakoukoliv cementovou maltou se zatřením spár, s vypláchnutím spár vodou a očištěním povrchu zdiva po vyspárování, s odklizením zbylého materiálu do 20 m, z lomového kamene, kvádrového, cihelného,</t>
  </si>
  <si>
    <t>Se zatřením spár, s vypláchnutím spár vodou a očištěním povrchu zdiva po vyspárování, s odklizením zbylého materiálu do 20 m.</t>
  </si>
  <si>
    <t>spárovánízbývajícího zdiva : 213,3-(35,5+4,61*2)</t>
  </si>
  <si>
    <t>622474432R01</t>
  </si>
  <si>
    <t>Omítka vnější vápenná nastavenná</t>
  </si>
  <si>
    <t>Návrh fasády byl zpracován na základě nálezů zbytků původní omítky. Žádné historické</t>
  </si>
  <si>
    <t>prameny neobsahují zmínky o původním vzhledu zdi. Fasáda byla prokazatelně členěna</t>
  </si>
  <si>
    <t>na několik podélných částí oddělených vyškrabanými pruhy o tloušťce zhruba 20 mm.</t>
  </si>
  <si>
    <t>„Okna“ a „dveře“ měly šambrány vystupující z omítky ohraničené příčnými pruhy tloušťky</t>
  </si>
  <si>
    <t>20 mm. Nad „okny“ i „dveřmi“ byly nalezeny zbytky naznačení klenby. Nový vzhled bude</t>
  </si>
  <si>
    <t/>
  </si>
  <si>
    <t>Nová omítka bude vápenná nastavená, případně probarvená dle výsledků rozboru</t>
  </si>
  <si>
    <t>původní omítky.</t>
  </si>
  <si>
    <t>plocha nové omítky : (38,4+9)*5</t>
  </si>
  <si>
    <t>831350144R01</t>
  </si>
  <si>
    <t>Kanalizace dešťová  z trub PVC, D 200 mm</t>
  </si>
  <si>
    <t xml:space="preserve"> Při kladení žlabovek je nutné dodržet minimální sklon 1% směrem do boků svahu.</t>
  </si>
  <si>
    <t xml:space="preserve"> Při krajních hřbitovních zdech bude vybudována betonová šachta o hloubce 600 mm.</t>
  </si>
  <si>
    <t xml:space="preserve"> Z těchto šachet bude dešťová voda svedena plastovými troubami systému KG</t>
  </si>
  <si>
    <t xml:space="preserve"> vedenými skrz konstrukci zdi. V jižní straně zdi bude trouba přes kolena 87°</t>
  </si>
  <si>
    <t>pod úroveň terénu ve spádu min. 1%, ve stejné hloubce uložení i spádu</t>
  </si>
  <si>
    <t>na ni bude připojena flexi trouba (neperforovaná), kterou bude dešťová voda svedena</t>
  </si>
  <si>
    <t>alespoň 5 metrů od jižní části opěrné zdi, kde se bude vsakovat do vsakovací jámy.</t>
  </si>
  <si>
    <t>V severní části zdi je terén na vyšší úrovni, a proto bude na KG troubu DN 200 za hranou</t>
  </si>
  <si>
    <t>zdi napojena flexi trouba (neperforovaná). Tato trouba bude uložena 250 mm pod úroveň</t>
  </si>
  <si>
    <t>terénu, ve sklonu kopírujícím sklon svahu.</t>
  </si>
  <si>
    <t>potrubí D200 mm včetně kolen : (0,78+0,3)+(5+5)+(0,97+5)+5</t>
  </si>
  <si>
    <t>899000002R02</t>
  </si>
  <si>
    <t>Betonová šachta 0,35x0,35x0,6 m</t>
  </si>
  <si>
    <t>kus</t>
  </si>
  <si>
    <t>938451   OA0</t>
  </si>
  <si>
    <t>OČIŠTĚNÍ ZDIVA OTRYSKÁNÍM NA SUCHO VZDUCHEM</t>
  </si>
  <si>
    <t>plocha čištěného zdiva : (38,4+9)*4,5</t>
  </si>
  <si>
    <t>941941111R00</t>
  </si>
  <si>
    <t xml:space="preserve">Montáž lešení lehkého pracovního řadového s podlahami pronájem lešení za den </t>
  </si>
  <si>
    <t>800-3</t>
  </si>
  <si>
    <t>včetně kotvení</t>
  </si>
  <si>
    <t>nájem lešení na 2 měsíce : (30*2)*237</t>
  </si>
  <si>
    <t>941941841R00</t>
  </si>
  <si>
    <t>Demontáž lešení lehkého řadového s podlahami šířky přes 1 do 1,2 m, výšky do 10 m</t>
  </si>
  <si>
    <t>941944041R00</t>
  </si>
  <si>
    <t>Montáž lešení lehkého pracovního řadového bez podlah šířky od 1,00 do 1,20 m, výšky do 10 m</t>
  </si>
  <si>
    <t>Včetně kotvení lešení.</t>
  </si>
  <si>
    <t>998009101R00</t>
  </si>
  <si>
    <t>Přesun hmot samostatně budovaného lešení Přesun hmot lešení samostatně budovaného</t>
  </si>
  <si>
    <t>237*0,0184</t>
  </si>
  <si>
    <t>970031022R01</t>
  </si>
  <si>
    <t>Vrtání jádrové do zdiva kamenného  d 20 mm</t>
  </si>
  <si>
    <t>vrtání pro odvodňovací trubky : 1,1*24</t>
  </si>
  <si>
    <t>JKSO:</t>
  </si>
  <si>
    <t>928.1</t>
  </si>
  <si>
    <t>Opravy a údržba objektů pozemního stavitelství</t>
  </si>
  <si>
    <t>JKSO</t>
  </si>
  <si>
    <t xml:space="preserve"> m3</t>
  </si>
  <si>
    <t>JKSOChar</t>
  </si>
  <si>
    <t>ostatní stavební akce</t>
  </si>
  <si>
    <t>JKSOAkce</t>
  </si>
  <si>
    <t>žlaby budou uloženy na vrstvu ručně hutněného drceného kameniva fr. 8-16 mm o</t>
  </si>
  <si>
    <t>zrekonstruován na základě nalezených fragmentů reliéfu.</t>
  </si>
  <si>
    <t xml:space="preserve"> vedena svisle dolů a v zemi. KG trouba bude uložena alespoň 250 mm</t>
  </si>
  <si>
    <t>Obec Medonosy</t>
  </si>
  <si>
    <t>004 98 513</t>
  </si>
  <si>
    <t>č.p. 80</t>
  </si>
  <si>
    <t>CZ00498513</t>
  </si>
  <si>
    <t>277 21</t>
  </si>
  <si>
    <t xml:space="preserve">Medonosy </t>
  </si>
  <si>
    <t xml:space="preserve">FAPAL s.r.o. </t>
  </si>
  <si>
    <t>060 83 927</t>
  </si>
  <si>
    <t>Stará Mostecká 250/2</t>
  </si>
  <si>
    <t>412 01</t>
  </si>
  <si>
    <t xml:space="preserve">Litoměřice </t>
  </si>
  <si>
    <t>Hálová Jiřina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</si>
</sst>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8" fillId="3" borderId="18" xfId="0" applyNumberFormat="1" applyFont="1" applyFill="1" applyBorder="1" applyAlignment="1">
      <alignment horizontal="left" vertical="top" wrapText="1"/>
    </xf>
    <xf numFmtId="4" fontId="8" fillId="3" borderId="18" xfId="0" applyNumberFormat="1" applyFont="1" applyFill="1" applyBorder="1" applyAlignment="1">
      <alignment horizontal="center" vertical="top" shrinkToFit="1"/>
    </xf>
    <xf numFmtId="4" fontId="16" fillId="0" borderId="40" xfId="0" applyNumberFormat="1" applyFont="1" applyBorder="1" applyAlignment="1">
      <alignment horizontal="left" vertical="top" wrapText="1"/>
    </xf>
    <xf numFmtId="4" fontId="16" fillId="0" borderId="40" xfId="0" applyNumberFormat="1" applyFont="1" applyBorder="1" applyAlignment="1">
      <alignment horizontal="center" vertical="top" shrinkToFit="1"/>
    </xf>
    <xf numFmtId="4" fontId="0" fillId="0" borderId="0" xfId="0" applyNumberFormat="1" applyAlignment="1">
      <alignment horizontal="left" vertical="top" wrapText="1"/>
    </xf>
    <xf numFmtId="4" fontId="0" fillId="0" borderId="0" xfId="0" applyNumberFormat="1" applyAlignment="1">
      <alignment horizontal="center" vertical="top"/>
    </xf>
    <xf numFmtId="4" fontId="8" fillId="3" borderId="12" xfId="0" applyNumberFormat="1" applyFont="1" applyFill="1" applyBorder="1" applyAlignment="1">
      <alignment horizontal="left" vertical="top" wrapText="1"/>
    </xf>
    <xf numFmtId="4" fontId="8" fillId="3" borderId="12" xfId="0" applyNumberFormat="1" applyFont="1" applyFill="1" applyBorder="1" applyAlignment="1">
      <alignment horizontal="center" vertical="top"/>
    </xf>
    <xf numFmtId="4" fontId="8" fillId="3" borderId="12" xfId="0" applyNumberFormat="1" applyFont="1" applyFill="1" applyBorder="1" applyAlignment="1">
      <alignment vertical="top"/>
    </xf>
    <xf numFmtId="4" fontId="0" fillId="0" borderId="0" xfId="0" applyNumberFormat="1" applyAlignment="1">
      <alignment horizontal="left" wrapText="1"/>
    </xf>
    <xf numFmtId="4" fontId="0" fillId="0" borderId="0" xfId="0" applyNumberFormat="1" applyAlignment="1">
      <alignment horizontal="center"/>
    </xf>
    <xf numFmtId="4" fontId="19" fillId="0" borderId="0" xfId="0" quotePrefix="1" applyNumberFormat="1" applyFont="1" applyBorder="1" applyAlignment="1">
      <alignment horizontal="left" vertical="top" wrapText="1"/>
    </xf>
    <xf numFmtId="4" fontId="19" fillId="0" borderId="0" xfId="0" applyNumberFormat="1" applyFont="1" applyBorder="1" applyAlignment="1">
      <alignment horizontal="center" vertical="top" wrapText="1" shrinkToFit="1"/>
    </xf>
    <xf numFmtId="4" fontId="19" fillId="0" borderId="0" xfId="0" applyNumberFormat="1" applyFont="1" applyBorder="1" applyAlignment="1">
      <alignment vertical="top" wrapText="1" shrinkToFit="1"/>
    </xf>
    <xf numFmtId="4" fontId="17" fillId="0" borderId="0" xfId="0" applyNumberFormat="1" applyFont="1" applyBorder="1" applyAlignment="1">
      <alignment horizontal="left" vertical="top" wrapText="1"/>
    </xf>
    <xf numFmtId="4" fontId="17" fillId="0" borderId="0" xfId="0" applyNumberFormat="1" applyFont="1" applyBorder="1" applyAlignment="1">
      <alignment horizontal="center" vertical="top" shrinkToFi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left" vertical="center" wrapText="1"/>
    </xf>
    <xf numFmtId="0" fontId="0" fillId="4" borderId="0" xfId="0" applyFont="1" applyFill="1" applyAlignment="1" applyProtection="1">
      <alignment horizontal="left" vertical="center"/>
      <protection locked="0"/>
    </xf>
    <xf numFmtId="0" fontId="0" fillId="4" borderId="6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4" borderId="0" xfId="0" applyFont="1" applyFill="1" applyAlignment="1" applyProtection="1">
      <alignment horizontal="left" vertical="center"/>
      <protection locked="0"/>
    </xf>
    <xf numFmtId="0" fontId="0" fillId="4" borderId="6" xfId="0" applyFont="1" applyFill="1" applyBorder="1" applyAlignment="1" applyProtection="1">
      <alignment horizontal="left" vertical="center"/>
      <protection locked="0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16" fillId="4" borderId="0" xfId="0" applyNumberFormat="1" applyFont="1" applyFill="1" applyBorder="1" applyAlignment="1" applyProtection="1">
      <alignment horizontal="left" vertical="top" wrapText="1"/>
      <protection locked="0"/>
    </xf>
    <xf numFmtId="4" fontId="16" fillId="4" borderId="0" xfId="0" applyNumberFormat="1" applyFont="1" applyFill="1" applyBorder="1" applyAlignment="1" applyProtection="1">
      <alignment vertical="top"/>
      <protection locked="0"/>
    </xf>
    <xf numFmtId="4" fontId="17" fillId="0" borderId="18" xfId="0" applyNumberFormat="1" applyFont="1" applyBorder="1" applyAlignment="1">
      <alignment horizontal="left" vertical="top" wrapText="1"/>
    </xf>
    <xf numFmtId="4" fontId="17" fillId="0" borderId="18" xfId="0" applyNumberFormat="1" applyFont="1" applyBorder="1" applyAlignment="1">
      <alignment vertical="top" wrapText="1"/>
    </xf>
    <xf numFmtId="4" fontId="17" fillId="0" borderId="0" xfId="0" applyNumberFormat="1" applyFont="1" applyBorder="1" applyAlignment="1">
      <alignment horizontal="left" vertical="top" wrapText="1"/>
    </xf>
    <xf numFmtId="4" fontId="17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4" fontId="16" fillId="0" borderId="18" xfId="0" applyNumberFormat="1" applyFont="1" applyBorder="1" applyAlignment="1">
      <alignment horizontal="left" vertical="top" wrapText="1"/>
    </xf>
    <xf numFmtId="4" fontId="16" fillId="0" borderId="18" xfId="0" applyNumberFormat="1" applyFont="1" applyBorder="1" applyAlignment="1">
      <alignment vertical="top" wrapText="1"/>
    </xf>
    <xf numFmtId="4" fontId="16" fillId="4" borderId="18" xfId="0" applyNumberFormat="1" applyFont="1" applyFill="1" applyBorder="1" applyAlignment="1" applyProtection="1">
      <alignment horizontal="left" vertical="top" wrapText="1"/>
      <protection locked="0"/>
    </xf>
    <xf numFmtId="4" fontId="16" fillId="4" borderId="18" xfId="0" applyNumberFormat="1" applyFon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0" t="s">
        <v>37</v>
      </c>
    </row>
    <row r="2" spans="1:7" ht="57.75" customHeight="1" x14ac:dyDescent="0.25">
      <c r="A2" s="196" t="s">
        <v>38</v>
      </c>
      <c r="B2" s="196"/>
      <c r="C2" s="196"/>
      <c r="D2" s="196"/>
      <c r="E2" s="196"/>
      <c r="F2" s="196"/>
      <c r="G2" s="196"/>
    </row>
  </sheetData>
  <sheetProtection algorithmName="SHA-512" hashValue="KIwtCvY2rDABVdiumNZZMrqk7Dwq4z+xVPOyY8T3dYlwPiTl64vOzZA9meHSB51ZSYDpDya/WmCZoegL0VmEdQ==" saltValue="W2rDnmtTYYRRHcfqAdl3A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5"/>
  <sheetViews>
    <sheetView showGridLines="0" topLeftCell="B1" zoomScaleNormal="100" zoomScaleSheetLayoutView="75" workbookViewId="0">
      <selection activeCell="D15" sqref="D15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48" customWidth="1"/>
    <col min="4" max="4" width="13" style="48" customWidth="1"/>
    <col min="5" max="5" width="9.6640625" style="48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4" t="s">
        <v>35</v>
      </c>
      <c r="B1" s="233" t="s">
        <v>40</v>
      </c>
      <c r="C1" s="234"/>
      <c r="D1" s="234"/>
      <c r="E1" s="234"/>
      <c r="F1" s="234"/>
      <c r="G1" s="234"/>
      <c r="H1" s="234"/>
      <c r="I1" s="234"/>
      <c r="J1" s="235"/>
    </row>
    <row r="2" spans="1:15" ht="36" customHeight="1" x14ac:dyDescent="0.25">
      <c r="A2" s="2"/>
      <c r="B2" s="71" t="s">
        <v>21</v>
      </c>
      <c r="C2" s="72"/>
      <c r="D2" s="73" t="s">
        <v>42</v>
      </c>
      <c r="E2" s="239" t="s">
        <v>43</v>
      </c>
      <c r="F2" s="240"/>
      <c r="G2" s="240"/>
      <c r="H2" s="240"/>
      <c r="I2" s="240"/>
      <c r="J2" s="241"/>
      <c r="O2" s="1"/>
    </row>
    <row r="3" spans="1:15" ht="27" hidden="1" customHeight="1" x14ac:dyDescent="0.25">
      <c r="A3" s="2"/>
      <c r="B3" s="74"/>
      <c r="C3" s="72"/>
      <c r="D3" s="75"/>
      <c r="E3" s="242"/>
      <c r="F3" s="243"/>
      <c r="G3" s="243"/>
      <c r="H3" s="243"/>
      <c r="I3" s="243"/>
      <c r="J3" s="244"/>
    </row>
    <row r="4" spans="1:15" ht="23.25" customHeight="1" x14ac:dyDescent="0.25">
      <c r="A4" s="2"/>
      <c r="B4" s="76"/>
      <c r="C4" s="77"/>
      <c r="D4" s="78"/>
      <c r="E4" s="224"/>
      <c r="F4" s="224"/>
      <c r="G4" s="224"/>
      <c r="H4" s="224"/>
      <c r="I4" s="224"/>
      <c r="J4" s="225"/>
    </row>
    <row r="5" spans="1:15" ht="24" customHeight="1" x14ac:dyDescent="0.25">
      <c r="A5" s="2"/>
      <c r="B5" s="29" t="s">
        <v>41</v>
      </c>
      <c r="C5" s="70"/>
      <c r="D5" s="228" t="s">
        <v>274</v>
      </c>
      <c r="E5" s="229"/>
      <c r="F5" s="229"/>
      <c r="G5" s="229"/>
      <c r="H5" s="17" t="s">
        <v>39</v>
      </c>
      <c r="I5" s="190" t="s">
        <v>275</v>
      </c>
      <c r="J5" s="8"/>
    </row>
    <row r="6" spans="1:15" ht="15.75" customHeight="1" x14ac:dyDescent="0.25">
      <c r="A6" s="2"/>
      <c r="B6" s="26"/>
      <c r="C6" s="191"/>
      <c r="D6" s="230" t="s">
        <v>276</v>
      </c>
      <c r="E6" s="231"/>
      <c r="F6" s="231"/>
      <c r="G6" s="231"/>
      <c r="H6" s="17" t="s">
        <v>33</v>
      </c>
      <c r="I6" s="190" t="s">
        <v>277</v>
      </c>
      <c r="J6" s="8"/>
    </row>
    <row r="7" spans="1:15" ht="15.75" customHeight="1" x14ac:dyDescent="0.25">
      <c r="A7" s="2"/>
      <c r="B7" s="27"/>
      <c r="C7" s="192" t="s">
        <v>278</v>
      </c>
      <c r="D7" s="193" t="s">
        <v>279</v>
      </c>
      <c r="E7" s="232"/>
      <c r="F7" s="232"/>
      <c r="G7" s="232"/>
      <c r="H7" s="22"/>
      <c r="I7" s="21"/>
      <c r="J7" s="32"/>
    </row>
    <row r="8" spans="1:15" ht="24" customHeight="1" x14ac:dyDescent="0.25">
      <c r="A8" s="2"/>
      <c r="B8" s="29" t="s">
        <v>19</v>
      </c>
      <c r="C8" s="70"/>
      <c r="D8" s="199" t="s">
        <v>280</v>
      </c>
      <c r="E8" s="199"/>
      <c r="F8" s="199"/>
      <c r="G8" s="199"/>
      <c r="H8" s="17" t="s">
        <v>39</v>
      </c>
      <c r="I8" s="194" t="s">
        <v>281</v>
      </c>
      <c r="J8" s="8"/>
    </row>
    <row r="9" spans="1:15" ht="15.75" customHeight="1" x14ac:dyDescent="0.25">
      <c r="A9" s="2"/>
      <c r="B9" s="26"/>
      <c r="C9" s="191"/>
      <c r="D9" s="200" t="s">
        <v>282</v>
      </c>
      <c r="E9" s="200"/>
      <c r="F9" s="200"/>
      <c r="G9" s="200"/>
      <c r="H9" s="17" t="s">
        <v>33</v>
      </c>
      <c r="I9" s="194"/>
      <c r="J9" s="8"/>
    </row>
    <row r="10" spans="1:15" ht="15.75" customHeight="1" x14ac:dyDescent="0.25">
      <c r="A10" s="2"/>
      <c r="B10" s="27"/>
      <c r="C10" s="192" t="s">
        <v>283</v>
      </c>
      <c r="D10" s="195" t="s">
        <v>284</v>
      </c>
      <c r="E10" s="201"/>
      <c r="F10" s="201"/>
      <c r="G10" s="201"/>
      <c r="H10" s="18"/>
      <c r="I10" s="21"/>
      <c r="J10" s="32"/>
    </row>
    <row r="11" spans="1:15" ht="24" customHeight="1" x14ac:dyDescent="0.25">
      <c r="A11" s="2"/>
      <c r="B11" s="29" t="s">
        <v>19</v>
      </c>
      <c r="C11" s="70"/>
      <c r="D11" s="199"/>
      <c r="E11" s="199"/>
      <c r="F11" s="199"/>
      <c r="G11" s="199"/>
      <c r="H11" s="17" t="s">
        <v>39</v>
      </c>
      <c r="I11" s="80"/>
      <c r="J11" s="8"/>
    </row>
    <row r="12" spans="1:15" ht="15.75" customHeight="1" x14ac:dyDescent="0.25">
      <c r="A12" s="2"/>
      <c r="B12" s="26"/>
      <c r="C12" s="50"/>
      <c r="D12" s="223"/>
      <c r="E12" s="223"/>
      <c r="F12" s="223"/>
      <c r="G12" s="223"/>
      <c r="H12" s="17" t="s">
        <v>33</v>
      </c>
      <c r="I12" s="80"/>
      <c r="J12" s="8"/>
    </row>
    <row r="13" spans="1:15" ht="15.75" customHeight="1" x14ac:dyDescent="0.25">
      <c r="A13" s="2"/>
      <c r="B13" s="27"/>
      <c r="C13" s="51"/>
      <c r="D13" s="79"/>
      <c r="E13" s="226"/>
      <c r="F13" s="227"/>
      <c r="G13" s="227"/>
      <c r="H13" s="18"/>
      <c r="I13" s="21"/>
      <c r="J13" s="32"/>
    </row>
    <row r="14" spans="1:15" ht="24" customHeight="1" x14ac:dyDescent="0.25">
      <c r="A14" s="2"/>
      <c r="B14" s="40" t="s">
        <v>20</v>
      </c>
      <c r="C14" s="52"/>
      <c r="D14" s="53" t="s">
        <v>285</v>
      </c>
      <c r="E14" s="54"/>
      <c r="F14" s="41"/>
      <c r="G14" s="41"/>
      <c r="H14" s="42"/>
      <c r="I14" s="41"/>
      <c r="J14" s="43"/>
    </row>
    <row r="15" spans="1:15" ht="32.25" customHeight="1" x14ac:dyDescent="0.25">
      <c r="A15" s="2"/>
      <c r="B15" s="33" t="s">
        <v>31</v>
      </c>
      <c r="C15" s="55"/>
      <c r="D15" s="49"/>
      <c r="E15" s="245"/>
      <c r="F15" s="245"/>
      <c r="G15" s="246"/>
      <c r="H15" s="246"/>
      <c r="I15" s="246" t="s">
        <v>28</v>
      </c>
      <c r="J15" s="247"/>
    </row>
    <row r="16" spans="1:15" ht="23.25" customHeight="1" x14ac:dyDescent="0.25">
      <c r="A16" s="133" t="s">
        <v>23</v>
      </c>
      <c r="B16" s="35" t="s">
        <v>23</v>
      </c>
      <c r="C16" s="56"/>
      <c r="D16" s="57"/>
      <c r="E16" s="212"/>
      <c r="F16" s="213"/>
      <c r="G16" s="212"/>
      <c r="H16" s="213"/>
      <c r="I16" s="212">
        <f>SUMIF(F52:F61,A16,I52:I61)+SUMIF(F52:F61,"PSU",I52:I61)</f>
        <v>0</v>
      </c>
      <c r="J16" s="214"/>
    </row>
    <row r="17" spans="1:10" ht="23.25" customHeight="1" x14ac:dyDescent="0.25">
      <c r="A17" s="133" t="s">
        <v>24</v>
      </c>
      <c r="B17" s="35" t="s">
        <v>24</v>
      </c>
      <c r="C17" s="56"/>
      <c r="D17" s="57"/>
      <c r="E17" s="212"/>
      <c r="F17" s="213"/>
      <c r="G17" s="212"/>
      <c r="H17" s="213"/>
      <c r="I17" s="212">
        <f>SUMIF(F52:F61,A17,I52:I61)</f>
        <v>0</v>
      </c>
      <c r="J17" s="214"/>
    </row>
    <row r="18" spans="1:10" ht="23.25" customHeight="1" x14ac:dyDescent="0.25">
      <c r="A18" s="133" t="s">
        <v>25</v>
      </c>
      <c r="B18" s="35" t="s">
        <v>25</v>
      </c>
      <c r="C18" s="56"/>
      <c r="D18" s="57"/>
      <c r="E18" s="212"/>
      <c r="F18" s="213"/>
      <c r="G18" s="212"/>
      <c r="H18" s="213"/>
      <c r="I18" s="212">
        <f>SUMIF(F52:F61,A18,I52:I61)</f>
        <v>0</v>
      </c>
      <c r="J18" s="214"/>
    </row>
    <row r="19" spans="1:10" ht="23.25" customHeight="1" x14ac:dyDescent="0.25">
      <c r="A19" s="133" t="s">
        <v>69</v>
      </c>
      <c r="B19" s="35" t="s">
        <v>26</v>
      </c>
      <c r="C19" s="56"/>
      <c r="D19" s="57"/>
      <c r="E19" s="212"/>
      <c r="F19" s="213"/>
      <c r="G19" s="212"/>
      <c r="H19" s="213"/>
      <c r="I19" s="212">
        <f>SUMIF(F52:F61,A19,I52:I61)</f>
        <v>0</v>
      </c>
      <c r="J19" s="214"/>
    </row>
    <row r="20" spans="1:10" ht="23.25" customHeight="1" x14ac:dyDescent="0.25">
      <c r="A20" s="133" t="s">
        <v>70</v>
      </c>
      <c r="B20" s="35" t="s">
        <v>27</v>
      </c>
      <c r="C20" s="56"/>
      <c r="D20" s="57"/>
      <c r="E20" s="212"/>
      <c r="F20" s="213"/>
      <c r="G20" s="212"/>
      <c r="H20" s="213"/>
      <c r="I20" s="212">
        <f>SUMIF(F52:F61,A20,I52:I61)</f>
        <v>0</v>
      </c>
      <c r="J20" s="214"/>
    </row>
    <row r="21" spans="1:10" ht="23.25" customHeight="1" x14ac:dyDescent="0.25">
      <c r="A21" s="2"/>
      <c r="B21" s="45" t="s">
        <v>28</v>
      </c>
      <c r="C21" s="58"/>
      <c r="D21" s="59"/>
      <c r="E21" s="215"/>
      <c r="F21" s="248"/>
      <c r="G21" s="215"/>
      <c r="H21" s="248"/>
      <c r="I21" s="215">
        <f>SUM(I16:J20)</f>
        <v>0</v>
      </c>
      <c r="J21" s="216"/>
    </row>
    <row r="22" spans="1:10" ht="33" customHeight="1" x14ac:dyDescent="0.25">
      <c r="A22" s="2"/>
      <c r="B22" s="39" t="s">
        <v>32</v>
      </c>
      <c r="C22" s="56"/>
      <c r="D22" s="57"/>
      <c r="E22" s="60"/>
      <c r="F22" s="36"/>
      <c r="G22" s="31"/>
      <c r="H22" s="31"/>
      <c r="I22" s="31"/>
      <c r="J22" s="37"/>
    </row>
    <row r="23" spans="1:10" ht="23.25" customHeight="1" x14ac:dyDescent="0.25">
      <c r="A23" s="2">
        <f>ZakladDPHSni*SazbaDPH1/100</f>
        <v>0</v>
      </c>
      <c r="B23" s="35" t="s">
        <v>12</v>
      </c>
      <c r="C23" s="56"/>
      <c r="D23" s="57"/>
      <c r="E23" s="61">
        <v>15</v>
      </c>
      <c r="F23" s="36" t="s">
        <v>0</v>
      </c>
      <c r="G23" s="210">
        <f>ZakladDPHSniVypocet</f>
        <v>0</v>
      </c>
      <c r="H23" s="211"/>
      <c r="I23" s="211"/>
      <c r="J23" s="37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5" t="s">
        <v>13</v>
      </c>
      <c r="C24" s="56"/>
      <c r="D24" s="57"/>
      <c r="E24" s="61">
        <f>SazbaDPH1</f>
        <v>15</v>
      </c>
      <c r="F24" s="36" t="s">
        <v>0</v>
      </c>
      <c r="G24" s="208">
        <f>A23</f>
        <v>0</v>
      </c>
      <c r="H24" s="209"/>
      <c r="I24" s="209"/>
      <c r="J24" s="37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5" t="s">
        <v>14</v>
      </c>
      <c r="C25" s="56"/>
      <c r="D25" s="57"/>
      <c r="E25" s="61">
        <v>21</v>
      </c>
      <c r="F25" s="36" t="s">
        <v>0</v>
      </c>
      <c r="G25" s="210">
        <f>ZakladDPHZaklVypocet</f>
        <v>0</v>
      </c>
      <c r="H25" s="211"/>
      <c r="I25" s="211"/>
      <c r="J25" s="37" t="str">
        <f t="shared" si="0"/>
        <v>CZK</v>
      </c>
    </row>
    <row r="26" spans="1:10" ht="23.25" customHeight="1" x14ac:dyDescent="0.25">
      <c r="A26" s="2">
        <f>(A25-INT(A25))*100</f>
        <v>0</v>
      </c>
      <c r="B26" s="30" t="s">
        <v>15</v>
      </c>
      <c r="C26" s="62"/>
      <c r="D26" s="49"/>
      <c r="E26" s="63">
        <f>SazbaDPH2</f>
        <v>21</v>
      </c>
      <c r="F26" s="28" t="s">
        <v>0</v>
      </c>
      <c r="G26" s="236">
        <f>A25</f>
        <v>0</v>
      </c>
      <c r="H26" s="237"/>
      <c r="I26" s="237"/>
      <c r="J26" s="34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29" t="s">
        <v>4</v>
      </c>
      <c r="C27" s="64"/>
      <c r="D27" s="65"/>
      <c r="E27" s="64"/>
      <c r="F27" s="15"/>
      <c r="G27" s="238">
        <f>CenaCelkem-(ZakladDPHSni+DPHSni+ZakladDPHZakl+DPHZakl)</f>
        <v>0</v>
      </c>
      <c r="H27" s="238"/>
      <c r="I27" s="238"/>
      <c r="J27" s="38" t="str">
        <f t="shared" si="0"/>
        <v>CZK</v>
      </c>
    </row>
    <row r="28" spans="1:10" ht="27.75" hidden="1" customHeight="1" thickBot="1" x14ac:dyDescent="0.3">
      <c r="A28" s="2"/>
      <c r="B28" s="107" t="s">
        <v>22</v>
      </c>
      <c r="C28" s="108"/>
      <c r="D28" s="108"/>
      <c r="E28" s="109"/>
      <c r="F28" s="110"/>
      <c r="G28" s="217">
        <f>ZakladDPHSniVypocet+ZakladDPHZaklVypocet</f>
        <v>0</v>
      </c>
      <c r="H28" s="218"/>
      <c r="I28" s="218"/>
      <c r="J28" s="111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07" t="s">
        <v>34</v>
      </c>
      <c r="C29" s="112"/>
      <c r="D29" s="112"/>
      <c r="E29" s="112"/>
      <c r="F29" s="113"/>
      <c r="G29" s="217">
        <f>A27</f>
        <v>0</v>
      </c>
      <c r="H29" s="217"/>
      <c r="I29" s="217"/>
      <c r="J29" s="114" t="s">
        <v>51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6"/>
      <c r="C32" s="66" t="s">
        <v>11</v>
      </c>
      <c r="D32" s="67"/>
      <c r="E32" s="67"/>
      <c r="F32" s="14" t="s">
        <v>10</v>
      </c>
      <c r="G32" s="24"/>
      <c r="H32" s="25"/>
      <c r="I32" s="24"/>
      <c r="J32" s="9"/>
    </row>
    <row r="33" spans="1:10" ht="47.25" customHeight="1" x14ac:dyDescent="0.25">
      <c r="A33" s="2"/>
      <c r="B33" s="2"/>
      <c r="J33" s="9"/>
    </row>
    <row r="34" spans="1:10" s="20" customFormat="1" ht="18.75" customHeight="1" x14ac:dyDescent="0.25">
      <c r="A34" s="19"/>
      <c r="B34" s="19"/>
      <c r="C34" s="68"/>
      <c r="D34" s="219"/>
      <c r="E34" s="220"/>
      <c r="G34" s="221"/>
      <c r="H34" s="222"/>
      <c r="I34" s="222"/>
      <c r="J34" s="23"/>
    </row>
    <row r="35" spans="1:10" ht="12.75" customHeight="1" x14ac:dyDescent="0.25">
      <c r="A35" s="2"/>
      <c r="B35" s="2"/>
      <c r="D35" s="207" t="s">
        <v>2</v>
      </c>
      <c r="E35" s="207"/>
      <c r="H35" s="10" t="s">
        <v>3</v>
      </c>
      <c r="J35" s="9"/>
    </row>
    <row r="36" spans="1:10" ht="13.5" customHeight="1" thickBot="1" x14ac:dyDescent="0.3">
      <c r="A36" s="11"/>
      <c r="B36" s="11"/>
      <c r="C36" s="69"/>
      <c r="D36" s="69"/>
      <c r="E36" s="69"/>
      <c r="F36" s="12"/>
      <c r="G36" s="12"/>
      <c r="H36" s="12"/>
      <c r="I36" s="12"/>
      <c r="J36" s="13"/>
    </row>
    <row r="37" spans="1:10" ht="27" customHeight="1" x14ac:dyDescent="0.25">
      <c r="B37" s="84" t="s">
        <v>16</v>
      </c>
      <c r="C37" s="85"/>
      <c r="D37" s="85"/>
      <c r="E37" s="85"/>
      <c r="F37" s="86"/>
      <c r="G37" s="86"/>
      <c r="H37" s="86"/>
      <c r="I37" s="86"/>
      <c r="J37" s="87"/>
    </row>
    <row r="38" spans="1:10" ht="25.5" customHeight="1" x14ac:dyDescent="0.25">
      <c r="A38" s="83" t="s">
        <v>36</v>
      </c>
      <c r="B38" s="88" t="s">
        <v>17</v>
      </c>
      <c r="C38" s="89" t="s">
        <v>5</v>
      </c>
      <c r="D38" s="89"/>
      <c r="E38" s="89"/>
      <c r="F38" s="90" t="str">
        <f>B23</f>
        <v>Základ pro sníženou DPH</v>
      </c>
      <c r="G38" s="90" t="str">
        <f>B25</f>
        <v>Základ pro základní DPH</v>
      </c>
      <c r="H38" s="91" t="s">
        <v>18</v>
      </c>
      <c r="I38" s="91" t="s">
        <v>1</v>
      </c>
      <c r="J38" s="92" t="s">
        <v>0</v>
      </c>
    </row>
    <row r="39" spans="1:10" ht="25.5" hidden="1" customHeight="1" x14ac:dyDescent="0.25">
      <c r="A39" s="83">
        <v>1</v>
      </c>
      <c r="B39" s="93" t="s">
        <v>44</v>
      </c>
      <c r="C39" s="202"/>
      <c r="D39" s="202"/>
      <c r="E39" s="202"/>
      <c r="F39" s="94">
        <f>'2 1 Naklady'!AE29+'1 1 Stavební část '!AE139</f>
        <v>0</v>
      </c>
      <c r="G39" s="95">
        <f>'2 1 Naklady'!AF29+'1 1 Stavební část '!AF139</f>
        <v>0</v>
      </c>
      <c r="H39" s="96">
        <f t="shared" ref="H39:H44" si="1">(F39*SazbaDPH1/100)+(G39*SazbaDPH2/100)</f>
        <v>0</v>
      </c>
      <c r="I39" s="96">
        <f>F39+G39+H39</f>
        <v>0</v>
      </c>
      <c r="J39" s="97" t="str">
        <f>IF(CenaCelkemVypocet=0,"",I39/CenaCelkemVypocet*100)</f>
        <v/>
      </c>
    </row>
    <row r="40" spans="1:10" ht="25.5" customHeight="1" x14ac:dyDescent="0.25">
      <c r="A40" s="83">
        <v>2</v>
      </c>
      <c r="B40" s="98"/>
      <c r="C40" s="206" t="s">
        <v>45</v>
      </c>
      <c r="D40" s="206"/>
      <c r="E40" s="206"/>
      <c r="F40" s="99">
        <f>'2 1 Naklady'!AE29</f>
        <v>0</v>
      </c>
      <c r="G40" s="100">
        <f>'2 1 Naklady'!AF29</f>
        <v>0</v>
      </c>
      <c r="H40" s="100">
        <f t="shared" si="1"/>
        <v>0</v>
      </c>
      <c r="I40" s="100">
        <f>F40+G40+H40</f>
        <v>0</v>
      </c>
      <c r="J40" s="101" t="str">
        <f>IF(CenaCelkemVypocet=0,"",I40/CenaCelkemVypocet*100)</f>
        <v/>
      </c>
    </row>
    <row r="41" spans="1:10" ht="25.5" customHeight="1" x14ac:dyDescent="0.25">
      <c r="A41" s="83">
        <v>3</v>
      </c>
      <c r="B41" s="102" t="s">
        <v>46</v>
      </c>
      <c r="C41" s="202" t="s">
        <v>47</v>
      </c>
      <c r="D41" s="202"/>
      <c r="E41" s="202"/>
      <c r="F41" s="103">
        <f>'2 1 Naklady'!AE29</f>
        <v>0</v>
      </c>
      <c r="G41" s="96">
        <f>'2 1 Naklady'!AF29</f>
        <v>0</v>
      </c>
      <c r="H41" s="96">
        <f t="shared" si="1"/>
        <v>0</v>
      </c>
      <c r="I41" s="96">
        <f>F41+G41+H41</f>
        <v>0</v>
      </c>
      <c r="J41" s="97" t="str">
        <f>IF(CenaCelkemVypocet=0,"",I41/CenaCelkemVypocet*100)</f>
        <v/>
      </c>
    </row>
    <row r="42" spans="1:10" ht="25.5" customHeight="1" x14ac:dyDescent="0.25">
      <c r="A42" s="83">
        <v>2</v>
      </c>
      <c r="B42" s="98"/>
      <c r="C42" s="206" t="s">
        <v>48</v>
      </c>
      <c r="D42" s="206"/>
      <c r="E42" s="206"/>
      <c r="F42" s="99"/>
      <c r="G42" s="100"/>
      <c r="H42" s="100">
        <f t="shared" si="1"/>
        <v>0</v>
      </c>
      <c r="I42" s="100"/>
      <c r="J42" s="101"/>
    </row>
    <row r="43" spans="1:10" ht="25.5" customHeight="1" x14ac:dyDescent="0.25">
      <c r="A43" s="83">
        <v>2</v>
      </c>
      <c r="B43" s="98" t="s">
        <v>46</v>
      </c>
      <c r="C43" s="206" t="s">
        <v>49</v>
      </c>
      <c r="D43" s="206"/>
      <c r="E43" s="206"/>
      <c r="F43" s="99">
        <f>'1 1 Stavební část '!AE139</f>
        <v>0</v>
      </c>
      <c r="G43" s="100">
        <f>'1 1 Stavební část '!AF139</f>
        <v>0</v>
      </c>
      <c r="H43" s="100">
        <f t="shared" si="1"/>
        <v>0</v>
      </c>
      <c r="I43" s="100">
        <f>F43+G43+H43</f>
        <v>0</v>
      </c>
      <c r="J43" s="101" t="str">
        <f>IF(CenaCelkemVypocet=0,"",I43/CenaCelkemVypocet*100)</f>
        <v/>
      </c>
    </row>
    <row r="44" spans="1:10" ht="25.5" customHeight="1" x14ac:dyDescent="0.25">
      <c r="A44" s="83">
        <v>3</v>
      </c>
      <c r="B44" s="102" t="s">
        <v>46</v>
      </c>
      <c r="C44" s="202" t="s">
        <v>49</v>
      </c>
      <c r="D44" s="202"/>
      <c r="E44" s="202"/>
      <c r="F44" s="103">
        <f>'1 1 Stavební část '!AE139</f>
        <v>0</v>
      </c>
      <c r="G44" s="96">
        <f>'1 1 Stavební část '!AF139</f>
        <v>0</v>
      </c>
      <c r="H44" s="96">
        <f t="shared" si="1"/>
        <v>0</v>
      </c>
      <c r="I44" s="96">
        <f>F44+G44+H44</f>
        <v>0</v>
      </c>
      <c r="J44" s="97" t="str">
        <f>IF(CenaCelkemVypocet=0,"",I44/CenaCelkemVypocet*100)</f>
        <v/>
      </c>
    </row>
    <row r="45" spans="1:10" ht="25.5" customHeight="1" x14ac:dyDescent="0.25">
      <c r="A45" s="83"/>
      <c r="B45" s="203" t="s">
        <v>50</v>
      </c>
      <c r="C45" s="204"/>
      <c r="D45" s="204"/>
      <c r="E45" s="205"/>
      <c r="F45" s="104">
        <f>SUMIF(A39:A44,"=1",F39:F44)</f>
        <v>0</v>
      </c>
      <c r="G45" s="105">
        <f>SUMIF(A39:A44,"=1",G39:G44)</f>
        <v>0</v>
      </c>
      <c r="H45" s="105">
        <f>SUMIF(A39:A44,"=1",H39:H44)</f>
        <v>0</v>
      </c>
      <c r="I45" s="105">
        <f>SUMIF(A39:A44,"=1",I39:I44)</f>
        <v>0</v>
      </c>
      <c r="J45" s="106">
        <f>SUMIF(A39:A44,"=1",J39:J44)</f>
        <v>0</v>
      </c>
    </row>
    <row r="49" spans="1:10" ht="15.6" x14ac:dyDescent="0.3">
      <c r="B49" s="115" t="s">
        <v>52</v>
      </c>
    </row>
    <row r="51" spans="1:10" ht="25.5" customHeight="1" x14ac:dyDescent="0.25">
      <c r="A51" s="117"/>
      <c r="B51" s="120" t="s">
        <v>17</v>
      </c>
      <c r="C51" s="120" t="s">
        <v>5</v>
      </c>
      <c r="D51" s="121"/>
      <c r="E51" s="121"/>
      <c r="F51" s="122" t="s">
        <v>53</v>
      </c>
      <c r="G51" s="122"/>
      <c r="H51" s="122"/>
      <c r="I51" s="122" t="s">
        <v>28</v>
      </c>
      <c r="J51" s="122" t="s">
        <v>0</v>
      </c>
    </row>
    <row r="52" spans="1:10" ht="36.75" customHeight="1" x14ac:dyDescent="0.25">
      <c r="A52" s="118"/>
      <c r="B52" s="123" t="s">
        <v>46</v>
      </c>
      <c r="C52" s="197" t="s">
        <v>54</v>
      </c>
      <c r="D52" s="198"/>
      <c r="E52" s="198"/>
      <c r="F52" s="131" t="s">
        <v>23</v>
      </c>
      <c r="G52" s="124"/>
      <c r="H52" s="124"/>
      <c r="I52" s="124">
        <f>'1 1 Stavební část '!G8</f>
        <v>0</v>
      </c>
      <c r="J52" s="129" t="str">
        <f>IF(I62=0,"",I52/I62*100)</f>
        <v/>
      </c>
    </row>
    <row r="53" spans="1:10" ht="36.75" customHeight="1" x14ac:dyDescent="0.25">
      <c r="A53" s="118"/>
      <c r="B53" s="123" t="s">
        <v>55</v>
      </c>
      <c r="C53" s="197" t="s">
        <v>56</v>
      </c>
      <c r="D53" s="198"/>
      <c r="E53" s="198"/>
      <c r="F53" s="131" t="s">
        <v>23</v>
      </c>
      <c r="G53" s="124"/>
      <c r="H53" s="124"/>
      <c r="I53" s="124">
        <f>'1 1 Stavební část '!G30</f>
        <v>0</v>
      </c>
      <c r="J53" s="129" t="str">
        <f>IF(I62=0,"",I53/I62*100)</f>
        <v/>
      </c>
    </row>
    <row r="54" spans="1:10" ht="36.75" customHeight="1" x14ac:dyDescent="0.25">
      <c r="A54" s="118"/>
      <c r="B54" s="123" t="s">
        <v>57</v>
      </c>
      <c r="C54" s="197" t="s">
        <v>58</v>
      </c>
      <c r="D54" s="198"/>
      <c r="E54" s="198"/>
      <c r="F54" s="131" t="s">
        <v>23</v>
      </c>
      <c r="G54" s="124"/>
      <c r="H54" s="124"/>
      <c r="I54" s="124">
        <f>'1 1 Stavební část '!G62</f>
        <v>0</v>
      </c>
      <c r="J54" s="129" t="str">
        <f>IF(I62=0,"",I54/I62*100)</f>
        <v/>
      </c>
    </row>
    <row r="55" spans="1:10" ht="36.75" customHeight="1" x14ac:dyDescent="0.25">
      <c r="A55" s="118"/>
      <c r="B55" s="123" t="s">
        <v>59</v>
      </c>
      <c r="C55" s="197" t="s">
        <v>60</v>
      </c>
      <c r="D55" s="198"/>
      <c r="E55" s="198"/>
      <c r="F55" s="131" t="s">
        <v>23</v>
      </c>
      <c r="G55" s="124"/>
      <c r="H55" s="124"/>
      <c r="I55" s="124">
        <f>'1 1 Stavební část '!G76</f>
        <v>0</v>
      </c>
      <c r="J55" s="129" t="str">
        <f>IF(I62=0,"",I55/I62*100)</f>
        <v/>
      </c>
    </row>
    <row r="56" spans="1:10" ht="36.75" customHeight="1" x14ac:dyDescent="0.25">
      <c r="A56" s="118"/>
      <c r="B56" s="123" t="s">
        <v>61</v>
      </c>
      <c r="C56" s="197" t="s">
        <v>62</v>
      </c>
      <c r="D56" s="198"/>
      <c r="E56" s="198"/>
      <c r="F56" s="131" t="s">
        <v>23</v>
      </c>
      <c r="G56" s="124"/>
      <c r="H56" s="124"/>
      <c r="I56" s="124">
        <f>'1 1 Stavební část '!G94</f>
        <v>0</v>
      </c>
      <c r="J56" s="129" t="str">
        <f>IF(I62=0,"",I56/I62*100)</f>
        <v/>
      </c>
    </row>
    <row r="57" spans="1:10" ht="36.75" customHeight="1" x14ac:dyDescent="0.25">
      <c r="A57" s="118"/>
      <c r="B57" s="123" t="s">
        <v>63</v>
      </c>
      <c r="C57" s="197" t="s">
        <v>64</v>
      </c>
      <c r="D57" s="198"/>
      <c r="E57" s="198"/>
      <c r="F57" s="131" t="s">
        <v>23</v>
      </c>
      <c r="G57" s="124"/>
      <c r="H57" s="124"/>
      <c r="I57" s="124">
        <f>'1 1 Stavební část '!G111</f>
        <v>0</v>
      </c>
      <c r="J57" s="129" t="str">
        <f>IF(I62=0,"",I57/I62*100)</f>
        <v/>
      </c>
    </row>
    <row r="58" spans="1:10" ht="36.75" customHeight="1" x14ac:dyDescent="0.25">
      <c r="A58" s="118"/>
      <c r="B58" s="123" t="s">
        <v>65</v>
      </c>
      <c r="C58" s="197" t="s">
        <v>66</v>
      </c>
      <c r="D58" s="198"/>
      <c r="E58" s="198"/>
      <c r="F58" s="131" t="s">
        <v>23</v>
      </c>
      <c r="G58" s="124"/>
      <c r="H58" s="124"/>
      <c r="I58" s="124">
        <f>'1 1 Stavební část '!G115</f>
        <v>0</v>
      </c>
      <c r="J58" s="129" t="str">
        <f>IF(I62=0,"",I58/I62*100)</f>
        <v/>
      </c>
    </row>
    <row r="59" spans="1:10" ht="36.75" customHeight="1" x14ac:dyDescent="0.25">
      <c r="A59" s="118"/>
      <c r="B59" s="123" t="s">
        <v>67</v>
      </c>
      <c r="C59" s="197" t="s">
        <v>68</v>
      </c>
      <c r="D59" s="198"/>
      <c r="E59" s="198"/>
      <c r="F59" s="131" t="s">
        <v>23</v>
      </c>
      <c r="G59" s="124"/>
      <c r="H59" s="124"/>
      <c r="I59" s="124">
        <f>'1 1 Stavební část '!G129</f>
        <v>0</v>
      </c>
      <c r="J59" s="129" t="str">
        <f>IF(I62=0,"",I59/I62*100)</f>
        <v/>
      </c>
    </row>
    <row r="60" spans="1:10" ht="36.75" customHeight="1" x14ac:dyDescent="0.25">
      <c r="A60" s="118"/>
      <c r="B60" s="123" t="s">
        <v>69</v>
      </c>
      <c r="C60" s="197" t="s">
        <v>26</v>
      </c>
      <c r="D60" s="198"/>
      <c r="E60" s="198"/>
      <c r="F60" s="131" t="s">
        <v>69</v>
      </c>
      <c r="G60" s="124"/>
      <c r="H60" s="124"/>
      <c r="I60" s="124">
        <f>'2 1 Naklady'!G8</f>
        <v>0</v>
      </c>
      <c r="J60" s="129" t="str">
        <f>IF(I62=0,"",I60/I62*100)</f>
        <v/>
      </c>
    </row>
    <row r="61" spans="1:10" ht="36.75" customHeight="1" x14ac:dyDescent="0.25">
      <c r="A61" s="118"/>
      <c r="B61" s="123" t="s">
        <v>70</v>
      </c>
      <c r="C61" s="197" t="s">
        <v>27</v>
      </c>
      <c r="D61" s="198"/>
      <c r="E61" s="198"/>
      <c r="F61" s="131" t="s">
        <v>70</v>
      </c>
      <c r="G61" s="124"/>
      <c r="H61" s="124"/>
      <c r="I61" s="124">
        <f>'2 1 Naklady'!G21</f>
        <v>0</v>
      </c>
      <c r="J61" s="129" t="str">
        <f>IF(I62=0,"",I61/I62*100)</f>
        <v/>
      </c>
    </row>
    <row r="62" spans="1:10" ht="25.5" customHeight="1" x14ac:dyDescent="0.25">
      <c r="A62" s="119"/>
      <c r="B62" s="125" t="s">
        <v>1</v>
      </c>
      <c r="C62" s="126"/>
      <c r="D62" s="127"/>
      <c r="E62" s="127"/>
      <c r="F62" s="132"/>
      <c r="G62" s="128"/>
      <c r="H62" s="128"/>
      <c r="I62" s="128">
        <f>SUM(I52:I61)</f>
        <v>0</v>
      </c>
      <c r="J62" s="130">
        <f>SUM(J52:J61)</f>
        <v>0</v>
      </c>
    </row>
    <row r="63" spans="1:10" x14ac:dyDescent="0.25">
      <c r="F63" s="81"/>
      <c r="G63" s="81"/>
      <c r="H63" s="81"/>
      <c r="I63" s="81"/>
      <c r="J63" s="82"/>
    </row>
    <row r="64" spans="1:10" x14ac:dyDescent="0.25">
      <c r="F64" s="81"/>
      <c r="G64" s="81"/>
      <c r="H64" s="81"/>
      <c r="I64" s="81"/>
      <c r="J64" s="82"/>
    </row>
    <row r="65" spans="6:10" x14ac:dyDescent="0.25">
      <c r="F65" s="81"/>
      <c r="G65" s="81"/>
      <c r="H65" s="81"/>
      <c r="I65" s="81"/>
      <c r="J65" s="82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G29:I29"/>
    <mergeCell ref="G25:I25"/>
    <mergeCell ref="I19:J19"/>
    <mergeCell ref="G28:I28"/>
    <mergeCell ref="D34:E34"/>
    <mergeCell ref="G34:I34"/>
    <mergeCell ref="G24:I24"/>
    <mergeCell ref="G23:I23"/>
    <mergeCell ref="E19:F19"/>
    <mergeCell ref="E20:F20"/>
    <mergeCell ref="I20:J20"/>
    <mergeCell ref="I21:J21"/>
    <mergeCell ref="G19:H19"/>
    <mergeCell ref="G20:H20"/>
    <mergeCell ref="C40:E40"/>
    <mergeCell ref="C41:E41"/>
    <mergeCell ref="C42:E42"/>
    <mergeCell ref="C43:E43"/>
    <mergeCell ref="D35:E35"/>
    <mergeCell ref="C60:E60"/>
    <mergeCell ref="C61:E61"/>
    <mergeCell ref="D8:G8"/>
    <mergeCell ref="D9:G9"/>
    <mergeCell ref="E10:G10"/>
    <mergeCell ref="C55:E55"/>
    <mergeCell ref="C56:E56"/>
    <mergeCell ref="C57:E57"/>
    <mergeCell ref="C58:E58"/>
    <mergeCell ref="C59:E59"/>
    <mergeCell ref="C44:E44"/>
    <mergeCell ref="B45:E45"/>
    <mergeCell ref="C52:E52"/>
    <mergeCell ref="C53:E53"/>
    <mergeCell ref="C54:E54"/>
    <mergeCell ref="C39:E39"/>
  </mergeCells>
  <phoneticPr fontId="0" type="noConversion"/>
  <pageMargins left="0.39370078740157483" right="0.19685039370078741" top="0.59055118110236227" bottom="0.39370078740157483" header="0" footer="0.19685039370078741"/>
  <pageSetup paperSize="9" scale="9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49" t="s">
        <v>6</v>
      </c>
      <c r="B1" s="249"/>
      <c r="C1" s="250"/>
      <c r="D1" s="249"/>
      <c r="E1" s="249"/>
      <c r="F1" s="249"/>
      <c r="G1" s="249"/>
    </row>
    <row r="2" spans="1:7" ht="24.9" customHeight="1" x14ac:dyDescent="0.25">
      <c r="A2" s="47" t="s">
        <v>7</v>
      </c>
      <c r="B2" s="46"/>
      <c r="C2" s="251"/>
      <c r="D2" s="251"/>
      <c r="E2" s="251"/>
      <c r="F2" s="251"/>
      <c r="G2" s="252"/>
    </row>
    <row r="3" spans="1:7" ht="24.9" customHeight="1" x14ac:dyDescent="0.25">
      <c r="A3" s="47" t="s">
        <v>8</v>
      </c>
      <c r="B3" s="46"/>
      <c r="C3" s="251"/>
      <c r="D3" s="251"/>
      <c r="E3" s="251"/>
      <c r="F3" s="251"/>
      <c r="G3" s="252"/>
    </row>
    <row r="4" spans="1:7" ht="24.9" customHeight="1" x14ac:dyDescent="0.25">
      <c r="A4" s="47" t="s">
        <v>9</v>
      </c>
      <c r="B4" s="46"/>
      <c r="C4" s="251"/>
      <c r="D4" s="251"/>
      <c r="E4" s="251"/>
      <c r="F4" s="251"/>
      <c r="G4" s="252"/>
    </row>
    <row r="5" spans="1:7" x14ac:dyDescent="0.25">
      <c r="B5" s="4"/>
      <c r="C5" s="5"/>
      <c r="D5" s="6"/>
    </row>
  </sheetData>
  <sheetProtection algorithmName="SHA-512" hashValue="kBVP0Ik6pDroSxF0BQY4yU8DpH2U+XQPOqvYI63fmMAFz21ypwrJOx2ffzjkTvoQtbzikA8nLKwjQLTCmYQ6yA==" saltValue="7H5HMz6+/1uCVKOoUDXZ5g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9"/>
  <sheetViews>
    <sheetView tabSelected="1" workbookViewId="0">
      <pane ySplit="7" topLeftCell="A11" activePane="bottomLeft" state="frozen"/>
      <selection pane="bottomLeft" activeCell="F25" sqref="F25"/>
    </sheetView>
  </sheetViews>
  <sheetFormatPr defaultRowHeight="13.2" outlineLevelRow="1" x14ac:dyDescent="0.25"/>
  <cols>
    <col min="1" max="1" width="3.44140625" customWidth="1"/>
    <col min="2" max="2" width="12.6640625" style="116" customWidth="1"/>
    <col min="3" max="3" width="50.77734375" style="116" customWidth="1"/>
    <col min="4" max="4" width="4.88671875" customWidth="1"/>
    <col min="5" max="5" width="8" customWidth="1"/>
    <col min="6" max="6" width="9.88671875" customWidth="1"/>
    <col min="7" max="7" width="12.77734375" customWidth="1"/>
    <col min="8" max="11" width="0" hidden="1" customWidth="1"/>
    <col min="12" max="12" width="4.77734375" customWidth="1"/>
    <col min="14" max="17" width="0" hidden="1" customWidth="1"/>
    <col min="18" max="18" width="6.88671875" customWidth="1"/>
    <col min="20" max="20" width="8.44140625" customWidth="1"/>
    <col min="21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59" t="s">
        <v>71</v>
      </c>
      <c r="B1" s="259"/>
      <c r="C1" s="259"/>
      <c r="D1" s="259"/>
      <c r="E1" s="259"/>
      <c r="F1" s="259"/>
      <c r="G1" s="259"/>
      <c r="AG1" t="s">
        <v>72</v>
      </c>
    </row>
    <row r="2" spans="1:60" ht="25.05" customHeight="1" x14ac:dyDescent="0.25">
      <c r="A2" s="134" t="s">
        <v>7</v>
      </c>
      <c r="B2" s="46" t="s">
        <v>42</v>
      </c>
      <c r="C2" s="260" t="s">
        <v>43</v>
      </c>
      <c r="D2" s="261"/>
      <c r="E2" s="261"/>
      <c r="F2" s="261"/>
      <c r="G2" s="262"/>
      <c r="AG2" t="s">
        <v>73</v>
      </c>
    </row>
    <row r="3" spans="1:60" ht="25.05" customHeight="1" x14ac:dyDescent="0.25">
      <c r="A3" s="134" t="s">
        <v>8</v>
      </c>
      <c r="B3" s="46" t="s">
        <v>55</v>
      </c>
      <c r="C3" s="260" t="s">
        <v>47</v>
      </c>
      <c r="D3" s="261"/>
      <c r="E3" s="261"/>
      <c r="F3" s="261"/>
      <c r="G3" s="262"/>
      <c r="AC3" s="116" t="s">
        <v>74</v>
      </c>
      <c r="AG3" t="s">
        <v>75</v>
      </c>
    </row>
    <row r="4" spans="1:60" ht="25.05" customHeight="1" x14ac:dyDescent="0.25">
      <c r="A4" s="135" t="s">
        <v>9</v>
      </c>
      <c r="B4" s="136" t="s">
        <v>46</v>
      </c>
      <c r="C4" s="263" t="s">
        <v>47</v>
      </c>
      <c r="D4" s="264"/>
      <c r="E4" s="264"/>
      <c r="F4" s="264"/>
      <c r="G4" s="265"/>
      <c r="AG4" t="s">
        <v>76</v>
      </c>
    </row>
    <row r="5" spans="1:60" x14ac:dyDescent="0.25">
      <c r="D5" s="10"/>
    </row>
    <row r="6" spans="1:60" ht="39.6" x14ac:dyDescent="0.25">
      <c r="A6" s="138" t="s">
        <v>77</v>
      </c>
      <c r="B6" s="140" t="s">
        <v>78</v>
      </c>
      <c r="C6" s="140" t="s">
        <v>79</v>
      </c>
      <c r="D6" s="139" t="s">
        <v>80</v>
      </c>
      <c r="E6" s="138" t="s">
        <v>81</v>
      </c>
      <c r="F6" s="137" t="s">
        <v>82</v>
      </c>
      <c r="G6" s="138" t="s">
        <v>28</v>
      </c>
      <c r="H6" s="141" t="s">
        <v>29</v>
      </c>
      <c r="I6" s="141" t="s">
        <v>83</v>
      </c>
      <c r="J6" s="141" t="s">
        <v>30</v>
      </c>
      <c r="K6" s="141" t="s">
        <v>84</v>
      </c>
      <c r="L6" s="141" t="s">
        <v>85</v>
      </c>
      <c r="M6" s="141" t="s">
        <v>86</v>
      </c>
      <c r="N6" s="141" t="s">
        <v>87</v>
      </c>
      <c r="O6" s="141" t="s">
        <v>88</v>
      </c>
      <c r="P6" s="141" t="s">
        <v>89</v>
      </c>
      <c r="Q6" s="141" t="s">
        <v>90</v>
      </c>
      <c r="R6" s="141" t="s">
        <v>91</v>
      </c>
      <c r="S6" s="141" t="s">
        <v>92</v>
      </c>
      <c r="T6" s="141" t="s">
        <v>93</v>
      </c>
      <c r="U6" s="141" t="s">
        <v>94</v>
      </c>
      <c r="V6" s="141" t="s">
        <v>95</v>
      </c>
      <c r="W6" s="141" t="s">
        <v>96</v>
      </c>
      <c r="X6" s="141" t="s">
        <v>97</v>
      </c>
    </row>
    <row r="7" spans="1:60" hidden="1" x14ac:dyDescent="0.25">
      <c r="A7" s="3"/>
      <c r="B7" s="4"/>
      <c r="C7" s="4"/>
      <c r="D7" s="6"/>
      <c r="E7" s="143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60" x14ac:dyDescent="0.25">
      <c r="A8" s="154" t="s">
        <v>98</v>
      </c>
      <c r="B8" s="155" t="s">
        <v>69</v>
      </c>
      <c r="C8" s="174" t="s">
        <v>26</v>
      </c>
      <c r="D8" s="175"/>
      <c r="E8" s="158"/>
      <c r="F8" s="158"/>
      <c r="G8" s="158">
        <f>SUMIF(AG9:AG20,"&lt;&gt;NOR",G9:G20)</f>
        <v>0</v>
      </c>
      <c r="H8" s="158"/>
      <c r="I8" s="158">
        <f>SUM(I9:I20)</f>
        <v>0</v>
      </c>
      <c r="J8" s="158"/>
      <c r="K8" s="158">
        <f>SUM(K9:K20)</f>
        <v>44887.649999999994</v>
      </c>
      <c r="L8" s="158"/>
      <c r="M8" s="158">
        <f>SUM(M9:M20)</f>
        <v>0</v>
      </c>
      <c r="N8" s="158"/>
      <c r="O8" s="158">
        <f>SUM(O9:O20)</f>
        <v>0</v>
      </c>
      <c r="P8" s="158"/>
      <c r="Q8" s="158">
        <f>SUM(Q9:Q20)</f>
        <v>0</v>
      </c>
      <c r="R8" s="158"/>
      <c r="S8" s="158"/>
      <c r="T8" s="159"/>
      <c r="U8" s="153"/>
      <c r="V8" s="153">
        <f>SUM(V9:V20)</f>
        <v>0</v>
      </c>
      <c r="W8" s="153"/>
      <c r="X8" s="153"/>
      <c r="AG8" t="s">
        <v>99</v>
      </c>
    </row>
    <row r="9" spans="1:60" outlineLevel="1" x14ac:dyDescent="0.25">
      <c r="A9" s="160">
        <v>1</v>
      </c>
      <c r="B9" s="161" t="s">
        <v>100</v>
      </c>
      <c r="C9" s="176" t="s">
        <v>101</v>
      </c>
      <c r="D9" s="177" t="s">
        <v>102</v>
      </c>
      <c r="E9" s="165">
        <v>1</v>
      </c>
      <c r="F9" s="164"/>
      <c r="G9" s="165">
        <f>ROUND(E9*F9,2)</f>
        <v>0</v>
      </c>
      <c r="H9" s="164">
        <v>0</v>
      </c>
      <c r="I9" s="165">
        <f>ROUND(E9*H9,2)</f>
        <v>0</v>
      </c>
      <c r="J9" s="164">
        <v>17032.59</v>
      </c>
      <c r="K9" s="165">
        <f>ROUND(E9*J9,2)</f>
        <v>17032.59</v>
      </c>
      <c r="L9" s="165">
        <v>21</v>
      </c>
      <c r="M9" s="165">
        <f>G9*(1+L9/100)</f>
        <v>0</v>
      </c>
      <c r="N9" s="165">
        <v>0</v>
      </c>
      <c r="O9" s="165">
        <f>ROUND(E9*N9,2)</f>
        <v>0</v>
      </c>
      <c r="P9" s="165">
        <v>0</v>
      </c>
      <c r="Q9" s="165">
        <f>ROUND(E9*P9,2)</f>
        <v>0</v>
      </c>
      <c r="R9" s="165"/>
      <c r="S9" s="165" t="s">
        <v>103</v>
      </c>
      <c r="T9" s="166" t="s">
        <v>104</v>
      </c>
      <c r="U9" s="151">
        <v>0</v>
      </c>
      <c r="V9" s="151">
        <f>ROUND(E9*U9,2)</f>
        <v>0</v>
      </c>
      <c r="W9" s="151"/>
      <c r="X9" s="151" t="s">
        <v>105</v>
      </c>
      <c r="Y9" s="142"/>
      <c r="Z9" s="142"/>
      <c r="AA9" s="142"/>
      <c r="AB9" s="142"/>
      <c r="AC9" s="142"/>
      <c r="AD9" s="142"/>
      <c r="AE9" s="142"/>
      <c r="AF9" s="142"/>
      <c r="AG9" s="142" t="s">
        <v>106</v>
      </c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</row>
    <row r="10" spans="1:60" outlineLevel="1" x14ac:dyDescent="0.25">
      <c r="A10" s="149"/>
      <c r="B10" s="150"/>
      <c r="C10" s="255" t="s">
        <v>107</v>
      </c>
      <c r="D10" s="256"/>
      <c r="E10" s="256"/>
      <c r="F10" s="256"/>
      <c r="G10" s="256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42"/>
      <c r="Z10" s="142"/>
      <c r="AA10" s="142"/>
      <c r="AB10" s="142"/>
      <c r="AC10" s="142"/>
      <c r="AD10" s="142"/>
      <c r="AE10" s="142"/>
      <c r="AF10" s="142"/>
      <c r="AG10" s="142" t="s">
        <v>108</v>
      </c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</row>
    <row r="11" spans="1:60" outlineLevel="1" x14ac:dyDescent="0.25">
      <c r="A11" s="149"/>
      <c r="B11" s="150"/>
      <c r="C11" s="253"/>
      <c r="D11" s="254"/>
      <c r="E11" s="254"/>
      <c r="F11" s="254"/>
      <c r="G11" s="254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42"/>
      <c r="Z11" s="142"/>
      <c r="AA11" s="142"/>
      <c r="AB11" s="142"/>
      <c r="AC11" s="142"/>
      <c r="AD11" s="142"/>
      <c r="AE11" s="142"/>
      <c r="AF11" s="142"/>
      <c r="AG11" s="142" t="s">
        <v>109</v>
      </c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</row>
    <row r="12" spans="1:60" outlineLevel="1" x14ac:dyDescent="0.25">
      <c r="A12" s="160">
        <v>2</v>
      </c>
      <c r="B12" s="161" t="s">
        <v>110</v>
      </c>
      <c r="C12" s="176" t="s">
        <v>111</v>
      </c>
      <c r="D12" s="177" t="s">
        <v>102</v>
      </c>
      <c r="E12" s="165">
        <v>1</v>
      </c>
      <c r="F12" s="164"/>
      <c r="G12" s="165">
        <f>ROUND(E12*F12,2)</f>
        <v>0</v>
      </c>
      <c r="H12" s="164">
        <v>0</v>
      </c>
      <c r="I12" s="165">
        <f>ROUND(E12*H12,2)</f>
        <v>0</v>
      </c>
      <c r="J12" s="164">
        <v>9462.5499999999993</v>
      </c>
      <c r="K12" s="165">
        <f>ROUND(E12*J12,2)</f>
        <v>9462.5499999999993</v>
      </c>
      <c r="L12" s="165">
        <v>21</v>
      </c>
      <c r="M12" s="165">
        <f>G12*(1+L12/100)</f>
        <v>0</v>
      </c>
      <c r="N12" s="165">
        <v>0</v>
      </c>
      <c r="O12" s="165">
        <f>ROUND(E12*N12,2)</f>
        <v>0</v>
      </c>
      <c r="P12" s="165">
        <v>0</v>
      </c>
      <c r="Q12" s="165">
        <f>ROUND(E12*P12,2)</f>
        <v>0</v>
      </c>
      <c r="R12" s="165"/>
      <c r="S12" s="165" t="s">
        <v>103</v>
      </c>
      <c r="T12" s="166" t="s">
        <v>104</v>
      </c>
      <c r="U12" s="151">
        <v>0</v>
      </c>
      <c r="V12" s="151">
        <f>ROUND(E12*U12,2)</f>
        <v>0</v>
      </c>
      <c r="W12" s="151"/>
      <c r="X12" s="151" t="s">
        <v>105</v>
      </c>
      <c r="Y12" s="142"/>
      <c r="Z12" s="142"/>
      <c r="AA12" s="142"/>
      <c r="AB12" s="142"/>
      <c r="AC12" s="142"/>
      <c r="AD12" s="142"/>
      <c r="AE12" s="142"/>
      <c r="AF12" s="142"/>
      <c r="AG12" s="142" t="s">
        <v>106</v>
      </c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</row>
    <row r="13" spans="1:60" outlineLevel="1" x14ac:dyDescent="0.25">
      <c r="A13" s="149"/>
      <c r="B13" s="150"/>
      <c r="C13" s="255" t="s">
        <v>112</v>
      </c>
      <c r="D13" s="256"/>
      <c r="E13" s="256"/>
      <c r="F13" s="256"/>
      <c r="G13" s="256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42"/>
      <c r="Z13" s="142"/>
      <c r="AA13" s="142"/>
      <c r="AB13" s="142"/>
      <c r="AC13" s="142"/>
      <c r="AD13" s="142"/>
      <c r="AE13" s="142"/>
      <c r="AF13" s="142"/>
      <c r="AG13" s="142" t="s">
        <v>108</v>
      </c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</row>
    <row r="14" spans="1:60" outlineLevel="1" x14ac:dyDescent="0.25">
      <c r="A14" s="149"/>
      <c r="B14" s="150"/>
      <c r="C14" s="257" t="s">
        <v>113</v>
      </c>
      <c r="D14" s="258"/>
      <c r="E14" s="258"/>
      <c r="F14" s="258"/>
      <c r="G14" s="258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42"/>
      <c r="Z14" s="142"/>
      <c r="AA14" s="142"/>
      <c r="AB14" s="142"/>
      <c r="AC14" s="142"/>
      <c r="AD14" s="142"/>
      <c r="AE14" s="142"/>
      <c r="AF14" s="142"/>
      <c r="AG14" s="142" t="s">
        <v>108</v>
      </c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</row>
    <row r="15" spans="1:60" outlineLevel="1" x14ac:dyDescent="0.25">
      <c r="A15" s="149"/>
      <c r="B15" s="150"/>
      <c r="C15" s="253"/>
      <c r="D15" s="254"/>
      <c r="E15" s="254"/>
      <c r="F15" s="254"/>
      <c r="G15" s="254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42"/>
      <c r="Z15" s="142"/>
      <c r="AA15" s="142"/>
      <c r="AB15" s="142"/>
      <c r="AC15" s="142"/>
      <c r="AD15" s="142"/>
      <c r="AE15" s="142"/>
      <c r="AF15" s="142"/>
      <c r="AG15" s="142" t="s">
        <v>109</v>
      </c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</row>
    <row r="16" spans="1:60" outlineLevel="1" x14ac:dyDescent="0.25">
      <c r="A16" s="160">
        <v>3</v>
      </c>
      <c r="B16" s="161" t="s">
        <v>114</v>
      </c>
      <c r="C16" s="176" t="s">
        <v>115</v>
      </c>
      <c r="D16" s="177" t="s">
        <v>102</v>
      </c>
      <c r="E16" s="165">
        <v>1</v>
      </c>
      <c r="F16" s="164"/>
      <c r="G16" s="165">
        <f>ROUND(E16*F16,2)</f>
        <v>0</v>
      </c>
      <c r="H16" s="164">
        <v>0</v>
      </c>
      <c r="I16" s="165">
        <f>ROUND(E16*H16,2)</f>
        <v>0</v>
      </c>
      <c r="J16" s="164">
        <v>1892.51</v>
      </c>
      <c r="K16" s="165">
        <f>ROUND(E16*J16,2)</f>
        <v>1892.51</v>
      </c>
      <c r="L16" s="165">
        <v>21</v>
      </c>
      <c r="M16" s="165">
        <f>G16*(1+L16/100)</f>
        <v>0</v>
      </c>
      <c r="N16" s="165">
        <v>0</v>
      </c>
      <c r="O16" s="165">
        <f>ROUND(E16*N16,2)</f>
        <v>0</v>
      </c>
      <c r="P16" s="165">
        <v>0</v>
      </c>
      <c r="Q16" s="165">
        <f>ROUND(E16*P16,2)</f>
        <v>0</v>
      </c>
      <c r="R16" s="165"/>
      <c r="S16" s="165" t="s">
        <v>103</v>
      </c>
      <c r="T16" s="166" t="s">
        <v>104</v>
      </c>
      <c r="U16" s="151">
        <v>0</v>
      </c>
      <c r="V16" s="151">
        <f>ROUND(E16*U16,2)</f>
        <v>0</v>
      </c>
      <c r="W16" s="151"/>
      <c r="X16" s="151" t="s">
        <v>105</v>
      </c>
      <c r="Y16" s="142"/>
      <c r="Z16" s="142"/>
      <c r="AA16" s="142"/>
      <c r="AB16" s="142"/>
      <c r="AC16" s="142"/>
      <c r="AD16" s="142"/>
      <c r="AE16" s="142"/>
      <c r="AF16" s="142"/>
      <c r="AG16" s="142" t="s">
        <v>106</v>
      </c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</row>
    <row r="17" spans="1:60" outlineLevel="1" x14ac:dyDescent="0.25">
      <c r="A17" s="149"/>
      <c r="B17" s="150"/>
      <c r="C17" s="255" t="s">
        <v>116</v>
      </c>
      <c r="D17" s="256"/>
      <c r="E17" s="256"/>
      <c r="F17" s="256"/>
      <c r="G17" s="256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42"/>
      <c r="Z17" s="142"/>
      <c r="AA17" s="142"/>
      <c r="AB17" s="142"/>
      <c r="AC17" s="142"/>
      <c r="AD17" s="142"/>
      <c r="AE17" s="142"/>
      <c r="AF17" s="142"/>
      <c r="AG17" s="142" t="s">
        <v>108</v>
      </c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67" t="str">
        <f>C17</f>
        <v>Náklady zhotovitele, které vzniknou v souvislosti s povinnostmi zhotovitele při předání a převzetí díla.</v>
      </c>
      <c r="BB17" s="142"/>
      <c r="BC17" s="142"/>
      <c r="BD17" s="142"/>
      <c r="BE17" s="142"/>
      <c r="BF17" s="142"/>
      <c r="BG17" s="142"/>
      <c r="BH17" s="142"/>
    </row>
    <row r="18" spans="1:60" outlineLevel="1" x14ac:dyDescent="0.25">
      <c r="A18" s="149"/>
      <c r="B18" s="150"/>
      <c r="C18" s="253"/>
      <c r="D18" s="254"/>
      <c r="E18" s="254"/>
      <c r="F18" s="254"/>
      <c r="G18" s="254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42"/>
      <c r="Z18" s="142"/>
      <c r="AA18" s="142"/>
      <c r="AB18" s="142"/>
      <c r="AC18" s="142"/>
      <c r="AD18" s="142"/>
      <c r="AE18" s="142"/>
      <c r="AF18" s="142"/>
      <c r="AG18" s="142" t="s">
        <v>109</v>
      </c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</row>
    <row r="19" spans="1:60" outlineLevel="1" x14ac:dyDescent="0.25">
      <c r="A19" s="160">
        <v>4</v>
      </c>
      <c r="B19" s="161" t="s">
        <v>117</v>
      </c>
      <c r="C19" s="176" t="s">
        <v>118</v>
      </c>
      <c r="D19" s="177" t="s">
        <v>119</v>
      </c>
      <c r="E19" s="165">
        <v>30</v>
      </c>
      <c r="F19" s="164"/>
      <c r="G19" s="165">
        <f>ROUND(E19*F19,2)</f>
        <v>0</v>
      </c>
      <c r="H19" s="164">
        <v>0</v>
      </c>
      <c r="I19" s="165">
        <f>ROUND(E19*H19,2)</f>
        <v>0</v>
      </c>
      <c r="J19" s="164">
        <v>550</v>
      </c>
      <c r="K19" s="165">
        <f>ROUND(E19*J19,2)</f>
        <v>16500</v>
      </c>
      <c r="L19" s="165">
        <v>21</v>
      </c>
      <c r="M19" s="165">
        <f>G19*(1+L19/100)</f>
        <v>0</v>
      </c>
      <c r="N19" s="165">
        <v>0</v>
      </c>
      <c r="O19" s="165">
        <f>ROUND(E19*N19,2)</f>
        <v>0</v>
      </c>
      <c r="P19" s="165">
        <v>0</v>
      </c>
      <c r="Q19" s="165">
        <f>ROUND(E19*P19,2)</f>
        <v>0</v>
      </c>
      <c r="R19" s="165"/>
      <c r="S19" s="165" t="s">
        <v>120</v>
      </c>
      <c r="T19" s="166" t="s">
        <v>104</v>
      </c>
      <c r="U19" s="151">
        <v>0</v>
      </c>
      <c r="V19" s="151">
        <f>ROUND(E19*U19,2)</f>
        <v>0</v>
      </c>
      <c r="W19" s="151"/>
      <c r="X19" s="151" t="s">
        <v>105</v>
      </c>
      <c r="Y19" s="142"/>
      <c r="Z19" s="142"/>
      <c r="AA19" s="142"/>
      <c r="AB19" s="142"/>
      <c r="AC19" s="142"/>
      <c r="AD19" s="142"/>
      <c r="AE19" s="142"/>
      <c r="AF19" s="142"/>
      <c r="AG19" s="142" t="s">
        <v>121</v>
      </c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</row>
    <row r="20" spans="1:60" outlineLevel="1" x14ac:dyDescent="0.25">
      <c r="A20" s="149"/>
      <c r="B20" s="150"/>
      <c r="C20" s="253"/>
      <c r="D20" s="254"/>
      <c r="E20" s="254"/>
      <c r="F20" s="254"/>
      <c r="G20" s="254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42"/>
      <c r="Z20" s="142"/>
      <c r="AA20" s="142"/>
      <c r="AB20" s="142"/>
      <c r="AC20" s="142"/>
      <c r="AD20" s="142"/>
      <c r="AE20" s="142"/>
      <c r="AF20" s="142"/>
      <c r="AG20" s="142" t="s">
        <v>109</v>
      </c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</row>
    <row r="21" spans="1:60" x14ac:dyDescent="0.25">
      <c r="A21" s="154" t="s">
        <v>98</v>
      </c>
      <c r="B21" s="155" t="s">
        <v>70</v>
      </c>
      <c r="C21" s="174" t="s">
        <v>27</v>
      </c>
      <c r="D21" s="175"/>
      <c r="E21" s="158"/>
      <c r="F21" s="158"/>
      <c r="G21" s="158">
        <f>SUMIF(AG22:AG27,"&lt;&gt;NOR",G22:G27)</f>
        <v>0</v>
      </c>
      <c r="H21" s="158"/>
      <c r="I21" s="158">
        <f>SUM(I22:I27)</f>
        <v>0</v>
      </c>
      <c r="J21" s="158"/>
      <c r="K21" s="158">
        <f>SUM(K22:K27)</f>
        <v>21763.87</v>
      </c>
      <c r="L21" s="158"/>
      <c r="M21" s="158">
        <f>SUM(M22:M27)</f>
        <v>0</v>
      </c>
      <c r="N21" s="158"/>
      <c r="O21" s="158">
        <f>SUM(O22:O27)</f>
        <v>0</v>
      </c>
      <c r="P21" s="158"/>
      <c r="Q21" s="158">
        <f>SUM(Q22:Q27)</f>
        <v>0</v>
      </c>
      <c r="R21" s="158"/>
      <c r="S21" s="158"/>
      <c r="T21" s="159"/>
      <c r="U21" s="153"/>
      <c r="V21" s="153">
        <f>SUM(V22:V27)</f>
        <v>0</v>
      </c>
      <c r="W21" s="153"/>
      <c r="X21" s="153"/>
      <c r="AG21" t="s">
        <v>99</v>
      </c>
    </row>
    <row r="22" spans="1:60" outlineLevel="1" x14ac:dyDescent="0.25">
      <c r="A22" s="160">
        <v>5</v>
      </c>
      <c r="B22" s="161" t="s">
        <v>122</v>
      </c>
      <c r="C22" s="176" t="s">
        <v>123</v>
      </c>
      <c r="D22" s="177" t="s">
        <v>102</v>
      </c>
      <c r="E22" s="165">
        <v>1</v>
      </c>
      <c r="F22" s="164"/>
      <c r="G22" s="165">
        <f>ROUND(E22*F22,2)</f>
        <v>0</v>
      </c>
      <c r="H22" s="164">
        <v>0</v>
      </c>
      <c r="I22" s="165">
        <f>ROUND(E22*H22,2)</f>
        <v>0</v>
      </c>
      <c r="J22" s="164">
        <v>7570.04</v>
      </c>
      <c r="K22" s="165">
        <f>ROUND(E22*J22,2)</f>
        <v>7570.04</v>
      </c>
      <c r="L22" s="165">
        <v>21</v>
      </c>
      <c r="M22" s="165">
        <f>G22*(1+L22/100)</f>
        <v>0</v>
      </c>
      <c r="N22" s="165">
        <v>0</v>
      </c>
      <c r="O22" s="165">
        <f>ROUND(E22*N22,2)</f>
        <v>0</v>
      </c>
      <c r="P22" s="165">
        <v>0</v>
      </c>
      <c r="Q22" s="165">
        <f>ROUND(E22*P22,2)</f>
        <v>0</v>
      </c>
      <c r="R22" s="165"/>
      <c r="S22" s="165" t="s">
        <v>103</v>
      </c>
      <c r="T22" s="166" t="s">
        <v>104</v>
      </c>
      <c r="U22" s="151">
        <v>0</v>
      </c>
      <c r="V22" s="151">
        <f>ROUND(E22*U22,2)</f>
        <v>0</v>
      </c>
      <c r="W22" s="151"/>
      <c r="X22" s="151" t="s">
        <v>105</v>
      </c>
      <c r="Y22" s="142"/>
      <c r="Z22" s="142"/>
      <c r="AA22" s="142"/>
      <c r="AB22" s="142"/>
      <c r="AC22" s="142"/>
      <c r="AD22" s="142"/>
      <c r="AE22" s="142"/>
      <c r="AF22" s="142"/>
      <c r="AG22" s="142" t="s">
        <v>106</v>
      </c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</row>
    <row r="23" spans="1:60" ht="31.2" outlineLevel="1" x14ac:dyDescent="0.25">
      <c r="A23" s="149"/>
      <c r="B23" s="150"/>
      <c r="C23" s="255" t="s">
        <v>124</v>
      </c>
      <c r="D23" s="256"/>
      <c r="E23" s="256"/>
      <c r="F23" s="256"/>
      <c r="G23" s="256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42"/>
      <c r="Z23" s="142"/>
      <c r="AA23" s="142"/>
      <c r="AB23" s="142"/>
      <c r="AC23" s="142"/>
      <c r="AD23" s="142"/>
      <c r="AE23" s="142"/>
      <c r="AF23" s="142"/>
      <c r="AG23" s="142" t="s">
        <v>108</v>
      </c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67" t="str">
        <f>C23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23" s="142"/>
      <c r="BC23" s="142"/>
      <c r="BD23" s="142"/>
      <c r="BE23" s="142"/>
      <c r="BF23" s="142"/>
      <c r="BG23" s="142"/>
      <c r="BH23" s="142"/>
    </row>
    <row r="24" spans="1:60" outlineLevel="1" x14ac:dyDescent="0.25">
      <c r="A24" s="149"/>
      <c r="B24" s="150"/>
      <c r="C24" s="253"/>
      <c r="D24" s="254"/>
      <c r="E24" s="254"/>
      <c r="F24" s="254"/>
      <c r="G24" s="254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42"/>
      <c r="Z24" s="142"/>
      <c r="AA24" s="142"/>
      <c r="AB24" s="142"/>
      <c r="AC24" s="142"/>
      <c r="AD24" s="142"/>
      <c r="AE24" s="142"/>
      <c r="AF24" s="142"/>
      <c r="AG24" s="142" t="s">
        <v>109</v>
      </c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</row>
    <row r="25" spans="1:60" outlineLevel="1" x14ac:dyDescent="0.25">
      <c r="A25" s="160">
        <v>6</v>
      </c>
      <c r="B25" s="161" t="s">
        <v>125</v>
      </c>
      <c r="C25" s="176" t="s">
        <v>126</v>
      </c>
      <c r="D25" s="177" t="s">
        <v>102</v>
      </c>
      <c r="E25" s="165">
        <v>1</v>
      </c>
      <c r="F25" s="164"/>
      <c r="G25" s="165">
        <f>ROUND(E25*F25,2)</f>
        <v>0</v>
      </c>
      <c r="H25" s="164">
        <v>0</v>
      </c>
      <c r="I25" s="165">
        <f>ROUND(E25*H25,2)</f>
        <v>0</v>
      </c>
      <c r="J25" s="164">
        <v>14193.83</v>
      </c>
      <c r="K25" s="165">
        <f>ROUND(E25*J25,2)</f>
        <v>14193.83</v>
      </c>
      <c r="L25" s="165">
        <v>21</v>
      </c>
      <c r="M25" s="165">
        <f>G25*(1+L25/100)</f>
        <v>0</v>
      </c>
      <c r="N25" s="165">
        <v>0</v>
      </c>
      <c r="O25" s="165">
        <f>ROUND(E25*N25,2)</f>
        <v>0</v>
      </c>
      <c r="P25" s="165">
        <v>0</v>
      </c>
      <c r="Q25" s="165">
        <f>ROUND(E25*P25,2)</f>
        <v>0</v>
      </c>
      <c r="R25" s="165"/>
      <c r="S25" s="165" t="s">
        <v>103</v>
      </c>
      <c r="T25" s="166" t="s">
        <v>104</v>
      </c>
      <c r="U25" s="151">
        <v>0</v>
      </c>
      <c r="V25" s="151">
        <f>ROUND(E25*U25,2)</f>
        <v>0</v>
      </c>
      <c r="W25" s="151"/>
      <c r="X25" s="151" t="s">
        <v>105</v>
      </c>
      <c r="Y25" s="142"/>
      <c r="Z25" s="142"/>
      <c r="AA25" s="142"/>
      <c r="AB25" s="142"/>
      <c r="AC25" s="142"/>
      <c r="AD25" s="142"/>
      <c r="AE25" s="142"/>
      <c r="AF25" s="142"/>
      <c r="AG25" s="142" t="s">
        <v>106</v>
      </c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</row>
    <row r="26" spans="1:60" ht="24" customHeight="1" outlineLevel="1" x14ac:dyDescent="0.25">
      <c r="A26" s="149"/>
      <c r="B26" s="150"/>
      <c r="C26" s="255" t="s">
        <v>127</v>
      </c>
      <c r="D26" s="256"/>
      <c r="E26" s="256"/>
      <c r="F26" s="256"/>
      <c r="G26" s="256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42"/>
      <c r="Z26" s="142"/>
      <c r="AA26" s="142"/>
      <c r="AB26" s="142"/>
      <c r="AC26" s="142"/>
      <c r="AD26" s="142"/>
      <c r="AE26" s="142"/>
      <c r="AF26" s="142"/>
      <c r="AG26" s="142" t="s">
        <v>108</v>
      </c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67" t="str">
        <f>C26</f>
        <v>Náklady na vyhotovení dokumentace skutečného provedení stavby a její předání objednateli v požadované formě a požadovaném počtu.</v>
      </c>
      <c r="BB26" s="142"/>
      <c r="BC26" s="142"/>
      <c r="BD26" s="142"/>
      <c r="BE26" s="142"/>
      <c r="BF26" s="142"/>
      <c r="BG26" s="142"/>
      <c r="BH26" s="142"/>
    </row>
    <row r="27" spans="1:60" outlineLevel="1" x14ac:dyDescent="0.25">
      <c r="A27" s="149"/>
      <c r="B27" s="150"/>
      <c r="C27" s="253"/>
      <c r="D27" s="254"/>
      <c r="E27" s="254"/>
      <c r="F27" s="254"/>
      <c r="G27" s="254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42"/>
      <c r="Z27" s="142"/>
      <c r="AA27" s="142"/>
      <c r="AB27" s="142"/>
      <c r="AC27" s="142"/>
      <c r="AD27" s="142"/>
      <c r="AE27" s="142"/>
      <c r="AF27" s="142"/>
      <c r="AG27" s="142" t="s">
        <v>109</v>
      </c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</row>
    <row r="28" spans="1:60" x14ac:dyDescent="0.25">
      <c r="A28" s="3"/>
      <c r="B28" s="4"/>
      <c r="C28" s="178"/>
      <c r="D28" s="179"/>
      <c r="E28" s="144"/>
      <c r="F28" s="144"/>
      <c r="G28" s="14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AE28">
        <v>15</v>
      </c>
      <c r="AF28">
        <v>21</v>
      </c>
      <c r="AG28" t="s">
        <v>85</v>
      </c>
    </row>
    <row r="29" spans="1:60" x14ac:dyDescent="0.25">
      <c r="A29" s="145"/>
      <c r="B29" s="146" t="s">
        <v>28</v>
      </c>
      <c r="C29" s="180"/>
      <c r="D29" s="181"/>
      <c r="E29" s="182"/>
      <c r="F29" s="182"/>
      <c r="G29" s="168">
        <f>G8+G21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AE29">
        <f>SUMIF(L7:L27,AE28,G7:G27)</f>
        <v>0</v>
      </c>
      <c r="AF29">
        <f>SUMIF(L7:L27,AF28,G7:G27)</f>
        <v>0</v>
      </c>
      <c r="AG29" t="s">
        <v>128</v>
      </c>
    </row>
    <row r="30" spans="1:60" x14ac:dyDescent="0.25">
      <c r="C30" s="183"/>
      <c r="D30" s="184"/>
      <c r="E30" s="81"/>
      <c r="F30" s="81"/>
      <c r="G30" s="81"/>
      <c r="AG30" t="s">
        <v>129</v>
      </c>
    </row>
    <row r="31" spans="1:60" x14ac:dyDescent="0.25">
      <c r="C31" s="81"/>
      <c r="D31" s="184"/>
      <c r="E31" s="81"/>
      <c r="F31" s="81"/>
      <c r="G31" s="81"/>
    </row>
    <row r="32" spans="1:60" x14ac:dyDescent="0.25">
      <c r="C32" s="81"/>
      <c r="D32" s="184"/>
      <c r="E32" s="81"/>
      <c r="F32" s="81"/>
      <c r="G32" s="81"/>
    </row>
    <row r="33" spans="3:7" x14ac:dyDescent="0.25">
      <c r="C33" s="81"/>
      <c r="D33" s="184"/>
      <c r="E33" s="81"/>
      <c r="F33" s="81"/>
      <c r="G33" s="81"/>
    </row>
    <row r="34" spans="3:7" x14ac:dyDescent="0.25">
      <c r="C34" s="81"/>
      <c r="D34" s="184"/>
      <c r="E34" s="81"/>
      <c r="F34" s="81"/>
      <c r="G34" s="81"/>
    </row>
    <row r="35" spans="3:7" x14ac:dyDescent="0.25">
      <c r="C35" s="81"/>
      <c r="D35" s="184"/>
      <c r="E35" s="81"/>
      <c r="F35" s="81"/>
      <c r="G35" s="81"/>
    </row>
    <row r="36" spans="3:7" x14ac:dyDescent="0.25">
      <c r="C36" s="81"/>
      <c r="D36" s="184"/>
      <c r="E36" s="81"/>
      <c r="F36" s="81"/>
      <c r="G36" s="81"/>
    </row>
    <row r="37" spans="3:7" x14ac:dyDescent="0.25">
      <c r="C37" s="81"/>
      <c r="D37" s="184"/>
      <c r="E37" s="81"/>
      <c r="F37" s="81"/>
      <c r="G37" s="81"/>
    </row>
    <row r="38" spans="3:7" x14ac:dyDescent="0.25">
      <c r="C38" s="81"/>
      <c r="D38" s="184"/>
      <c r="E38" s="81"/>
      <c r="F38" s="81"/>
      <c r="G38" s="81"/>
    </row>
    <row r="39" spans="3:7" x14ac:dyDescent="0.25">
      <c r="C39" s="81"/>
      <c r="D39" s="184"/>
      <c r="E39" s="81"/>
      <c r="F39" s="81"/>
      <c r="G39" s="81"/>
    </row>
    <row r="40" spans="3:7" x14ac:dyDescent="0.25">
      <c r="C40" s="81"/>
      <c r="D40" s="184"/>
      <c r="E40" s="81"/>
      <c r="F40" s="81"/>
      <c r="G40" s="81"/>
    </row>
    <row r="41" spans="3:7" x14ac:dyDescent="0.25">
      <c r="C41" s="81"/>
      <c r="D41" s="184"/>
      <c r="E41" s="81"/>
      <c r="F41" s="81"/>
      <c r="G41" s="81"/>
    </row>
    <row r="42" spans="3:7" x14ac:dyDescent="0.25">
      <c r="C42" s="81"/>
      <c r="D42" s="184"/>
      <c r="E42" s="81"/>
      <c r="F42" s="81"/>
      <c r="G42" s="81"/>
    </row>
    <row r="43" spans="3:7" x14ac:dyDescent="0.25">
      <c r="C43" s="81"/>
      <c r="D43" s="184"/>
      <c r="E43" s="81"/>
      <c r="F43" s="81"/>
      <c r="G43" s="81"/>
    </row>
    <row r="44" spans="3:7" x14ac:dyDescent="0.25">
      <c r="C44" s="81"/>
      <c r="D44" s="184"/>
      <c r="E44" s="81"/>
      <c r="F44" s="81"/>
      <c r="G44" s="81"/>
    </row>
    <row r="45" spans="3:7" x14ac:dyDescent="0.25">
      <c r="D45" s="10"/>
    </row>
    <row r="46" spans="3:7" x14ac:dyDescent="0.25">
      <c r="D46" s="10"/>
    </row>
    <row r="47" spans="3:7" x14ac:dyDescent="0.25">
      <c r="D47" s="10"/>
    </row>
    <row r="48" spans="3:7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</sheetData>
  <sheetProtection algorithmName="SHA-512" hashValue="JrqlwbW5vjQEUjS0CeEqjXhejkxGJ2yt1qFSRTlkXNA3mo+p1W+dMfFIMkSv6hckfAeIj1eywJrUK1V0BCFYJg==" saltValue="PH8wJrAw6Bt0TLYWckQ2ZA==" spinCount="100000" sheet="1"/>
  <mergeCells count="16">
    <mergeCell ref="C11:G11"/>
    <mergeCell ref="A1:G1"/>
    <mergeCell ref="C2:G2"/>
    <mergeCell ref="C3:G3"/>
    <mergeCell ref="C4:G4"/>
    <mergeCell ref="C10:G10"/>
    <mergeCell ref="C13:G13"/>
    <mergeCell ref="C14:G14"/>
    <mergeCell ref="C15:G15"/>
    <mergeCell ref="C17:G17"/>
    <mergeCell ref="C18:G18"/>
    <mergeCell ref="C20:G20"/>
    <mergeCell ref="C23:G23"/>
    <mergeCell ref="C24:G24"/>
    <mergeCell ref="C26:G26"/>
    <mergeCell ref="C27:G27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34" activePane="bottomLeft" state="frozen"/>
      <selection pane="bottomLeft" activeCell="F130" sqref="F130"/>
    </sheetView>
  </sheetViews>
  <sheetFormatPr defaultRowHeight="13.2" outlineLevelRow="1" x14ac:dyDescent="0.25"/>
  <cols>
    <col min="1" max="1" width="3.44140625" customWidth="1"/>
    <col min="2" max="2" width="12.6640625" style="116" customWidth="1"/>
    <col min="3" max="3" width="50.77734375" style="116" customWidth="1"/>
    <col min="4" max="4" width="4.88671875" customWidth="1"/>
    <col min="5" max="5" width="8" customWidth="1"/>
    <col min="6" max="6" width="9.88671875" customWidth="1"/>
    <col min="7" max="7" width="12.77734375" customWidth="1"/>
    <col min="8" max="11" width="0" hidden="1" customWidth="1"/>
    <col min="12" max="12" width="4.77734375" customWidth="1"/>
    <col min="14" max="17" width="0" hidden="1" customWidth="1"/>
    <col min="18" max="18" width="6.88671875" customWidth="1"/>
    <col min="20" max="20" width="8.44140625" customWidth="1"/>
    <col min="21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59" t="s">
        <v>130</v>
      </c>
      <c r="B1" s="259"/>
      <c r="C1" s="259"/>
      <c r="D1" s="259"/>
      <c r="E1" s="259"/>
      <c r="F1" s="259"/>
      <c r="G1" s="259"/>
      <c r="AG1" t="s">
        <v>72</v>
      </c>
    </row>
    <row r="2" spans="1:60" ht="25.05" customHeight="1" x14ac:dyDescent="0.25">
      <c r="A2" s="134" t="s">
        <v>7</v>
      </c>
      <c r="B2" s="46" t="s">
        <v>42</v>
      </c>
      <c r="C2" s="260" t="s">
        <v>43</v>
      </c>
      <c r="D2" s="261"/>
      <c r="E2" s="261"/>
      <c r="F2" s="261"/>
      <c r="G2" s="262"/>
      <c r="AG2" t="s">
        <v>73</v>
      </c>
    </row>
    <row r="3" spans="1:60" ht="25.05" customHeight="1" x14ac:dyDescent="0.25">
      <c r="A3" s="134" t="s">
        <v>8</v>
      </c>
      <c r="B3" s="46" t="s">
        <v>46</v>
      </c>
      <c r="C3" s="260" t="s">
        <v>49</v>
      </c>
      <c r="D3" s="261"/>
      <c r="E3" s="261"/>
      <c r="F3" s="261"/>
      <c r="G3" s="262"/>
      <c r="AC3" s="116" t="s">
        <v>73</v>
      </c>
      <c r="AG3" t="s">
        <v>75</v>
      </c>
    </row>
    <row r="4" spans="1:60" ht="25.05" customHeight="1" x14ac:dyDescent="0.25">
      <c r="A4" s="135" t="s">
        <v>9</v>
      </c>
      <c r="B4" s="136" t="s">
        <v>46</v>
      </c>
      <c r="C4" s="263" t="s">
        <v>49</v>
      </c>
      <c r="D4" s="264"/>
      <c r="E4" s="264"/>
      <c r="F4" s="264"/>
      <c r="G4" s="265"/>
      <c r="AG4" t="s">
        <v>76</v>
      </c>
    </row>
    <row r="5" spans="1:60" x14ac:dyDescent="0.25">
      <c r="D5" s="10"/>
    </row>
    <row r="6" spans="1:60" ht="39.6" x14ac:dyDescent="0.25">
      <c r="A6" s="138" t="s">
        <v>77</v>
      </c>
      <c r="B6" s="140" t="s">
        <v>78</v>
      </c>
      <c r="C6" s="140" t="s">
        <v>79</v>
      </c>
      <c r="D6" s="139" t="s">
        <v>80</v>
      </c>
      <c r="E6" s="138" t="s">
        <v>81</v>
      </c>
      <c r="F6" s="137" t="s">
        <v>82</v>
      </c>
      <c r="G6" s="138" t="s">
        <v>28</v>
      </c>
      <c r="H6" s="141" t="s">
        <v>29</v>
      </c>
      <c r="I6" s="141" t="s">
        <v>83</v>
      </c>
      <c r="J6" s="141" t="s">
        <v>30</v>
      </c>
      <c r="K6" s="141" t="s">
        <v>84</v>
      </c>
      <c r="L6" s="141" t="s">
        <v>85</v>
      </c>
      <c r="M6" s="141" t="s">
        <v>86</v>
      </c>
      <c r="N6" s="141" t="s">
        <v>87</v>
      </c>
      <c r="O6" s="141" t="s">
        <v>88</v>
      </c>
      <c r="P6" s="141" t="s">
        <v>89</v>
      </c>
      <c r="Q6" s="141" t="s">
        <v>90</v>
      </c>
      <c r="R6" s="141" t="s">
        <v>91</v>
      </c>
      <c r="S6" s="141" t="s">
        <v>92</v>
      </c>
      <c r="T6" s="141" t="s">
        <v>93</v>
      </c>
      <c r="U6" s="141" t="s">
        <v>94</v>
      </c>
      <c r="V6" s="141" t="s">
        <v>95</v>
      </c>
      <c r="W6" s="141" t="s">
        <v>96</v>
      </c>
      <c r="X6" s="141" t="s">
        <v>97</v>
      </c>
    </row>
    <row r="7" spans="1:60" hidden="1" x14ac:dyDescent="0.25">
      <c r="A7" s="3"/>
      <c r="B7" s="4"/>
      <c r="C7" s="4"/>
      <c r="D7" s="6"/>
      <c r="E7" s="143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60" x14ac:dyDescent="0.25">
      <c r="A8" s="154" t="s">
        <v>98</v>
      </c>
      <c r="B8" s="155" t="s">
        <v>46</v>
      </c>
      <c r="C8" s="169" t="s">
        <v>54</v>
      </c>
      <c r="D8" s="156"/>
      <c r="E8" s="157"/>
      <c r="F8" s="158"/>
      <c r="G8" s="158">
        <f>SUMIF(AG9:AG29,"&lt;&gt;NOR",G9:G29)</f>
        <v>0</v>
      </c>
      <c r="H8" s="158"/>
      <c r="I8" s="158">
        <f>SUM(I9:I29)</f>
        <v>0</v>
      </c>
      <c r="J8" s="158"/>
      <c r="K8" s="158">
        <f>SUM(K9:K29)</f>
        <v>83006.39</v>
      </c>
      <c r="L8" s="158"/>
      <c r="M8" s="158">
        <f>SUM(M9:M29)</f>
        <v>0</v>
      </c>
      <c r="N8" s="158"/>
      <c r="O8" s="158">
        <f>SUM(O9:O29)</f>
        <v>0</v>
      </c>
      <c r="P8" s="158"/>
      <c r="Q8" s="158">
        <f>SUM(Q9:Q29)</f>
        <v>0</v>
      </c>
      <c r="R8" s="158"/>
      <c r="S8" s="158"/>
      <c r="T8" s="159"/>
      <c r="U8" s="153"/>
      <c r="V8" s="153">
        <f>SUM(V9:V29)</f>
        <v>4.5599999999999996</v>
      </c>
      <c r="W8" s="153"/>
      <c r="X8" s="153"/>
      <c r="AG8" t="s">
        <v>99</v>
      </c>
    </row>
    <row r="9" spans="1:60" ht="20.399999999999999" outlineLevel="1" x14ac:dyDescent="0.25">
      <c r="A9" s="160">
        <v>1</v>
      </c>
      <c r="B9" s="161" t="s">
        <v>131</v>
      </c>
      <c r="C9" s="170" t="s">
        <v>132</v>
      </c>
      <c r="D9" s="162" t="s">
        <v>133</v>
      </c>
      <c r="E9" s="163">
        <v>22.8</v>
      </c>
      <c r="F9" s="164"/>
      <c r="G9" s="165">
        <f>ROUND(E9*F9,2)</f>
        <v>0</v>
      </c>
      <c r="H9" s="164">
        <v>0</v>
      </c>
      <c r="I9" s="165">
        <f>ROUND(E9*H9,2)</f>
        <v>0</v>
      </c>
      <c r="J9" s="164">
        <v>124</v>
      </c>
      <c r="K9" s="165">
        <f>ROUND(E9*J9,2)</f>
        <v>2827.2</v>
      </c>
      <c r="L9" s="165">
        <v>21</v>
      </c>
      <c r="M9" s="165">
        <f>G9*(1+L9/100)</f>
        <v>0</v>
      </c>
      <c r="N9" s="165">
        <v>0</v>
      </c>
      <c r="O9" s="165">
        <f>ROUND(E9*N9,2)</f>
        <v>0</v>
      </c>
      <c r="P9" s="165">
        <v>0</v>
      </c>
      <c r="Q9" s="165">
        <f>ROUND(E9*P9,2)</f>
        <v>0</v>
      </c>
      <c r="R9" s="165" t="s">
        <v>134</v>
      </c>
      <c r="S9" s="165" t="s">
        <v>103</v>
      </c>
      <c r="T9" s="166" t="s">
        <v>135</v>
      </c>
      <c r="U9" s="151">
        <v>0.2</v>
      </c>
      <c r="V9" s="151">
        <f>ROUND(E9*U9,2)</f>
        <v>4.5599999999999996</v>
      </c>
      <c r="W9" s="151"/>
      <c r="X9" s="151" t="s">
        <v>136</v>
      </c>
      <c r="Y9" s="142"/>
      <c r="Z9" s="142"/>
      <c r="AA9" s="142"/>
      <c r="AB9" s="142"/>
      <c r="AC9" s="142"/>
      <c r="AD9" s="142"/>
      <c r="AE9" s="142"/>
      <c r="AF9" s="142"/>
      <c r="AG9" s="142" t="s">
        <v>137</v>
      </c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</row>
    <row r="10" spans="1:60" outlineLevel="1" x14ac:dyDescent="0.25">
      <c r="A10" s="149"/>
      <c r="B10" s="150"/>
      <c r="C10" s="266" t="s">
        <v>138</v>
      </c>
      <c r="D10" s="267"/>
      <c r="E10" s="267"/>
      <c r="F10" s="267"/>
      <c r="G10" s="267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42"/>
      <c r="Z10" s="142"/>
      <c r="AA10" s="142"/>
      <c r="AB10" s="142"/>
      <c r="AC10" s="142"/>
      <c r="AD10" s="142"/>
      <c r="AE10" s="142"/>
      <c r="AF10" s="142"/>
      <c r="AG10" s="142" t="s">
        <v>139</v>
      </c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</row>
    <row r="11" spans="1:60" outlineLevel="1" x14ac:dyDescent="0.25">
      <c r="A11" s="149"/>
      <c r="B11" s="150"/>
      <c r="C11" s="257" t="s">
        <v>140</v>
      </c>
      <c r="D11" s="258"/>
      <c r="E11" s="258"/>
      <c r="F11" s="258"/>
      <c r="G11" s="258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42"/>
      <c r="Z11" s="142"/>
      <c r="AA11" s="142"/>
      <c r="AB11" s="142"/>
      <c r="AC11" s="142"/>
      <c r="AD11" s="142"/>
      <c r="AE11" s="142"/>
      <c r="AF11" s="142"/>
      <c r="AG11" s="142" t="s">
        <v>108</v>
      </c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</row>
    <row r="12" spans="1:60" outlineLevel="1" x14ac:dyDescent="0.25">
      <c r="A12" s="149"/>
      <c r="B12" s="150"/>
      <c r="C12" s="185" t="s">
        <v>141</v>
      </c>
      <c r="D12" s="186"/>
      <c r="E12" s="187">
        <v>22.8</v>
      </c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42"/>
      <c r="Z12" s="142"/>
      <c r="AA12" s="142"/>
      <c r="AB12" s="142"/>
      <c r="AC12" s="142"/>
      <c r="AD12" s="142"/>
      <c r="AE12" s="142"/>
      <c r="AF12" s="142"/>
      <c r="AG12" s="142" t="s">
        <v>142</v>
      </c>
      <c r="AH12" s="142">
        <v>0</v>
      </c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</row>
    <row r="13" spans="1:60" outlineLevel="1" x14ac:dyDescent="0.25">
      <c r="A13" s="149"/>
      <c r="B13" s="150"/>
      <c r="C13" s="253"/>
      <c r="D13" s="254"/>
      <c r="E13" s="254"/>
      <c r="F13" s="254"/>
      <c r="G13" s="254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42"/>
      <c r="Z13" s="142"/>
      <c r="AA13" s="142"/>
      <c r="AB13" s="142"/>
      <c r="AC13" s="142"/>
      <c r="AD13" s="142"/>
      <c r="AE13" s="142"/>
      <c r="AF13" s="142"/>
      <c r="AG13" s="142" t="s">
        <v>109</v>
      </c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</row>
    <row r="14" spans="1:60" outlineLevel="1" x14ac:dyDescent="0.25">
      <c r="A14" s="160">
        <v>2</v>
      </c>
      <c r="B14" s="161" t="s">
        <v>143</v>
      </c>
      <c r="C14" s="176" t="s">
        <v>144</v>
      </c>
      <c r="D14" s="177" t="s">
        <v>133</v>
      </c>
      <c r="E14" s="165">
        <v>25.83</v>
      </c>
      <c r="F14" s="164"/>
      <c r="G14" s="165">
        <f>ROUND(E14*F14,2)</f>
        <v>0</v>
      </c>
      <c r="H14" s="164">
        <v>0</v>
      </c>
      <c r="I14" s="165">
        <f>ROUND(E14*H14,2)</f>
        <v>0</v>
      </c>
      <c r="J14" s="164">
        <v>2145</v>
      </c>
      <c r="K14" s="165">
        <f>ROUND(E14*J14,2)</f>
        <v>55405.35</v>
      </c>
      <c r="L14" s="165">
        <v>21</v>
      </c>
      <c r="M14" s="165">
        <f>G14*(1+L14/100)</f>
        <v>0</v>
      </c>
      <c r="N14" s="165">
        <v>0</v>
      </c>
      <c r="O14" s="165">
        <f>ROUND(E14*N14,2)</f>
        <v>0</v>
      </c>
      <c r="P14" s="165">
        <v>0</v>
      </c>
      <c r="Q14" s="165">
        <f>ROUND(E14*P14,2)</f>
        <v>0</v>
      </c>
      <c r="R14" s="165" t="s">
        <v>145</v>
      </c>
      <c r="S14" s="165" t="s">
        <v>103</v>
      </c>
      <c r="T14" s="166" t="s">
        <v>135</v>
      </c>
      <c r="U14" s="151">
        <v>0</v>
      </c>
      <c r="V14" s="151">
        <f>ROUND(E14*U14,2)</f>
        <v>0</v>
      </c>
      <c r="W14" s="151"/>
      <c r="X14" s="151" t="s">
        <v>146</v>
      </c>
      <c r="Y14" s="142"/>
      <c r="Z14" s="142"/>
      <c r="AA14" s="142"/>
      <c r="AB14" s="142"/>
      <c r="AC14" s="142"/>
      <c r="AD14" s="142"/>
      <c r="AE14" s="142"/>
      <c r="AF14" s="142"/>
      <c r="AG14" s="142" t="s">
        <v>147</v>
      </c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</row>
    <row r="15" spans="1:60" outlineLevel="1" x14ac:dyDescent="0.25">
      <c r="A15" s="149"/>
      <c r="B15" s="150"/>
      <c r="C15" s="255" t="s">
        <v>148</v>
      </c>
      <c r="D15" s="256"/>
      <c r="E15" s="256"/>
      <c r="F15" s="256"/>
      <c r="G15" s="256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42"/>
      <c r="Z15" s="142"/>
      <c r="AA15" s="142"/>
      <c r="AB15" s="142"/>
      <c r="AC15" s="142"/>
      <c r="AD15" s="142"/>
      <c r="AE15" s="142"/>
      <c r="AF15" s="142"/>
      <c r="AG15" s="142" t="s">
        <v>108</v>
      </c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</row>
    <row r="16" spans="1:60" outlineLevel="1" x14ac:dyDescent="0.25">
      <c r="A16" s="149"/>
      <c r="B16" s="150"/>
      <c r="C16" s="257" t="s">
        <v>149</v>
      </c>
      <c r="D16" s="258"/>
      <c r="E16" s="258"/>
      <c r="F16" s="258"/>
      <c r="G16" s="258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42"/>
      <c r="Z16" s="142"/>
      <c r="AA16" s="142"/>
      <c r="AB16" s="142"/>
      <c r="AC16" s="142"/>
      <c r="AD16" s="142"/>
      <c r="AE16" s="142"/>
      <c r="AF16" s="142"/>
      <c r="AG16" s="142" t="s">
        <v>108</v>
      </c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</row>
    <row r="17" spans="1:60" outlineLevel="1" x14ac:dyDescent="0.25">
      <c r="A17" s="149"/>
      <c r="B17" s="150"/>
      <c r="C17" s="257" t="s">
        <v>150</v>
      </c>
      <c r="D17" s="258"/>
      <c r="E17" s="258"/>
      <c r="F17" s="258"/>
      <c r="G17" s="258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42"/>
      <c r="Z17" s="142"/>
      <c r="AA17" s="142"/>
      <c r="AB17" s="142"/>
      <c r="AC17" s="142"/>
      <c r="AD17" s="142"/>
      <c r="AE17" s="142"/>
      <c r="AF17" s="142"/>
      <c r="AG17" s="142" t="s">
        <v>108</v>
      </c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</row>
    <row r="18" spans="1:60" outlineLevel="1" x14ac:dyDescent="0.25">
      <c r="A18" s="149"/>
      <c r="B18" s="150"/>
      <c r="C18" s="257" t="s">
        <v>151</v>
      </c>
      <c r="D18" s="258"/>
      <c r="E18" s="258"/>
      <c r="F18" s="258"/>
      <c r="G18" s="258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42"/>
      <c r="Z18" s="142"/>
      <c r="AA18" s="142"/>
      <c r="AB18" s="142"/>
      <c r="AC18" s="142"/>
      <c r="AD18" s="142"/>
      <c r="AE18" s="142"/>
      <c r="AF18" s="142"/>
      <c r="AG18" s="142" t="s">
        <v>108</v>
      </c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</row>
    <row r="19" spans="1:60" outlineLevel="1" x14ac:dyDescent="0.25">
      <c r="A19" s="149"/>
      <c r="B19" s="150"/>
      <c r="C19" s="257" t="s">
        <v>152</v>
      </c>
      <c r="D19" s="258"/>
      <c r="E19" s="258"/>
      <c r="F19" s="258"/>
      <c r="G19" s="258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42"/>
      <c r="Z19" s="142"/>
      <c r="AA19" s="142"/>
      <c r="AB19" s="142"/>
      <c r="AC19" s="142"/>
      <c r="AD19" s="142"/>
      <c r="AE19" s="142"/>
      <c r="AF19" s="142"/>
      <c r="AG19" s="142" t="s">
        <v>108</v>
      </c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</row>
    <row r="20" spans="1:60" outlineLevel="1" x14ac:dyDescent="0.25">
      <c r="A20" s="149"/>
      <c r="B20" s="150"/>
      <c r="C20" s="257" t="s">
        <v>153</v>
      </c>
      <c r="D20" s="258"/>
      <c r="E20" s="258"/>
      <c r="F20" s="258"/>
      <c r="G20" s="258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42"/>
      <c r="Z20" s="142"/>
      <c r="AA20" s="142"/>
      <c r="AB20" s="142"/>
      <c r="AC20" s="142"/>
      <c r="AD20" s="142"/>
      <c r="AE20" s="142"/>
      <c r="AF20" s="142"/>
      <c r="AG20" s="142" t="s">
        <v>108</v>
      </c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</row>
    <row r="21" spans="1:60" outlineLevel="1" x14ac:dyDescent="0.25">
      <c r="A21" s="149"/>
      <c r="B21" s="150"/>
      <c r="C21" s="257" t="s">
        <v>154</v>
      </c>
      <c r="D21" s="258"/>
      <c r="E21" s="258"/>
      <c r="F21" s="258"/>
      <c r="G21" s="258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42"/>
      <c r="Z21" s="142"/>
      <c r="AA21" s="142"/>
      <c r="AB21" s="142"/>
      <c r="AC21" s="142"/>
      <c r="AD21" s="142"/>
      <c r="AE21" s="142"/>
      <c r="AF21" s="142"/>
      <c r="AG21" s="142" t="s">
        <v>108</v>
      </c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</row>
    <row r="22" spans="1:60" outlineLevel="1" x14ac:dyDescent="0.25">
      <c r="A22" s="149"/>
      <c r="B22" s="150"/>
      <c r="C22" s="185" t="s">
        <v>155</v>
      </c>
      <c r="D22" s="186"/>
      <c r="E22" s="187">
        <v>23.43</v>
      </c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42"/>
      <c r="Z22" s="142"/>
      <c r="AA22" s="142"/>
      <c r="AB22" s="142"/>
      <c r="AC22" s="142"/>
      <c r="AD22" s="142"/>
      <c r="AE22" s="142"/>
      <c r="AF22" s="142"/>
      <c r="AG22" s="142" t="s">
        <v>142</v>
      </c>
      <c r="AH22" s="142">
        <v>0</v>
      </c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</row>
    <row r="23" spans="1:60" outlineLevel="1" x14ac:dyDescent="0.25">
      <c r="A23" s="149"/>
      <c r="B23" s="150"/>
      <c r="C23" s="185" t="s">
        <v>156</v>
      </c>
      <c r="D23" s="186"/>
      <c r="E23" s="187">
        <v>2.4</v>
      </c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42"/>
      <c r="Z23" s="142"/>
      <c r="AA23" s="142"/>
      <c r="AB23" s="142"/>
      <c r="AC23" s="142"/>
      <c r="AD23" s="142"/>
      <c r="AE23" s="142"/>
      <c r="AF23" s="142"/>
      <c r="AG23" s="142" t="s">
        <v>142</v>
      </c>
      <c r="AH23" s="142">
        <v>0</v>
      </c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</row>
    <row r="24" spans="1:60" outlineLevel="1" x14ac:dyDescent="0.25">
      <c r="A24" s="149"/>
      <c r="B24" s="150"/>
      <c r="C24" s="253"/>
      <c r="D24" s="254"/>
      <c r="E24" s="254"/>
      <c r="F24" s="254"/>
      <c r="G24" s="254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42"/>
      <c r="Z24" s="142"/>
      <c r="AA24" s="142"/>
      <c r="AB24" s="142"/>
      <c r="AC24" s="142"/>
      <c r="AD24" s="142"/>
      <c r="AE24" s="142"/>
      <c r="AF24" s="142"/>
      <c r="AG24" s="142" t="s">
        <v>109</v>
      </c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</row>
    <row r="25" spans="1:60" outlineLevel="1" x14ac:dyDescent="0.25">
      <c r="A25" s="160">
        <v>3</v>
      </c>
      <c r="B25" s="161" t="s">
        <v>157</v>
      </c>
      <c r="C25" s="176" t="s">
        <v>158</v>
      </c>
      <c r="D25" s="177" t="s">
        <v>159</v>
      </c>
      <c r="E25" s="165">
        <v>165.8</v>
      </c>
      <c r="F25" s="164"/>
      <c r="G25" s="165">
        <f>ROUND(E25*F25,2)</f>
        <v>0</v>
      </c>
      <c r="H25" s="164">
        <v>0</v>
      </c>
      <c r="I25" s="165">
        <f>ROUND(E25*H25,2)</f>
        <v>0</v>
      </c>
      <c r="J25" s="164">
        <v>149.41999999999999</v>
      </c>
      <c r="K25" s="165">
        <f>ROUND(E25*J25,2)</f>
        <v>24773.84</v>
      </c>
      <c r="L25" s="165">
        <v>21</v>
      </c>
      <c r="M25" s="165">
        <f>G25*(1+L25/100)</f>
        <v>0</v>
      </c>
      <c r="N25" s="165">
        <v>0</v>
      </c>
      <c r="O25" s="165">
        <f>ROUND(E25*N25,2)</f>
        <v>0</v>
      </c>
      <c r="P25" s="165">
        <v>0</v>
      </c>
      <c r="Q25" s="165">
        <f>ROUND(E25*P25,2)</f>
        <v>0</v>
      </c>
      <c r="R25" s="165" t="s">
        <v>145</v>
      </c>
      <c r="S25" s="165" t="s">
        <v>103</v>
      </c>
      <c r="T25" s="166" t="s">
        <v>160</v>
      </c>
      <c r="U25" s="151">
        <v>0</v>
      </c>
      <c r="V25" s="151">
        <f>ROUND(E25*U25,2)</f>
        <v>0</v>
      </c>
      <c r="W25" s="151"/>
      <c r="X25" s="151" t="s">
        <v>146</v>
      </c>
      <c r="Y25" s="142"/>
      <c r="Z25" s="142"/>
      <c r="AA25" s="142"/>
      <c r="AB25" s="142"/>
      <c r="AC25" s="142"/>
      <c r="AD25" s="142"/>
      <c r="AE25" s="142"/>
      <c r="AF25" s="142"/>
      <c r="AG25" s="142" t="s">
        <v>147</v>
      </c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</row>
    <row r="26" spans="1:60" ht="41.4" outlineLevel="1" x14ac:dyDescent="0.25">
      <c r="A26" s="149"/>
      <c r="B26" s="150"/>
      <c r="C26" s="266" t="s">
        <v>161</v>
      </c>
      <c r="D26" s="267"/>
      <c r="E26" s="267"/>
      <c r="F26" s="267"/>
      <c r="G26" s="267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42"/>
      <c r="Z26" s="142"/>
      <c r="AA26" s="142"/>
      <c r="AB26" s="142"/>
      <c r="AC26" s="142"/>
      <c r="AD26" s="142"/>
      <c r="AE26" s="142"/>
      <c r="AF26" s="142"/>
      <c r="AG26" s="142" t="s">
        <v>139</v>
      </c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67" t="str">
        <f>C26</f>
        <v>Sejmutí ornice nebo lesní půdy s vodorovným přemístěním na hromady v místě upotřebení nebo na dočasné či trvalé skládky se složením. Úprava pláně v násypech vyrovnáním výškových rozdílů. Úprava pozemku s rozpojením a přehrnutím včetně urovnání. Plošná úprava terénu s urovnáním povrchu, bez doplnění ornice, v hornině 1 až 4. Rozprostření a urovnání ornice v rovině s případným nutným přemístěním hromad nebo dočasných skládek na místo potřeby ze vzdálenosti do 30 m, v rovině nebo ve svahu do 1 : 5.</v>
      </c>
      <c r="BB26" s="142"/>
      <c r="BC26" s="142"/>
      <c r="BD26" s="142"/>
      <c r="BE26" s="142"/>
      <c r="BF26" s="142"/>
      <c r="BG26" s="142"/>
      <c r="BH26" s="142"/>
    </row>
    <row r="27" spans="1:60" outlineLevel="1" x14ac:dyDescent="0.25">
      <c r="A27" s="149"/>
      <c r="B27" s="150"/>
      <c r="C27" s="257" t="s">
        <v>162</v>
      </c>
      <c r="D27" s="258"/>
      <c r="E27" s="258"/>
      <c r="F27" s="258"/>
      <c r="G27" s="258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42"/>
      <c r="Z27" s="142"/>
      <c r="AA27" s="142"/>
      <c r="AB27" s="142"/>
      <c r="AC27" s="142"/>
      <c r="AD27" s="142"/>
      <c r="AE27" s="142"/>
      <c r="AF27" s="142"/>
      <c r="AG27" s="142" t="s">
        <v>108</v>
      </c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</row>
    <row r="28" spans="1:60" outlineLevel="1" x14ac:dyDescent="0.25">
      <c r="A28" s="149"/>
      <c r="B28" s="150"/>
      <c r="C28" s="185" t="s">
        <v>163</v>
      </c>
      <c r="D28" s="186"/>
      <c r="E28" s="187">
        <v>165.8</v>
      </c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42"/>
      <c r="Z28" s="142"/>
      <c r="AA28" s="142"/>
      <c r="AB28" s="142"/>
      <c r="AC28" s="142"/>
      <c r="AD28" s="142"/>
      <c r="AE28" s="142"/>
      <c r="AF28" s="142"/>
      <c r="AG28" s="142" t="s">
        <v>142</v>
      </c>
      <c r="AH28" s="142">
        <v>0</v>
      </c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</row>
    <row r="29" spans="1:60" outlineLevel="1" x14ac:dyDescent="0.25">
      <c r="A29" s="149"/>
      <c r="B29" s="150"/>
      <c r="C29" s="253"/>
      <c r="D29" s="254"/>
      <c r="E29" s="254"/>
      <c r="F29" s="254"/>
      <c r="G29" s="254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42"/>
      <c r="Z29" s="142"/>
      <c r="AA29" s="142"/>
      <c r="AB29" s="142"/>
      <c r="AC29" s="142"/>
      <c r="AD29" s="142"/>
      <c r="AE29" s="142"/>
      <c r="AF29" s="142"/>
      <c r="AG29" s="142" t="s">
        <v>109</v>
      </c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</row>
    <row r="30" spans="1:60" x14ac:dyDescent="0.25">
      <c r="A30" s="154" t="s">
        <v>98</v>
      </c>
      <c r="B30" s="155" t="s">
        <v>55</v>
      </c>
      <c r="C30" s="174" t="s">
        <v>56</v>
      </c>
      <c r="D30" s="175"/>
      <c r="E30" s="158"/>
      <c r="F30" s="158"/>
      <c r="G30" s="158">
        <f>SUMIF(AG31:AG61,"&lt;&gt;NOR",G31:G61)</f>
        <v>0</v>
      </c>
      <c r="H30" s="158"/>
      <c r="I30" s="158">
        <f>SUM(I31:I61)</f>
        <v>19374.89</v>
      </c>
      <c r="J30" s="158"/>
      <c r="K30" s="158">
        <f>SUM(K31:K61)</f>
        <v>31548.71</v>
      </c>
      <c r="L30" s="158"/>
      <c r="M30" s="158">
        <f>SUM(M31:M61)</f>
        <v>0</v>
      </c>
      <c r="N30" s="158"/>
      <c r="O30" s="158">
        <f>SUM(O31:O61)</f>
        <v>5.0600000000000005</v>
      </c>
      <c r="P30" s="158"/>
      <c r="Q30" s="158">
        <f>SUM(Q31:Q61)</f>
        <v>0</v>
      </c>
      <c r="R30" s="158"/>
      <c r="S30" s="158"/>
      <c r="T30" s="159"/>
      <c r="U30" s="153"/>
      <c r="V30" s="153">
        <f>SUM(V31:V61)</f>
        <v>59.529999999999994</v>
      </c>
      <c r="W30" s="153"/>
      <c r="X30" s="153"/>
      <c r="AG30" t="s">
        <v>99</v>
      </c>
    </row>
    <row r="31" spans="1:60" outlineLevel="1" x14ac:dyDescent="0.25">
      <c r="A31" s="160">
        <v>4</v>
      </c>
      <c r="B31" s="161" t="s">
        <v>164</v>
      </c>
      <c r="C31" s="176" t="s">
        <v>165</v>
      </c>
      <c r="D31" s="177" t="s">
        <v>166</v>
      </c>
      <c r="E31" s="165">
        <v>35.5</v>
      </c>
      <c r="F31" s="164"/>
      <c r="G31" s="165">
        <f>ROUND(E31*F31,2)</f>
        <v>0</v>
      </c>
      <c r="H31" s="164">
        <v>370</v>
      </c>
      <c r="I31" s="165">
        <f>ROUND(E31*H31,2)</f>
        <v>13135</v>
      </c>
      <c r="J31" s="164">
        <v>764</v>
      </c>
      <c r="K31" s="165">
        <f>ROUND(E31*J31,2)</f>
        <v>27122</v>
      </c>
      <c r="L31" s="165">
        <v>21</v>
      </c>
      <c r="M31" s="165">
        <f>G31*(1+L31/100)</f>
        <v>0</v>
      </c>
      <c r="N31" s="165">
        <v>1.7350000000000001E-2</v>
      </c>
      <c r="O31" s="165">
        <f>ROUND(E31*N31,2)</f>
        <v>0.62</v>
      </c>
      <c r="P31" s="165">
        <v>0</v>
      </c>
      <c r="Q31" s="165">
        <f>ROUND(E31*P31,2)</f>
        <v>0</v>
      </c>
      <c r="R31" s="165"/>
      <c r="S31" s="165" t="s">
        <v>103</v>
      </c>
      <c r="T31" s="166" t="s">
        <v>104</v>
      </c>
      <c r="U31" s="151">
        <v>1.45</v>
      </c>
      <c r="V31" s="151">
        <f>ROUND(E31*U31,2)</f>
        <v>51.48</v>
      </c>
      <c r="W31" s="151"/>
      <c r="X31" s="151" t="s">
        <v>136</v>
      </c>
      <c r="Y31" s="142"/>
      <c r="Z31" s="142"/>
      <c r="AA31" s="142"/>
      <c r="AB31" s="142"/>
      <c r="AC31" s="142"/>
      <c r="AD31" s="142"/>
      <c r="AE31" s="142"/>
      <c r="AF31" s="142"/>
      <c r="AG31" s="142" t="s">
        <v>137</v>
      </c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</row>
    <row r="32" spans="1:60" outlineLevel="1" x14ac:dyDescent="0.25">
      <c r="A32" s="149"/>
      <c r="B32" s="150"/>
      <c r="C32" s="255" t="s">
        <v>167</v>
      </c>
      <c r="D32" s="256"/>
      <c r="E32" s="256"/>
      <c r="F32" s="256"/>
      <c r="G32" s="256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42"/>
      <c r="Z32" s="142"/>
      <c r="AA32" s="142"/>
      <c r="AB32" s="142"/>
      <c r="AC32" s="142"/>
      <c r="AD32" s="142"/>
      <c r="AE32" s="142"/>
      <c r="AF32" s="142"/>
      <c r="AG32" s="142" t="s">
        <v>108</v>
      </c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</row>
    <row r="33" spans="1:60" outlineLevel="1" x14ac:dyDescent="0.25">
      <c r="A33" s="149"/>
      <c r="B33" s="150"/>
      <c r="C33" s="257" t="s">
        <v>271</v>
      </c>
      <c r="D33" s="258"/>
      <c r="E33" s="258"/>
      <c r="F33" s="258"/>
      <c r="G33" s="258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42"/>
      <c r="Z33" s="142"/>
      <c r="AA33" s="142"/>
      <c r="AB33" s="142"/>
      <c r="AC33" s="142"/>
      <c r="AD33" s="142"/>
      <c r="AE33" s="142"/>
      <c r="AF33" s="142"/>
      <c r="AG33" s="142" t="s">
        <v>108</v>
      </c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</row>
    <row r="34" spans="1:60" outlineLevel="1" x14ac:dyDescent="0.25">
      <c r="A34" s="149"/>
      <c r="B34" s="150"/>
      <c r="C34" s="257" t="s">
        <v>168</v>
      </c>
      <c r="D34" s="258"/>
      <c r="E34" s="258"/>
      <c r="F34" s="258"/>
      <c r="G34" s="258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42"/>
      <c r="Z34" s="142"/>
      <c r="AA34" s="142"/>
      <c r="AB34" s="142"/>
      <c r="AC34" s="142"/>
      <c r="AD34" s="142"/>
      <c r="AE34" s="142"/>
      <c r="AF34" s="142"/>
      <c r="AG34" s="142" t="s">
        <v>108</v>
      </c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</row>
    <row r="35" spans="1:60" outlineLevel="1" x14ac:dyDescent="0.25">
      <c r="A35" s="149"/>
      <c r="B35" s="150"/>
      <c r="C35" s="257" t="s">
        <v>169</v>
      </c>
      <c r="D35" s="258"/>
      <c r="E35" s="258"/>
      <c r="F35" s="258"/>
      <c r="G35" s="258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42"/>
      <c r="Z35" s="142"/>
      <c r="AA35" s="142"/>
      <c r="AB35" s="142"/>
      <c r="AC35" s="142"/>
      <c r="AD35" s="142"/>
      <c r="AE35" s="142"/>
      <c r="AF35" s="142"/>
      <c r="AG35" s="142" t="s">
        <v>108</v>
      </c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</row>
    <row r="36" spans="1:60" outlineLevel="1" x14ac:dyDescent="0.25">
      <c r="A36" s="149"/>
      <c r="B36" s="150"/>
      <c r="C36" s="257" t="s">
        <v>170</v>
      </c>
      <c r="D36" s="258"/>
      <c r="E36" s="258"/>
      <c r="F36" s="258"/>
      <c r="G36" s="258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42"/>
      <c r="Z36" s="142"/>
      <c r="AA36" s="142"/>
      <c r="AB36" s="142"/>
      <c r="AC36" s="142"/>
      <c r="AD36" s="142"/>
      <c r="AE36" s="142"/>
      <c r="AF36" s="142"/>
      <c r="AG36" s="142" t="s">
        <v>108</v>
      </c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</row>
    <row r="37" spans="1:60" outlineLevel="1" x14ac:dyDescent="0.25">
      <c r="A37" s="149"/>
      <c r="B37" s="150"/>
      <c r="C37" s="185" t="s">
        <v>171</v>
      </c>
      <c r="D37" s="186"/>
      <c r="E37" s="187">
        <v>35.5</v>
      </c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42"/>
      <c r="Z37" s="142"/>
      <c r="AA37" s="142"/>
      <c r="AB37" s="142"/>
      <c r="AC37" s="142"/>
      <c r="AD37" s="142"/>
      <c r="AE37" s="142"/>
      <c r="AF37" s="142"/>
      <c r="AG37" s="142" t="s">
        <v>142</v>
      </c>
      <c r="AH37" s="142">
        <v>0</v>
      </c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</row>
    <row r="38" spans="1:60" outlineLevel="1" x14ac:dyDescent="0.25">
      <c r="A38" s="149"/>
      <c r="B38" s="150"/>
      <c r="C38" s="253"/>
      <c r="D38" s="254"/>
      <c r="E38" s="254"/>
      <c r="F38" s="254"/>
      <c r="G38" s="254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42"/>
      <c r="Z38" s="142"/>
      <c r="AA38" s="142"/>
      <c r="AB38" s="142"/>
      <c r="AC38" s="142"/>
      <c r="AD38" s="142"/>
      <c r="AE38" s="142"/>
      <c r="AF38" s="142"/>
      <c r="AG38" s="142" t="s">
        <v>109</v>
      </c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</row>
    <row r="39" spans="1:60" ht="20.399999999999999" outlineLevel="1" x14ac:dyDescent="0.25">
      <c r="A39" s="160">
        <v>5</v>
      </c>
      <c r="B39" s="161" t="s">
        <v>172</v>
      </c>
      <c r="C39" s="176" t="s">
        <v>173</v>
      </c>
      <c r="D39" s="177" t="s">
        <v>166</v>
      </c>
      <c r="E39" s="165">
        <v>29.04</v>
      </c>
      <c r="F39" s="164"/>
      <c r="G39" s="165">
        <f>ROUND(E39*F39,2)</f>
        <v>0</v>
      </c>
      <c r="H39" s="164">
        <v>146.16</v>
      </c>
      <c r="I39" s="165">
        <f>ROUND(E39*H39,2)</f>
        <v>4244.49</v>
      </c>
      <c r="J39" s="164">
        <v>108.84</v>
      </c>
      <c r="K39" s="165">
        <f>ROUND(E39*J39,2)</f>
        <v>3160.71</v>
      </c>
      <c r="L39" s="165">
        <v>21</v>
      </c>
      <c r="M39" s="165">
        <f>G39*(1+L39/100)</f>
        <v>0</v>
      </c>
      <c r="N39" s="165">
        <v>1E-3</v>
      </c>
      <c r="O39" s="165">
        <f>ROUND(E39*N39,2)</f>
        <v>0.03</v>
      </c>
      <c r="P39" s="165">
        <v>0</v>
      </c>
      <c r="Q39" s="165">
        <f>ROUND(E39*P39,2)</f>
        <v>0</v>
      </c>
      <c r="R39" s="165" t="s">
        <v>174</v>
      </c>
      <c r="S39" s="165" t="s">
        <v>103</v>
      </c>
      <c r="T39" s="166" t="s">
        <v>135</v>
      </c>
      <c r="U39" s="151">
        <v>0.24</v>
      </c>
      <c r="V39" s="151">
        <f>ROUND(E39*U39,2)</f>
        <v>6.97</v>
      </c>
      <c r="W39" s="151"/>
      <c r="X39" s="151" t="s">
        <v>136</v>
      </c>
      <c r="Y39" s="142"/>
      <c r="Z39" s="142"/>
      <c r="AA39" s="142"/>
      <c r="AB39" s="142"/>
      <c r="AC39" s="142"/>
      <c r="AD39" s="142"/>
      <c r="AE39" s="142"/>
      <c r="AF39" s="142"/>
      <c r="AG39" s="142" t="s">
        <v>137</v>
      </c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</row>
    <row r="40" spans="1:60" outlineLevel="1" x14ac:dyDescent="0.25">
      <c r="A40" s="149"/>
      <c r="B40" s="150"/>
      <c r="C40" s="266" t="s">
        <v>175</v>
      </c>
      <c r="D40" s="267"/>
      <c r="E40" s="267"/>
      <c r="F40" s="267"/>
      <c r="G40" s="267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42"/>
      <c r="Z40" s="142"/>
      <c r="AA40" s="142"/>
      <c r="AB40" s="142"/>
      <c r="AC40" s="142"/>
      <c r="AD40" s="142"/>
      <c r="AE40" s="142"/>
      <c r="AF40" s="142"/>
      <c r="AG40" s="142" t="s">
        <v>139</v>
      </c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</row>
    <row r="41" spans="1:60" outlineLevel="1" x14ac:dyDescent="0.25">
      <c r="A41" s="149"/>
      <c r="B41" s="150"/>
      <c r="C41" s="257" t="s">
        <v>176</v>
      </c>
      <c r="D41" s="258"/>
      <c r="E41" s="258"/>
      <c r="F41" s="258"/>
      <c r="G41" s="258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42"/>
      <c r="Z41" s="142"/>
      <c r="AA41" s="142"/>
      <c r="AB41" s="142"/>
      <c r="AC41" s="142"/>
      <c r="AD41" s="142"/>
      <c r="AE41" s="142"/>
      <c r="AF41" s="142"/>
      <c r="AG41" s="142" t="s">
        <v>108</v>
      </c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</row>
    <row r="42" spans="1:60" outlineLevel="1" x14ac:dyDescent="0.25">
      <c r="A42" s="149"/>
      <c r="B42" s="150"/>
      <c r="C42" s="257" t="s">
        <v>177</v>
      </c>
      <c r="D42" s="258"/>
      <c r="E42" s="258"/>
      <c r="F42" s="258"/>
      <c r="G42" s="258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42"/>
      <c r="Z42" s="142"/>
      <c r="AA42" s="142"/>
      <c r="AB42" s="142"/>
      <c r="AC42" s="142"/>
      <c r="AD42" s="142"/>
      <c r="AE42" s="142"/>
      <c r="AF42" s="142"/>
      <c r="AG42" s="142" t="s">
        <v>108</v>
      </c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</row>
    <row r="43" spans="1:60" outlineLevel="1" x14ac:dyDescent="0.25">
      <c r="A43" s="149"/>
      <c r="B43" s="150"/>
      <c r="C43" s="257" t="s">
        <v>178</v>
      </c>
      <c r="D43" s="258"/>
      <c r="E43" s="258"/>
      <c r="F43" s="258"/>
      <c r="G43" s="258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42"/>
      <c r="Z43" s="142"/>
      <c r="AA43" s="142"/>
      <c r="AB43" s="142"/>
      <c r="AC43" s="142"/>
      <c r="AD43" s="142"/>
      <c r="AE43" s="142"/>
      <c r="AF43" s="142"/>
      <c r="AG43" s="142" t="s">
        <v>108</v>
      </c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</row>
    <row r="44" spans="1:60" outlineLevel="1" x14ac:dyDescent="0.25">
      <c r="A44" s="149"/>
      <c r="B44" s="150"/>
      <c r="C44" s="257" t="s">
        <v>179</v>
      </c>
      <c r="D44" s="258"/>
      <c r="E44" s="258"/>
      <c r="F44" s="258"/>
      <c r="G44" s="258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42"/>
      <c r="Z44" s="142"/>
      <c r="AA44" s="142"/>
      <c r="AB44" s="142"/>
      <c r="AC44" s="142"/>
      <c r="AD44" s="142"/>
      <c r="AE44" s="142"/>
      <c r="AF44" s="142"/>
      <c r="AG44" s="142" t="s">
        <v>108</v>
      </c>
      <c r="AH44" s="142"/>
      <c r="AI44" s="142"/>
      <c r="AJ44" s="142"/>
      <c r="AK44" s="142"/>
      <c r="AL44" s="142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</row>
    <row r="45" spans="1:60" outlineLevel="1" x14ac:dyDescent="0.25">
      <c r="A45" s="149"/>
      <c r="B45" s="150"/>
      <c r="C45" s="257" t="s">
        <v>180</v>
      </c>
      <c r="D45" s="258"/>
      <c r="E45" s="258"/>
      <c r="F45" s="258"/>
      <c r="G45" s="258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42"/>
      <c r="Z45" s="142"/>
      <c r="AA45" s="142"/>
      <c r="AB45" s="142"/>
      <c r="AC45" s="142"/>
      <c r="AD45" s="142"/>
      <c r="AE45" s="142"/>
      <c r="AF45" s="142"/>
      <c r="AG45" s="142" t="s">
        <v>108</v>
      </c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</row>
    <row r="46" spans="1:60" outlineLevel="1" x14ac:dyDescent="0.25">
      <c r="A46" s="149"/>
      <c r="B46" s="150"/>
      <c r="C46" s="185" t="s">
        <v>181</v>
      </c>
      <c r="D46" s="186"/>
      <c r="E46" s="187">
        <v>29.04</v>
      </c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42"/>
      <c r="Z46" s="142"/>
      <c r="AA46" s="142"/>
      <c r="AB46" s="142"/>
      <c r="AC46" s="142"/>
      <c r="AD46" s="142"/>
      <c r="AE46" s="142"/>
      <c r="AF46" s="142"/>
      <c r="AG46" s="142" t="s">
        <v>142</v>
      </c>
      <c r="AH46" s="142">
        <v>0</v>
      </c>
      <c r="AI46" s="142"/>
      <c r="AJ46" s="142"/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</row>
    <row r="47" spans="1:60" outlineLevel="1" x14ac:dyDescent="0.25">
      <c r="A47" s="149"/>
      <c r="B47" s="150"/>
      <c r="C47" s="253"/>
      <c r="D47" s="254"/>
      <c r="E47" s="254"/>
      <c r="F47" s="254"/>
      <c r="G47" s="254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42"/>
      <c r="Z47" s="142"/>
      <c r="AA47" s="142"/>
      <c r="AB47" s="142"/>
      <c r="AC47" s="142"/>
      <c r="AD47" s="142"/>
      <c r="AE47" s="142"/>
      <c r="AF47" s="142"/>
      <c r="AG47" s="142" t="s">
        <v>109</v>
      </c>
      <c r="AH47" s="142"/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</row>
    <row r="48" spans="1:60" outlineLevel="1" x14ac:dyDescent="0.25">
      <c r="A48" s="160">
        <v>6</v>
      </c>
      <c r="B48" s="161" t="s">
        <v>182</v>
      </c>
      <c r="C48" s="176" t="s">
        <v>183</v>
      </c>
      <c r="D48" s="177" t="s">
        <v>159</v>
      </c>
      <c r="E48" s="165">
        <v>12</v>
      </c>
      <c r="F48" s="164"/>
      <c r="G48" s="165">
        <f>ROUND(E48*F48,2)</f>
        <v>0</v>
      </c>
      <c r="H48" s="164">
        <v>0</v>
      </c>
      <c r="I48" s="165">
        <f>ROUND(E48*H48,2)</f>
        <v>0</v>
      </c>
      <c r="J48" s="164">
        <v>105.5</v>
      </c>
      <c r="K48" s="165">
        <f>ROUND(E48*J48,2)</f>
        <v>1266</v>
      </c>
      <c r="L48" s="165">
        <v>21</v>
      </c>
      <c r="M48" s="165">
        <f>G48*(1+L48/100)</f>
        <v>0</v>
      </c>
      <c r="N48" s="165">
        <v>5.0000000000000001E-4</v>
      </c>
      <c r="O48" s="165">
        <f>ROUND(E48*N48,2)</f>
        <v>0.01</v>
      </c>
      <c r="P48" s="165">
        <v>0</v>
      </c>
      <c r="Q48" s="165">
        <f>ROUND(E48*P48,2)</f>
        <v>0</v>
      </c>
      <c r="R48" s="165"/>
      <c r="S48" s="165" t="s">
        <v>120</v>
      </c>
      <c r="T48" s="166" t="s">
        <v>135</v>
      </c>
      <c r="U48" s="151">
        <v>0.09</v>
      </c>
      <c r="V48" s="151">
        <f>ROUND(E48*U48,2)</f>
        <v>1.08</v>
      </c>
      <c r="W48" s="151"/>
      <c r="X48" s="151" t="s">
        <v>136</v>
      </c>
      <c r="Y48" s="142"/>
      <c r="Z48" s="142"/>
      <c r="AA48" s="142"/>
      <c r="AB48" s="142"/>
      <c r="AC48" s="142"/>
      <c r="AD48" s="142"/>
      <c r="AE48" s="142"/>
      <c r="AF48" s="142"/>
      <c r="AG48" s="142" t="s">
        <v>137</v>
      </c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</row>
    <row r="49" spans="1:60" outlineLevel="1" x14ac:dyDescent="0.25">
      <c r="A49" s="149"/>
      <c r="B49" s="150"/>
      <c r="C49" s="255" t="s">
        <v>184</v>
      </c>
      <c r="D49" s="256"/>
      <c r="E49" s="256"/>
      <c r="F49" s="256"/>
      <c r="G49" s="256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42"/>
      <c r="Z49" s="142"/>
      <c r="AA49" s="142"/>
      <c r="AB49" s="142"/>
      <c r="AC49" s="142"/>
      <c r="AD49" s="142"/>
      <c r="AE49" s="142"/>
      <c r="AF49" s="142"/>
      <c r="AG49" s="142" t="s">
        <v>108</v>
      </c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</row>
    <row r="50" spans="1:60" outlineLevel="1" x14ac:dyDescent="0.25">
      <c r="A50" s="149"/>
      <c r="B50" s="150"/>
      <c r="C50" s="257" t="s">
        <v>185</v>
      </c>
      <c r="D50" s="258"/>
      <c r="E50" s="258"/>
      <c r="F50" s="258"/>
      <c r="G50" s="258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42"/>
      <c r="Z50" s="142"/>
      <c r="AA50" s="142"/>
      <c r="AB50" s="142"/>
      <c r="AC50" s="142"/>
      <c r="AD50" s="142"/>
      <c r="AE50" s="142"/>
      <c r="AF50" s="142"/>
      <c r="AG50" s="142" t="s">
        <v>108</v>
      </c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</row>
    <row r="51" spans="1:60" outlineLevel="1" x14ac:dyDescent="0.25">
      <c r="A51" s="149"/>
      <c r="B51" s="150"/>
      <c r="C51" s="257" t="s">
        <v>186</v>
      </c>
      <c r="D51" s="258"/>
      <c r="E51" s="258"/>
      <c r="F51" s="258"/>
      <c r="G51" s="258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42"/>
      <c r="Z51" s="142"/>
      <c r="AA51" s="142"/>
      <c r="AB51" s="142"/>
      <c r="AC51" s="142"/>
      <c r="AD51" s="142"/>
      <c r="AE51" s="142"/>
      <c r="AF51" s="142"/>
      <c r="AG51" s="142" t="s">
        <v>108</v>
      </c>
      <c r="AH51" s="142"/>
      <c r="AI51" s="142"/>
      <c r="AJ51" s="142"/>
      <c r="AK51" s="142"/>
      <c r="AL51" s="142"/>
      <c r="AM51" s="142"/>
      <c r="AN51" s="142"/>
      <c r="AO51" s="142"/>
      <c r="AP51" s="142"/>
      <c r="AQ51" s="142"/>
      <c r="AR51" s="142"/>
      <c r="AS51" s="142"/>
      <c r="AT51" s="142"/>
      <c r="AU51" s="142"/>
      <c r="AV51" s="142"/>
      <c r="AW51" s="142"/>
      <c r="AX51" s="142"/>
      <c r="AY51" s="142"/>
      <c r="AZ51" s="142"/>
      <c r="BA51" s="142"/>
      <c r="BB51" s="142"/>
      <c r="BC51" s="142"/>
      <c r="BD51" s="142"/>
      <c r="BE51" s="142"/>
      <c r="BF51" s="142"/>
      <c r="BG51" s="142"/>
      <c r="BH51" s="142"/>
    </row>
    <row r="52" spans="1:60" outlineLevel="1" x14ac:dyDescent="0.25">
      <c r="A52" s="149"/>
      <c r="B52" s="150"/>
      <c r="C52" s="257" t="s">
        <v>187</v>
      </c>
      <c r="D52" s="258"/>
      <c r="E52" s="258"/>
      <c r="F52" s="258"/>
      <c r="G52" s="258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42"/>
      <c r="Z52" s="142"/>
      <c r="AA52" s="142"/>
      <c r="AB52" s="142"/>
      <c r="AC52" s="142"/>
      <c r="AD52" s="142"/>
      <c r="AE52" s="142"/>
      <c r="AF52" s="142"/>
      <c r="AG52" s="142" t="s">
        <v>108</v>
      </c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</row>
    <row r="53" spans="1:60" outlineLevel="1" x14ac:dyDescent="0.25">
      <c r="A53" s="149"/>
      <c r="B53" s="150"/>
      <c r="C53" s="185" t="s">
        <v>188</v>
      </c>
      <c r="D53" s="186"/>
      <c r="E53" s="187">
        <v>12</v>
      </c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42"/>
      <c r="Z53" s="142"/>
      <c r="AA53" s="142"/>
      <c r="AB53" s="142"/>
      <c r="AC53" s="142"/>
      <c r="AD53" s="142"/>
      <c r="AE53" s="142"/>
      <c r="AF53" s="142"/>
      <c r="AG53" s="142" t="s">
        <v>142</v>
      </c>
      <c r="AH53" s="142">
        <v>0</v>
      </c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</row>
    <row r="54" spans="1:60" outlineLevel="1" x14ac:dyDescent="0.25">
      <c r="A54" s="149"/>
      <c r="B54" s="150"/>
      <c r="C54" s="253"/>
      <c r="D54" s="254"/>
      <c r="E54" s="254"/>
      <c r="F54" s="254"/>
      <c r="G54" s="254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42"/>
      <c r="Z54" s="142"/>
      <c r="AA54" s="142"/>
      <c r="AB54" s="142"/>
      <c r="AC54" s="142"/>
      <c r="AD54" s="142"/>
      <c r="AE54" s="142"/>
      <c r="AF54" s="142"/>
      <c r="AG54" s="142" t="s">
        <v>109</v>
      </c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142"/>
      <c r="AT54" s="142"/>
      <c r="AU54" s="142"/>
      <c r="AV54" s="142"/>
      <c r="AW54" s="142"/>
      <c r="AX54" s="142"/>
      <c r="AY54" s="142"/>
      <c r="AZ54" s="142"/>
      <c r="BA54" s="142"/>
      <c r="BB54" s="142"/>
      <c r="BC54" s="142"/>
      <c r="BD54" s="142"/>
      <c r="BE54" s="142"/>
      <c r="BF54" s="142"/>
      <c r="BG54" s="142"/>
      <c r="BH54" s="142"/>
    </row>
    <row r="55" spans="1:60" outlineLevel="1" x14ac:dyDescent="0.25">
      <c r="A55" s="160">
        <v>7</v>
      </c>
      <c r="B55" s="161" t="s">
        <v>189</v>
      </c>
      <c r="C55" s="176" t="s">
        <v>190</v>
      </c>
      <c r="D55" s="177" t="s">
        <v>191</v>
      </c>
      <c r="E55" s="165">
        <v>4.4000000000000004</v>
      </c>
      <c r="F55" s="164"/>
      <c r="G55" s="165">
        <f>ROUND(E55*F55,2)</f>
        <v>0</v>
      </c>
      <c r="H55" s="164">
        <v>453.5</v>
      </c>
      <c r="I55" s="165">
        <f>ROUND(E55*H55,2)</f>
        <v>1995.4</v>
      </c>
      <c r="J55" s="164">
        <v>0</v>
      </c>
      <c r="K55" s="165">
        <f>ROUND(E55*J55,2)</f>
        <v>0</v>
      </c>
      <c r="L55" s="165">
        <v>21</v>
      </c>
      <c r="M55" s="165">
        <f>G55*(1+L55/100)</f>
        <v>0</v>
      </c>
      <c r="N55" s="165">
        <v>1</v>
      </c>
      <c r="O55" s="165">
        <f>ROUND(E55*N55,2)</f>
        <v>4.4000000000000004</v>
      </c>
      <c r="P55" s="165">
        <v>0</v>
      </c>
      <c r="Q55" s="165">
        <f>ROUND(E55*P55,2)</f>
        <v>0</v>
      </c>
      <c r="R55" s="165" t="s">
        <v>192</v>
      </c>
      <c r="S55" s="165" t="s">
        <v>103</v>
      </c>
      <c r="T55" s="166" t="s">
        <v>135</v>
      </c>
      <c r="U55" s="151">
        <v>0</v>
      </c>
      <c r="V55" s="151">
        <f>ROUND(E55*U55,2)</f>
        <v>0</v>
      </c>
      <c r="W55" s="151"/>
      <c r="X55" s="151" t="s">
        <v>193</v>
      </c>
      <c r="Y55" s="142"/>
      <c r="Z55" s="142"/>
      <c r="AA55" s="142"/>
      <c r="AB55" s="142"/>
      <c r="AC55" s="142"/>
      <c r="AD55" s="142"/>
      <c r="AE55" s="142"/>
      <c r="AF55" s="142"/>
      <c r="AG55" s="142" t="s">
        <v>194</v>
      </c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2"/>
      <c r="BF55" s="142"/>
      <c r="BG55" s="142"/>
      <c r="BH55" s="142"/>
    </row>
    <row r="56" spans="1:60" outlineLevel="1" x14ac:dyDescent="0.25">
      <c r="A56" s="149"/>
      <c r="B56" s="150"/>
      <c r="C56" s="255" t="s">
        <v>184</v>
      </c>
      <c r="D56" s="256"/>
      <c r="E56" s="256"/>
      <c r="F56" s="256"/>
      <c r="G56" s="256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42"/>
      <c r="Z56" s="142"/>
      <c r="AA56" s="142"/>
      <c r="AB56" s="142"/>
      <c r="AC56" s="142"/>
      <c r="AD56" s="142"/>
      <c r="AE56" s="142"/>
      <c r="AF56" s="142"/>
      <c r="AG56" s="142" t="s">
        <v>108</v>
      </c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  <c r="AZ56" s="142"/>
      <c r="BA56" s="142"/>
      <c r="BB56" s="142"/>
      <c r="BC56" s="142"/>
      <c r="BD56" s="142"/>
      <c r="BE56" s="142"/>
      <c r="BF56" s="142"/>
      <c r="BG56" s="142"/>
      <c r="BH56" s="142"/>
    </row>
    <row r="57" spans="1:60" outlineLevel="1" x14ac:dyDescent="0.25">
      <c r="A57" s="149"/>
      <c r="B57" s="150"/>
      <c r="C57" s="257" t="s">
        <v>185</v>
      </c>
      <c r="D57" s="258"/>
      <c r="E57" s="258"/>
      <c r="F57" s="258"/>
      <c r="G57" s="258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42"/>
      <c r="Z57" s="142"/>
      <c r="AA57" s="142"/>
      <c r="AB57" s="142"/>
      <c r="AC57" s="142"/>
      <c r="AD57" s="142"/>
      <c r="AE57" s="142"/>
      <c r="AF57" s="142"/>
      <c r="AG57" s="142" t="s">
        <v>108</v>
      </c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  <c r="BF57" s="142"/>
      <c r="BG57" s="142"/>
      <c r="BH57" s="142"/>
    </row>
    <row r="58" spans="1:60" outlineLevel="1" x14ac:dyDescent="0.25">
      <c r="A58" s="149"/>
      <c r="B58" s="150"/>
      <c r="C58" s="257" t="s">
        <v>186</v>
      </c>
      <c r="D58" s="258"/>
      <c r="E58" s="258"/>
      <c r="F58" s="258"/>
      <c r="G58" s="258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42"/>
      <c r="Z58" s="142"/>
      <c r="AA58" s="142"/>
      <c r="AB58" s="142"/>
      <c r="AC58" s="142"/>
      <c r="AD58" s="142"/>
      <c r="AE58" s="142"/>
      <c r="AF58" s="142"/>
      <c r="AG58" s="142" t="s">
        <v>108</v>
      </c>
      <c r="AH58" s="142"/>
      <c r="AI58" s="142"/>
      <c r="AJ58" s="142"/>
      <c r="AK58" s="142"/>
      <c r="AL58" s="142"/>
      <c r="AM58" s="142"/>
      <c r="AN58" s="142"/>
      <c r="AO58" s="142"/>
      <c r="AP58" s="142"/>
      <c r="AQ58" s="142"/>
      <c r="AR58" s="142"/>
      <c r="AS58" s="142"/>
      <c r="AT58" s="142"/>
      <c r="AU58" s="142"/>
      <c r="AV58" s="142"/>
      <c r="AW58" s="142"/>
      <c r="AX58" s="142"/>
      <c r="AY58" s="142"/>
      <c r="AZ58" s="142"/>
      <c r="BA58" s="142"/>
      <c r="BB58" s="142"/>
      <c r="BC58" s="142"/>
      <c r="BD58" s="142"/>
      <c r="BE58" s="142"/>
      <c r="BF58" s="142"/>
      <c r="BG58" s="142"/>
      <c r="BH58" s="142"/>
    </row>
    <row r="59" spans="1:60" outlineLevel="1" x14ac:dyDescent="0.25">
      <c r="A59" s="149"/>
      <c r="B59" s="150"/>
      <c r="C59" s="257" t="s">
        <v>187</v>
      </c>
      <c r="D59" s="258"/>
      <c r="E59" s="258"/>
      <c r="F59" s="258"/>
      <c r="G59" s="258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42"/>
      <c r="Z59" s="142"/>
      <c r="AA59" s="142"/>
      <c r="AB59" s="142"/>
      <c r="AC59" s="142"/>
      <c r="AD59" s="142"/>
      <c r="AE59" s="142"/>
      <c r="AF59" s="142"/>
      <c r="AG59" s="142" t="s">
        <v>108</v>
      </c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  <c r="BC59" s="142"/>
      <c r="BD59" s="142"/>
      <c r="BE59" s="142"/>
      <c r="BF59" s="142"/>
      <c r="BG59" s="142"/>
      <c r="BH59" s="142"/>
    </row>
    <row r="60" spans="1:60" outlineLevel="1" x14ac:dyDescent="0.25">
      <c r="A60" s="149"/>
      <c r="B60" s="150"/>
      <c r="C60" s="185" t="s">
        <v>195</v>
      </c>
      <c r="D60" s="186"/>
      <c r="E60" s="187">
        <v>4.4000000000000004</v>
      </c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42"/>
      <c r="Z60" s="142"/>
      <c r="AA60" s="142"/>
      <c r="AB60" s="142"/>
      <c r="AC60" s="142"/>
      <c r="AD60" s="142"/>
      <c r="AE60" s="142"/>
      <c r="AF60" s="142"/>
      <c r="AG60" s="142" t="s">
        <v>142</v>
      </c>
      <c r="AH60" s="142">
        <v>0</v>
      </c>
      <c r="AI60" s="142"/>
      <c r="AJ60" s="142"/>
      <c r="AK60" s="142"/>
      <c r="AL60" s="142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  <c r="BA60" s="142"/>
      <c r="BB60" s="142"/>
      <c r="BC60" s="142"/>
      <c r="BD60" s="142"/>
      <c r="BE60" s="142"/>
      <c r="BF60" s="142"/>
      <c r="BG60" s="142"/>
      <c r="BH60" s="142"/>
    </row>
    <row r="61" spans="1:60" outlineLevel="1" x14ac:dyDescent="0.25">
      <c r="A61" s="149"/>
      <c r="B61" s="150"/>
      <c r="C61" s="253"/>
      <c r="D61" s="254"/>
      <c r="E61" s="254"/>
      <c r="F61" s="254"/>
      <c r="G61" s="254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42"/>
      <c r="Z61" s="142"/>
      <c r="AA61" s="142"/>
      <c r="AB61" s="142"/>
      <c r="AC61" s="142"/>
      <c r="AD61" s="142"/>
      <c r="AE61" s="142"/>
      <c r="AF61" s="142"/>
      <c r="AG61" s="142" t="s">
        <v>109</v>
      </c>
      <c r="AH61" s="142"/>
      <c r="AI61" s="142"/>
      <c r="AJ61" s="142"/>
      <c r="AK61" s="142"/>
      <c r="AL61" s="142"/>
      <c r="AM61" s="142"/>
      <c r="AN61" s="142"/>
      <c r="AO61" s="142"/>
      <c r="AP61" s="142"/>
      <c r="AQ61" s="142"/>
      <c r="AR61" s="142"/>
      <c r="AS61" s="142"/>
      <c r="AT61" s="142"/>
      <c r="AU61" s="142"/>
      <c r="AV61" s="142"/>
      <c r="AW61" s="142"/>
      <c r="AX61" s="142"/>
      <c r="AY61" s="142"/>
      <c r="AZ61" s="142"/>
      <c r="BA61" s="142"/>
      <c r="BB61" s="142"/>
      <c r="BC61" s="142"/>
      <c r="BD61" s="142"/>
      <c r="BE61" s="142"/>
      <c r="BF61" s="142"/>
      <c r="BG61" s="142"/>
      <c r="BH61" s="142"/>
    </row>
    <row r="62" spans="1:60" x14ac:dyDescent="0.25">
      <c r="A62" s="154" t="s">
        <v>98</v>
      </c>
      <c r="B62" s="155" t="s">
        <v>57</v>
      </c>
      <c r="C62" s="174" t="s">
        <v>58</v>
      </c>
      <c r="D62" s="175"/>
      <c r="E62" s="158"/>
      <c r="F62" s="158"/>
      <c r="G62" s="158">
        <f>SUMIF(AG63:AG75,"&lt;&gt;NOR",G63:G75)</f>
        <v>0</v>
      </c>
      <c r="H62" s="158"/>
      <c r="I62" s="158">
        <f>SUM(I63:I75)</f>
        <v>35416.800000000003</v>
      </c>
      <c r="J62" s="158"/>
      <c r="K62" s="158">
        <f>SUM(K63:K75)</f>
        <v>193816.48</v>
      </c>
      <c r="L62" s="158"/>
      <c r="M62" s="158">
        <f>SUM(M63:M75)</f>
        <v>0</v>
      </c>
      <c r="N62" s="158"/>
      <c r="O62" s="158">
        <f>SUM(O63:O75)</f>
        <v>0.45</v>
      </c>
      <c r="P62" s="158"/>
      <c r="Q62" s="158">
        <f>SUM(Q63:Q75)</f>
        <v>0</v>
      </c>
      <c r="R62" s="158"/>
      <c r="S62" s="158"/>
      <c r="T62" s="159"/>
      <c r="U62" s="153"/>
      <c r="V62" s="153">
        <f>SUM(V63:V75)</f>
        <v>0</v>
      </c>
      <c r="W62" s="153"/>
      <c r="X62" s="153"/>
      <c r="AG62" t="s">
        <v>99</v>
      </c>
    </row>
    <row r="63" spans="1:60" outlineLevel="1" x14ac:dyDescent="0.25">
      <c r="A63" s="160">
        <v>8</v>
      </c>
      <c r="B63" s="161" t="s">
        <v>196</v>
      </c>
      <c r="C63" s="176" t="s">
        <v>197</v>
      </c>
      <c r="D63" s="177" t="s">
        <v>198</v>
      </c>
      <c r="E63" s="165">
        <v>49.192</v>
      </c>
      <c r="F63" s="164"/>
      <c r="G63" s="165">
        <f>ROUND(E63*F63,2)</f>
        <v>0</v>
      </c>
      <c r="H63" s="164">
        <v>0</v>
      </c>
      <c r="I63" s="165">
        <f>ROUND(E63*H63,2)</f>
        <v>0</v>
      </c>
      <c r="J63" s="164">
        <v>3940</v>
      </c>
      <c r="K63" s="165">
        <f>ROUND(E63*J63,2)</f>
        <v>193816.48</v>
      </c>
      <c r="L63" s="165">
        <v>21</v>
      </c>
      <c r="M63" s="165">
        <f>G63*(1+L63/100)</f>
        <v>0</v>
      </c>
      <c r="N63" s="165">
        <v>0</v>
      </c>
      <c r="O63" s="165">
        <f>ROUND(E63*N63,2)</f>
        <v>0</v>
      </c>
      <c r="P63" s="165">
        <v>0</v>
      </c>
      <c r="Q63" s="165">
        <f>ROUND(E63*P63,2)</f>
        <v>0</v>
      </c>
      <c r="R63" s="165"/>
      <c r="S63" s="165" t="s">
        <v>103</v>
      </c>
      <c r="T63" s="166" t="s">
        <v>199</v>
      </c>
      <c r="U63" s="151">
        <v>0</v>
      </c>
      <c r="V63" s="151">
        <f>ROUND(E63*U63,2)</f>
        <v>0</v>
      </c>
      <c r="W63" s="151"/>
      <c r="X63" s="151" t="s">
        <v>146</v>
      </c>
      <c r="Y63" s="142"/>
      <c r="Z63" s="142"/>
      <c r="AA63" s="142"/>
      <c r="AB63" s="142"/>
      <c r="AC63" s="142"/>
      <c r="AD63" s="142"/>
      <c r="AE63" s="142"/>
      <c r="AF63" s="142"/>
      <c r="AG63" s="142" t="s">
        <v>147</v>
      </c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2"/>
      <c r="AS63" s="142"/>
      <c r="AT63" s="142"/>
      <c r="AU63" s="142"/>
      <c r="AV63" s="142"/>
      <c r="AW63" s="142"/>
      <c r="AX63" s="142"/>
      <c r="AY63" s="142"/>
      <c r="AZ63" s="142"/>
      <c r="BA63" s="142"/>
      <c r="BB63" s="142"/>
      <c r="BC63" s="142"/>
      <c r="BD63" s="142"/>
      <c r="BE63" s="142"/>
      <c r="BF63" s="142"/>
      <c r="BG63" s="142"/>
      <c r="BH63" s="142"/>
    </row>
    <row r="64" spans="1:60" outlineLevel="1" x14ac:dyDescent="0.25">
      <c r="A64" s="149"/>
      <c r="B64" s="150"/>
      <c r="C64" s="255" t="s">
        <v>200</v>
      </c>
      <c r="D64" s="256"/>
      <c r="E64" s="256"/>
      <c r="F64" s="256"/>
      <c r="G64" s="256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42"/>
      <c r="Z64" s="142"/>
      <c r="AA64" s="142"/>
      <c r="AB64" s="142"/>
      <c r="AC64" s="142"/>
      <c r="AD64" s="142"/>
      <c r="AE64" s="142"/>
      <c r="AF64" s="142"/>
      <c r="AG64" s="142" t="s">
        <v>108</v>
      </c>
      <c r="AH64" s="142"/>
      <c r="AI64" s="142"/>
      <c r="AJ64" s="142"/>
      <c r="AK64" s="142"/>
      <c r="AL64" s="142"/>
      <c r="AM64" s="142"/>
      <c r="AN64" s="142"/>
      <c r="AO64" s="142"/>
      <c r="AP64" s="142"/>
      <c r="AQ64" s="142"/>
      <c r="AR64" s="142"/>
      <c r="AS64" s="142"/>
      <c r="AT64" s="142"/>
      <c r="AU64" s="142"/>
      <c r="AV64" s="142"/>
      <c r="AW64" s="142"/>
      <c r="AX64" s="142"/>
      <c r="AY64" s="142"/>
      <c r="AZ64" s="142"/>
      <c r="BA64" s="142"/>
      <c r="BB64" s="142"/>
      <c r="BC64" s="142"/>
      <c r="BD64" s="142"/>
      <c r="BE64" s="142"/>
      <c r="BF64" s="142"/>
      <c r="BG64" s="142"/>
      <c r="BH64" s="142"/>
    </row>
    <row r="65" spans="1:60" outlineLevel="1" x14ac:dyDescent="0.25">
      <c r="A65" s="149"/>
      <c r="B65" s="150"/>
      <c r="C65" s="257" t="s">
        <v>201</v>
      </c>
      <c r="D65" s="258"/>
      <c r="E65" s="258"/>
      <c r="F65" s="258"/>
      <c r="G65" s="258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42"/>
      <c r="Z65" s="142"/>
      <c r="AA65" s="142"/>
      <c r="AB65" s="142"/>
      <c r="AC65" s="142"/>
      <c r="AD65" s="142"/>
      <c r="AE65" s="142"/>
      <c r="AF65" s="142"/>
      <c r="AG65" s="142" t="s">
        <v>108</v>
      </c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  <c r="AZ65" s="142"/>
      <c r="BA65" s="142"/>
      <c r="BB65" s="142"/>
      <c r="BC65" s="142"/>
      <c r="BD65" s="142"/>
      <c r="BE65" s="142"/>
      <c r="BF65" s="142"/>
      <c r="BG65" s="142"/>
      <c r="BH65" s="142"/>
    </row>
    <row r="66" spans="1:60" outlineLevel="1" x14ac:dyDescent="0.25">
      <c r="A66" s="149"/>
      <c r="B66" s="150"/>
      <c r="C66" s="257" t="s">
        <v>202</v>
      </c>
      <c r="D66" s="258"/>
      <c r="E66" s="258"/>
      <c r="F66" s="258"/>
      <c r="G66" s="258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42"/>
      <c r="Z66" s="142"/>
      <c r="AA66" s="142"/>
      <c r="AB66" s="142"/>
      <c r="AC66" s="142"/>
      <c r="AD66" s="142"/>
      <c r="AE66" s="142"/>
      <c r="AF66" s="142"/>
      <c r="AG66" s="142" t="s">
        <v>108</v>
      </c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  <c r="AZ66" s="142"/>
      <c r="BA66" s="142"/>
      <c r="BB66" s="142"/>
      <c r="BC66" s="142"/>
      <c r="BD66" s="142"/>
      <c r="BE66" s="142"/>
      <c r="BF66" s="142"/>
      <c r="BG66" s="142"/>
      <c r="BH66" s="142"/>
    </row>
    <row r="67" spans="1:60" outlineLevel="1" x14ac:dyDescent="0.25">
      <c r="A67" s="149"/>
      <c r="B67" s="150"/>
      <c r="C67" s="257" t="s">
        <v>203</v>
      </c>
      <c r="D67" s="258"/>
      <c r="E67" s="258"/>
      <c r="F67" s="258"/>
      <c r="G67" s="258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42"/>
      <c r="Z67" s="142"/>
      <c r="AA67" s="142"/>
      <c r="AB67" s="142"/>
      <c r="AC67" s="142"/>
      <c r="AD67" s="142"/>
      <c r="AE67" s="142"/>
      <c r="AF67" s="142"/>
      <c r="AG67" s="142" t="s">
        <v>108</v>
      </c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  <c r="AS67" s="142"/>
      <c r="AT67" s="142"/>
      <c r="AU67" s="142"/>
      <c r="AV67" s="142"/>
      <c r="AW67" s="142"/>
      <c r="AX67" s="142"/>
      <c r="AY67" s="142"/>
      <c r="AZ67" s="142"/>
      <c r="BA67" s="142"/>
      <c r="BB67" s="142"/>
      <c r="BC67" s="142"/>
      <c r="BD67" s="142"/>
      <c r="BE67" s="142"/>
      <c r="BF67" s="142"/>
      <c r="BG67" s="142"/>
      <c r="BH67" s="142"/>
    </row>
    <row r="68" spans="1:60" outlineLevel="1" x14ac:dyDescent="0.25">
      <c r="A68" s="149"/>
      <c r="B68" s="150"/>
      <c r="C68" s="257" t="s">
        <v>204</v>
      </c>
      <c r="D68" s="258"/>
      <c r="E68" s="258"/>
      <c r="F68" s="258"/>
      <c r="G68" s="258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42"/>
      <c r="Z68" s="142"/>
      <c r="AA68" s="142"/>
      <c r="AB68" s="142"/>
      <c r="AC68" s="142"/>
      <c r="AD68" s="142"/>
      <c r="AE68" s="142"/>
      <c r="AF68" s="142"/>
      <c r="AG68" s="142" t="s">
        <v>108</v>
      </c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142"/>
      <c r="AT68" s="142"/>
      <c r="AU68" s="142"/>
      <c r="AV68" s="142"/>
      <c r="AW68" s="142"/>
      <c r="AX68" s="142"/>
      <c r="AY68" s="142"/>
      <c r="AZ68" s="142"/>
      <c r="BA68" s="142"/>
      <c r="BB68" s="142"/>
      <c r="BC68" s="142"/>
      <c r="BD68" s="142"/>
      <c r="BE68" s="142"/>
      <c r="BF68" s="142"/>
      <c r="BG68" s="142"/>
      <c r="BH68" s="142"/>
    </row>
    <row r="69" spans="1:60" outlineLevel="1" x14ac:dyDescent="0.25">
      <c r="A69" s="149"/>
      <c r="B69" s="150"/>
      <c r="C69" s="257" t="s">
        <v>205</v>
      </c>
      <c r="D69" s="258"/>
      <c r="E69" s="258"/>
      <c r="F69" s="258"/>
      <c r="G69" s="258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42"/>
      <c r="Z69" s="142"/>
      <c r="AA69" s="142"/>
      <c r="AB69" s="142"/>
      <c r="AC69" s="142"/>
      <c r="AD69" s="142"/>
      <c r="AE69" s="142"/>
      <c r="AF69" s="142"/>
      <c r="AG69" s="142" t="s">
        <v>108</v>
      </c>
      <c r="AH69" s="142"/>
      <c r="AI69" s="142"/>
      <c r="AJ69" s="142"/>
      <c r="AK69" s="142"/>
      <c r="AL69" s="142"/>
      <c r="AM69" s="142"/>
      <c r="AN69" s="142"/>
      <c r="AO69" s="142"/>
      <c r="AP69" s="142"/>
      <c r="AQ69" s="142"/>
      <c r="AR69" s="142"/>
      <c r="AS69" s="142"/>
      <c r="AT69" s="142"/>
      <c r="AU69" s="142"/>
      <c r="AV69" s="142"/>
      <c r="AW69" s="142"/>
      <c r="AX69" s="142"/>
      <c r="AY69" s="142"/>
      <c r="AZ69" s="142"/>
      <c r="BA69" s="142"/>
      <c r="BB69" s="142"/>
      <c r="BC69" s="142"/>
      <c r="BD69" s="142"/>
      <c r="BE69" s="142"/>
      <c r="BF69" s="142"/>
      <c r="BG69" s="142"/>
      <c r="BH69" s="142"/>
    </row>
    <row r="70" spans="1:60" outlineLevel="1" x14ac:dyDescent="0.25">
      <c r="A70" s="149"/>
      <c r="B70" s="150"/>
      <c r="C70" s="185" t="s">
        <v>206</v>
      </c>
      <c r="D70" s="186"/>
      <c r="E70" s="187">
        <v>39.049999999999997</v>
      </c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42"/>
      <c r="Z70" s="142"/>
      <c r="AA70" s="142"/>
      <c r="AB70" s="142"/>
      <c r="AC70" s="142"/>
      <c r="AD70" s="142"/>
      <c r="AE70" s="142"/>
      <c r="AF70" s="142"/>
      <c r="AG70" s="142" t="s">
        <v>142</v>
      </c>
      <c r="AH70" s="142">
        <v>0</v>
      </c>
      <c r="AI70" s="142"/>
      <c r="AJ70" s="142"/>
      <c r="AK70" s="142"/>
      <c r="AL70" s="142"/>
      <c r="AM70" s="142"/>
      <c r="AN70" s="142"/>
      <c r="AO70" s="142"/>
      <c r="AP70" s="142"/>
      <c r="AQ70" s="142"/>
      <c r="AR70" s="142"/>
      <c r="AS70" s="142"/>
      <c r="AT70" s="142"/>
      <c r="AU70" s="142"/>
      <c r="AV70" s="142"/>
      <c r="AW70" s="142"/>
      <c r="AX70" s="142"/>
      <c r="AY70" s="142"/>
      <c r="AZ70" s="142"/>
      <c r="BA70" s="142"/>
      <c r="BB70" s="142"/>
      <c r="BC70" s="142"/>
      <c r="BD70" s="142"/>
      <c r="BE70" s="142"/>
      <c r="BF70" s="142"/>
      <c r="BG70" s="142"/>
      <c r="BH70" s="142"/>
    </row>
    <row r="71" spans="1:60" outlineLevel="1" x14ac:dyDescent="0.25">
      <c r="A71" s="149"/>
      <c r="B71" s="150"/>
      <c r="C71" s="185" t="s">
        <v>207</v>
      </c>
      <c r="D71" s="186"/>
      <c r="E71" s="187">
        <v>10.141999999999999</v>
      </c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42"/>
      <c r="Z71" s="142"/>
      <c r="AA71" s="142"/>
      <c r="AB71" s="142"/>
      <c r="AC71" s="142"/>
      <c r="AD71" s="142"/>
      <c r="AE71" s="142"/>
      <c r="AF71" s="142"/>
      <c r="AG71" s="142" t="s">
        <v>142</v>
      </c>
      <c r="AH71" s="142">
        <v>0</v>
      </c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  <c r="AS71" s="142"/>
      <c r="AT71" s="142"/>
      <c r="AU71" s="142"/>
      <c r="AV71" s="142"/>
      <c r="AW71" s="142"/>
      <c r="AX71" s="142"/>
      <c r="AY71" s="142"/>
      <c r="AZ71" s="142"/>
      <c r="BA71" s="142"/>
      <c r="BB71" s="142"/>
      <c r="BC71" s="142"/>
      <c r="BD71" s="142"/>
      <c r="BE71" s="142"/>
      <c r="BF71" s="142"/>
      <c r="BG71" s="142"/>
      <c r="BH71" s="142"/>
    </row>
    <row r="72" spans="1:60" outlineLevel="1" x14ac:dyDescent="0.25">
      <c r="A72" s="149"/>
      <c r="B72" s="150"/>
      <c r="C72" s="253"/>
      <c r="D72" s="254"/>
      <c r="E72" s="254"/>
      <c r="F72" s="254"/>
      <c r="G72" s="254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42"/>
      <c r="Z72" s="142"/>
      <c r="AA72" s="142"/>
      <c r="AB72" s="142"/>
      <c r="AC72" s="142"/>
      <c r="AD72" s="142"/>
      <c r="AE72" s="142"/>
      <c r="AF72" s="142"/>
      <c r="AG72" s="142" t="s">
        <v>109</v>
      </c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142"/>
      <c r="AT72" s="142"/>
      <c r="AU72" s="142"/>
      <c r="AV72" s="142"/>
      <c r="AW72" s="142"/>
      <c r="AX72" s="142"/>
      <c r="AY72" s="142"/>
      <c r="AZ72" s="142"/>
      <c r="BA72" s="142"/>
      <c r="BB72" s="142"/>
      <c r="BC72" s="142"/>
      <c r="BD72" s="142"/>
      <c r="BE72" s="142"/>
      <c r="BF72" s="142"/>
      <c r="BG72" s="142"/>
      <c r="BH72" s="142"/>
    </row>
    <row r="73" spans="1:60" outlineLevel="1" x14ac:dyDescent="0.25">
      <c r="A73" s="160">
        <v>9</v>
      </c>
      <c r="B73" s="161" t="s">
        <v>208</v>
      </c>
      <c r="C73" s="176" t="s">
        <v>209</v>
      </c>
      <c r="D73" s="177" t="s">
        <v>133</v>
      </c>
      <c r="E73" s="165">
        <v>4.9189999999999996</v>
      </c>
      <c r="F73" s="164"/>
      <c r="G73" s="165">
        <f>ROUND(E73*F73,2)</f>
        <v>0</v>
      </c>
      <c r="H73" s="164">
        <v>7200</v>
      </c>
      <c r="I73" s="165">
        <f>ROUND(E73*H73,2)</f>
        <v>35416.800000000003</v>
      </c>
      <c r="J73" s="164">
        <v>0</v>
      </c>
      <c r="K73" s="165">
        <f>ROUND(E73*J73,2)</f>
        <v>0</v>
      </c>
      <c r="L73" s="165">
        <v>21</v>
      </c>
      <c r="M73" s="165">
        <f>G73*(1+L73/100)</f>
        <v>0</v>
      </c>
      <c r="N73" s="165">
        <v>9.1999999999999998E-2</v>
      </c>
      <c r="O73" s="165">
        <f>ROUND(E73*N73,2)</f>
        <v>0.45</v>
      </c>
      <c r="P73" s="165">
        <v>0</v>
      </c>
      <c r="Q73" s="165">
        <f>ROUND(E73*P73,2)</f>
        <v>0</v>
      </c>
      <c r="R73" s="165"/>
      <c r="S73" s="165" t="s">
        <v>120</v>
      </c>
      <c r="T73" s="166" t="s">
        <v>104</v>
      </c>
      <c r="U73" s="151">
        <v>0</v>
      </c>
      <c r="V73" s="151">
        <f>ROUND(E73*U73,2)</f>
        <v>0</v>
      </c>
      <c r="W73" s="151"/>
      <c r="X73" s="151" t="s">
        <v>193</v>
      </c>
      <c r="Y73" s="142"/>
      <c r="Z73" s="142"/>
      <c r="AA73" s="142"/>
      <c r="AB73" s="142"/>
      <c r="AC73" s="142"/>
      <c r="AD73" s="142"/>
      <c r="AE73" s="142"/>
      <c r="AF73" s="142"/>
      <c r="AG73" s="142" t="s">
        <v>194</v>
      </c>
      <c r="AH73" s="142"/>
      <c r="AI73" s="142"/>
      <c r="AJ73" s="142"/>
      <c r="AK73" s="142"/>
      <c r="AL73" s="142"/>
      <c r="AM73" s="142"/>
      <c r="AN73" s="142"/>
      <c r="AO73" s="142"/>
      <c r="AP73" s="142"/>
      <c r="AQ73" s="142"/>
      <c r="AR73" s="142"/>
      <c r="AS73" s="142"/>
      <c r="AT73" s="142"/>
      <c r="AU73" s="142"/>
      <c r="AV73" s="142"/>
      <c r="AW73" s="142"/>
      <c r="AX73" s="142"/>
      <c r="AY73" s="142"/>
      <c r="AZ73" s="142"/>
      <c r="BA73" s="142"/>
      <c r="BB73" s="142"/>
      <c r="BC73" s="142"/>
      <c r="BD73" s="142"/>
      <c r="BE73" s="142"/>
      <c r="BF73" s="142"/>
      <c r="BG73" s="142"/>
      <c r="BH73" s="142"/>
    </row>
    <row r="74" spans="1:60" outlineLevel="1" x14ac:dyDescent="0.25">
      <c r="A74" s="149"/>
      <c r="B74" s="150"/>
      <c r="C74" s="185" t="s">
        <v>210</v>
      </c>
      <c r="D74" s="186"/>
      <c r="E74" s="187">
        <v>4.9189999999999996</v>
      </c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42"/>
      <c r="Z74" s="142"/>
      <c r="AA74" s="142"/>
      <c r="AB74" s="142"/>
      <c r="AC74" s="142"/>
      <c r="AD74" s="142"/>
      <c r="AE74" s="142"/>
      <c r="AF74" s="142"/>
      <c r="AG74" s="142" t="s">
        <v>142</v>
      </c>
      <c r="AH74" s="142">
        <v>0</v>
      </c>
      <c r="AI74" s="142"/>
      <c r="AJ74" s="142"/>
      <c r="AK74" s="142"/>
      <c r="AL74" s="142"/>
      <c r="AM74" s="142"/>
      <c r="AN74" s="142"/>
      <c r="AO74" s="142"/>
      <c r="AP74" s="142"/>
      <c r="AQ74" s="142"/>
      <c r="AR74" s="142"/>
      <c r="AS74" s="142"/>
      <c r="AT74" s="142"/>
      <c r="AU74" s="142"/>
      <c r="AV74" s="142"/>
      <c r="AW74" s="142"/>
      <c r="AX74" s="142"/>
      <c r="AY74" s="142"/>
      <c r="AZ74" s="142"/>
      <c r="BA74" s="142"/>
      <c r="BB74" s="142"/>
      <c r="BC74" s="142"/>
      <c r="BD74" s="142"/>
      <c r="BE74" s="142"/>
      <c r="BF74" s="142"/>
      <c r="BG74" s="142"/>
      <c r="BH74" s="142"/>
    </row>
    <row r="75" spans="1:60" outlineLevel="1" x14ac:dyDescent="0.25">
      <c r="A75" s="149"/>
      <c r="B75" s="150"/>
      <c r="C75" s="253"/>
      <c r="D75" s="254"/>
      <c r="E75" s="254"/>
      <c r="F75" s="254"/>
      <c r="G75" s="254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42"/>
      <c r="Z75" s="142"/>
      <c r="AA75" s="142"/>
      <c r="AB75" s="142"/>
      <c r="AC75" s="142"/>
      <c r="AD75" s="142"/>
      <c r="AE75" s="142"/>
      <c r="AF75" s="142"/>
      <c r="AG75" s="142" t="s">
        <v>109</v>
      </c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142"/>
      <c r="AS75" s="142"/>
      <c r="AT75" s="142"/>
      <c r="AU75" s="142"/>
      <c r="AV75" s="142"/>
      <c r="AW75" s="142"/>
      <c r="AX75" s="142"/>
      <c r="AY75" s="142"/>
      <c r="AZ75" s="142"/>
      <c r="BA75" s="142"/>
      <c r="BB75" s="142"/>
      <c r="BC75" s="142"/>
      <c r="BD75" s="142"/>
      <c r="BE75" s="142"/>
      <c r="BF75" s="142"/>
      <c r="BG75" s="142"/>
      <c r="BH75" s="142"/>
    </row>
    <row r="76" spans="1:60" x14ac:dyDescent="0.25">
      <c r="A76" s="154" t="s">
        <v>98</v>
      </c>
      <c r="B76" s="155" t="s">
        <v>59</v>
      </c>
      <c r="C76" s="174" t="s">
        <v>60</v>
      </c>
      <c r="D76" s="175"/>
      <c r="E76" s="158"/>
      <c r="F76" s="158"/>
      <c r="G76" s="158">
        <f>SUMIF(AG77:AG93,"&lt;&gt;NOR",G77:G93)</f>
        <v>0</v>
      </c>
      <c r="H76" s="158"/>
      <c r="I76" s="158">
        <f>SUM(I77:I93)</f>
        <v>35946.31</v>
      </c>
      <c r="J76" s="158"/>
      <c r="K76" s="158">
        <f>SUM(K77:K93)</f>
        <v>343362.01</v>
      </c>
      <c r="L76" s="158"/>
      <c r="M76" s="158">
        <f>SUM(M77:M93)</f>
        <v>0</v>
      </c>
      <c r="N76" s="158"/>
      <c r="O76" s="158">
        <f>SUM(O77:O93)</f>
        <v>12.48</v>
      </c>
      <c r="P76" s="158"/>
      <c r="Q76" s="158">
        <f>SUM(Q77:Q93)</f>
        <v>0</v>
      </c>
      <c r="R76" s="158"/>
      <c r="S76" s="158"/>
      <c r="T76" s="159"/>
      <c r="U76" s="153"/>
      <c r="V76" s="153">
        <f>SUM(V77:V93)</f>
        <v>519.41</v>
      </c>
      <c r="W76" s="153"/>
      <c r="X76" s="153"/>
      <c r="AG76" t="s">
        <v>99</v>
      </c>
    </row>
    <row r="77" spans="1:60" ht="20.399999999999999" outlineLevel="1" x14ac:dyDescent="0.25">
      <c r="A77" s="160">
        <v>10</v>
      </c>
      <c r="B77" s="161" t="s">
        <v>211</v>
      </c>
      <c r="C77" s="176" t="s">
        <v>212</v>
      </c>
      <c r="D77" s="177" t="s">
        <v>159</v>
      </c>
      <c r="E77" s="165">
        <v>168.58</v>
      </c>
      <c r="F77" s="164"/>
      <c r="G77" s="165">
        <f>ROUND(E77*F77,2)</f>
        <v>0</v>
      </c>
      <c r="H77" s="164">
        <v>213.23</v>
      </c>
      <c r="I77" s="165">
        <f>ROUND(E77*H77,2)</f>
        <v>35946.31</v>
      </c>
      <c r="J77" s="164">
        <v>640.77</v>
      </c>
      <c r="K77" s="165">
        <f>ROUND(E77*J77,2)</f>
        <v>108021.01</v>
      </c>
      <c r="L77" s="165">
        <v>21</v>
      </c>
      <c r="M77" s="165">
        <f>G77*(1+L77/100)</f>
        <v>0</v>
      </c>
      <c r="N77" s="165">
        <v>2.9739999999999999E-2</v>
      </c>
      <c r="O77" s="165">
        <f>ROUND(E77*N77,2)</f>
        <v>5.01</v>
      </c>
      <c r="P77" s="165">
        <v>0</v>
      </c>
      <c r="Q77" s="165">
        <f>ROUND(E77*P77,2)</f>
        <v>0</v>
      </c>
      <c r="R77" s="165" t="s">
        <v>213</v>
      </c>
      <c r="S77" s="165" t="s">
        <v>103</v>
      </c>
      <c r="T77" s="166" t="s">
        <v>135</v>
      </c>
      <c r="U77" s="151">
        <v>1.38</v>
      </c>
      <c r="V77" s="151">
        <f>ROUND(E77*U77,2)</f>
        <v>232.64</v>
      </c>
      <c r="W77" s="151"/>
      <c r="X77" s="151" t="s">
        <v>136</v>
      </c>
      <c r="Y77" s="142"/>
      <c r="Z77" s="142"/>
      <c r="AA77" s="142"/>
      <c r="AB77" s="142"/>
      <c r="AC77" s="142"/>
      <c r="AD77" s="142"/>
      <c r="AE77" s="142"/>
      <c r="AF77" s="142"/>
      <c r="AG77" s="142" t="s">
        <v>137</v>
      </c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142"/>
      <c r="AT77" s="142"/>
      <c r="AU77" s="142"/>
      <c r="AV77" s="142"/>
      <c r="AW77" s="142"/>
      <c r="AX77" s="142"/>
      <c r="AY77" s="142"/>
      <c r="AZ77" s="142"/>
      <c r="BA77" s="142"/>
      <c r="BB77" s="142"/>
      <c r="BC77" s="142"/>
      <c r="BD77" s="142"/>
      <c r="BE77" s="142"/>
      <c r="BF77" s="142"/>
      <c r="BG77" s="142"/>
      <c r="BH77" s="142"/>
    </row>
    <row r="78" spans="1:60" ht="21" outlineLevel="1" x14ac:dyDescent="0.25">
      <c r="A78" s="149"/>
      <c r="B78" s="150"/>
      <c r="C78" s="266" t="s">
        <v>214</v>
      </c>
      <c r="D78" s="267"/>
      <c r="E78" s="267"/>
      <c r="F78" s="267"/>
      <c r="G78" s="267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42"/>
      <c r="Z78" s="142"/>
      <c r="AA78" s="142"/>
      <c r="AB78" s="142"/>
      <c r="AC78" s="142"/>
      <c r="AD78" s="142"/>
      <c r="AE78" s="142"/>
      <c r="AF78" s="142"/>
      <c r="AG78" s="142" t="s">
        <v>139</v>
      </c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142"/>
      <c r="AT78" s="142"/>
      <c r="AU78" s="142"/>
      <c r="AV78" s="142"/>
      <c r="AW78" s="142"/>
      <c r="AX78" s="142"/>
      <c r="AY78" s="142"/>
      <c r="AZ78" s="142"/>
      <c r="BA78" s="167" t="str">
        <f>C78</f>
        <v>jakoukoliv cementovou maltou se zatřením spár, s vypláchnutím spár vodou a očištěním povrchu zdiva po vyspárování, s odklizením zbylého materiálu do 20 m, z lomového kamene, kvádrového, cihelného,</v>
      </c>
      <c r="BB78" s="142"/>
      <c r="BC78" s="142"/>
      <c r="BD78" s="142"/>
      <c r="BE78" s="142"/>
      <c r="BF78" s="142"/>
      <c r="BG78" s="142"/>
      <c r="BH78" s="142"/>
    </row>
    <row r="79" spans="1:60" outlineLevel="1" x14ac:dyDescent="0.25">
      <c r="A79" s="149"/>
      <c r="B79" s="150"/>
      <c r="C79" s="257" t="s">
        <v>215</v>
      </c>
      <c r="D79" s="258"/>
      <c r="E79" s="258"/>
      <c r="F79" s="258"/>
      <c r="G79" s="258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42"/>
      <c r="Z79" s="142"/>
      <c r="AA79" s="142"/>
      <c r="AB79" s="142"/>
      <c r="AC79" s="142"/>
      <c r="AD79" s="142"/>
      <c r="AE79" s="142"/>
      <c r="AF79" s="142"/>
      <c r="AG79" s="142" t="s">
        <v>108</v>
      </c>
      <c r="AH79" s="142"/>
      <c r="AI79" s="142"/>
      <c r="AJ79" s="142"/>
      <c r="AK79" s="142"/>
      <c r="AL79" s="142"/>
      <c r="AM79" s="142"/>
      <c r="AN79" s="142"/>
      <c r="AO79" s="142"/>
      <c r="AP79" s="142"/>
      <c r="AQ79" s="142"/>
      <c r="AR79" s="142"/>
      <c r="AS79" s="142"/>
      <c r="AT79" s="142"/>
      <c r="AU79" s="142"/>
      <c r="AV79" s="142"/>
      <c r="AW79" s="142"/>
      <c r="AX79" s="142"/>
      <c r="AY79" s="142"/>
      <c r="AZ79" s="142"/>
      <c r="BA79" s="167" t="str">
        <f>C79</f>
        <v>Se zatřením spár, s vypláchnutím spár vodou a očištěním povrchu zdiva po vyspárování, s odklizením zbylého materiálu do 20 m.</v>
      </c>
      <c r="BB79" s="142"/>
      <c r="BC79" s="142"/>
      <c r="BD79" s="142"/>
      <c r="BE79" s="142"/>
      <c r="BF79" s="142"/>
      <c r="BG79" s="142"/>
      <c r="BH79" s="142"/>
    </row>
    <row r="80" spans="1:60" outlineLevel="1" x14ac:dyDescent="0.25">
      <c r="A80" s="149"/>
      <c r="B80" s="150"/>
      <c r="C80" s="185" t="s">
        <v>216</v>
      </c>
      <c r="D80" s="186"/>
      <c r="E80" s="187">
        <v>168.58</v>
      </c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42"/>
      <c r="Z80" s="142"/>
      <c r="AA80" s="142"/>
      <c r="AB80" s="142"/>
      <c r="AC80" s="142"/>
      <c r="AD80" s="142"/>
      <c r="AE80" s="142"/>
      <c r="AF80" s="142"/>
      <c r="AG80" s="142" t="s">
        <v>142</v>
      </c>
      <c r="AH80" s="142">
        <v>0</v>
      </c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/>
      <c r="BD80" s="142"/>
      <c r="BE80" s="142"/>
      <c r="BF80" s="142"/>
      <c r="BG80" s="142"/>
      <c r="BH80" s="142"/>
    </row>
    <row r="81" spans="1:60" outlineLevel="1" x14ac:dyDescent="0.25">
      <c r="A81" s="149"/>
      <c r="B81" s="150"/>
      <c r="C81" s="253"/>
      <c r="D81" s="254"/>
      <c r="E81" s="254"/>
      <c r="F81" s="254"/>
      <c r="G81" s="254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42"/>
      <c r="Z81" s="142"/>
      <c r="AA81" s="142"/>
      <c r="AB81" s="142"/>
      <c r="AC81" s="142"/>
      <c r="AD81" s="142"/>
      <c r="AE81" s="142"/>
      <c r="AF81" s="142"/>
      <c r="AG81" s="142" t="s">
        <v>109</v>
      </c>
      <c r="AH81" s="142"/>
      <c r="AI81" s="142"/>
      <c r="AJ81" s="142"/>
      <c r="AK81" s="142"/>
      <c r="AL81" s="142"/>
      <c r="AM81" s="142"/>
      <c r="AN81" s="142"/>
      <c r="AO81" s="142"/>
      <c r="AP81" s="142"/>
      <c r="AQ81" s="142"/>
      <c r="AR81" s="142"/>
      <c r="AS81" s="142"/>
      <c r="AT81" s="142"/>
      <c r="AU81" s="142"/>
      <c r="AV81" s="142"/>
      <c r="AW81" s="142"/>
      <c r="AX81" s="142"/>
      <c r="AY81" s="142"/>
      <c r="AZ81" s="142"/>
      <c r="BA81" s="142"/>
      <c r="BB81" s="142"/>
      <c r="BC81" s="142"/>
      <c r="BD81" s="142"/>
      <c r="BE81" s="142"/>
      <c r="BF81" s="142"/>
      <c r="BG81" s="142"/>
      <c r="BH81" s="142"/>
    </row>
    <row r="82" spans="1:60" outlineLevel="1" x14ac:dyDescent="0.25">
      <c r="A82" s="160">
        <v>11</v>
      </c>
      <c r="B82" s="161" t="s">
        <v>217</v>
      </c>
      <c r="C82" s="176" t="s">
        <v>218</v>
      </c>
      <c r="D82" s="177" t="s">
        <v>159</v>
      </c>
      <c r="E82" s="165">
        <v>237</v>
      </c>
      <c r="F82" s="164"/>
      <c r="G82" s="165">
        <f>ROUND(E82*F82,2)</f>
        <v>0</v>
      </c>
      <c r="H82" s="164">
        <v>0</v>
      </c>
      <c r="I82" s="165">
        <f>ROUND(E82*H82,2)</f>
        <v>0</v>
      </c>
      <c r="J82" s="164">
        <v>993</v>
      </c>
      <c r="K82" s="165">
        <f>ROUND(E82*J82,2)</f>
        <v>235341</v>
      </c>
      <c r="L82" s="165">
        <v>21</v>
      </c>
      <c r="M82" s="165">
        <f>G82*(1+L82/100)</f>
        <v>0</v>
      </c>
      <c r="N82" s="165">
        <v>3.1510000000000003E-2</v>
      </c>
      <c r="O82" s="165">
        <f>ROUND(E82*N82,2)</f>
        <v>7.47</v>
      </c>
      <c r="P82" s="165">
        <v>0</v>
      </c>
      <c r="Q82" s="165">
        <f>ROUND(E82*P82,2)</f>
        <v>0</v>
      </c>
      <c r="R82" s="165"/>
      <c r="S82" s="165" t="s">
        <v>120</v>
      </c>
      <c r="T82" s="166" t="s">
        <v>135</v>
      </c>
      <c r="U82" s="151">
        <v>1.21</v>
      </c>
      <c r="V82" s="151">
        <f>ROUND(E82*U82,2)</f>
        <v>286.77</v>
      </c>
      <c r="W82" s="151"/>
      <c r="X82" s="151" t="s">
        <v>136</v>
      </c>
      <c r="Y82" s="142"/>
      <c r="Z82" s="142"/>
      <c r="AA82" s="142"/>
      <c r="AB82" s="142"/>
      <c r="AC82" s="142"/>
      <c r="AD82" s="142"/>
      <c r="AE82" s="142"/>
      <c r="AF82" s="142"/>
      <c r="AG82" s="142" t="s">
        <v>137</v>
      </c>
      <c r="AH82" s="142"/>
      <c r="AI82" s="142"/>
      <c r="AJ82" s="142"/>
      <c r="AK82" s="142"/>
      <c r="AL82" s="142"/>
      <c r="AM82" s="142"/>
      <c r="AN82" s="142"/>
      <c r="AO82" s="142"/>
      <c r="AP82" s="142"/>
      <c r="AQ82" s="142"/>
      <c r="AR82" s="142"/>
      <c r="AS82" s="142"/>
      <c r="AT82" s="142"/>
      <c r="AU82" s="142"/>
      <c r="AV82" s="142"/>
      <c r="AW82" s="142"/>
      <c r="AX82" s="142"/>
      <c r="AY82" s="142"/>
      <c r="AZ82" s="142"/>
      <c r="BA82" s="142"/>
      <c r="BB82" s="142"/>
      <c r="BC82" s="142"/>
      <c r="BD82" s="142"/>
      <c r="BE82" s="142"/>
      <c r="BF82" s="142"/>
      <c r="BG82" s="142"/>
      <c r="BH82" s="142"/>
    </row>
    <row r="83" spans="1:60" outlineLevel="1" x14ac:dyDescent="0.25">
      <c r="A83" s="149"/>
      <c r="B83" s="150"/>
      <c r="C83" s="255" t="s">
        <v>219</v>
      </c>
      <c r="D83" s="256"/>
      <c r="E83" s="256"/>
      <c r="F83" s="256"/>
      <c r="G83" s="256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42"/>
      <c r="Z83" s="142"/>
      <c r="AA83" s="142"/>
      <c r="AB83" s="142"/>
      <c r="AC83" s="142"/>
      <c r="AD83" s="142"/>
      <c r="AE83" s="142"/>
      <c r="AF83" s="142"/>
      <c r="AG83" s="142" t="s">
        <v>108</v>
      </c>
      <c r="AH83" s="142"/>
      <c r="AI83" s="142"/>
      <c r="AJ83" s="142"/>
      <c r="AK83" s="142"/>
      <c r="AL83" s="142"/>
      <c r="AM83" s="142"/>
      <c r="AN83" s="142"/>
      <c r="AO83" s="142"/>
      <c r="AP83" s="142"/>
      <c r="AQ83" s="142"/>
      <c r="AR83" s="142"/>
      <c r="AS83" s="142"/>
      <c r="AT83" s="142"/>
      <c r="AU83" s="142"/>
      <c r="AV83" s="142"/>
      <c r="AW83" s="142"/>
      <c r="AX83" s="142"/>
      <c r="AY83" s="142"/>
      <c r="AZ83" s="142"/>
      <c r="BA83" s="142"/>
      <c r="BB83" s="142"/>
      <c r="BC83" s="142"/>
      <c r="BD83" s="142"/>
      <c r="BE83" s="142"/>
      <c r="BF83" s="142"/>
      <c r="BG83" s="142"/>
      <c r="BH83" s="142"/>
    </row>
    <row r="84" spans="1:60" outlineLevel="1" x14ac:dyDescent="0.25">
      <c r="A84" s="149"/>
      <c r="B84" s="150"/>
      <c r="C84" s="257" t="s">
        <v>220</v>
      </c>
      <c r="D84" s="258"/>
      <c r="E84" s="258"/>
      <c r="F84" s="258"/>
      <c r="G84" s="258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42"/>
      <c r="Z84" s="142"/>
      <c r="AA84" s="142"/>
      <c r="AB84" s="142"/>
      <c r="AC84" s="142"/>
      <c r="AD84" s="142"/>
      <c r="AE84" s="142"/>
      <c r="AF84" s="142"/>
      <c r="AG84" s="142" t="s">
        <v>108</v>
      </c>
      <c r="AH84" s="142"/>
      <c r="AI84" s="142"/>
      <c r="AJ84" s="142"/>
      <c r="AK84" s="142"/>
      <c r="AL84" s="142"/>
      <c r="AM84" s="142"/>
      <c r="AN84" s="142"/>
      <c r="AO84" s="142"/>
      <c r="AP84" s="142"/>
      <c r="AQ84" s="142"/>
      <c r="AR84" s="142"/>
      <c r="AS84" s="142"/>
      <c r="AT84" s="142"/>
      <c r="AU84" s="142"/>
      <c r="AV84" s="142"/>
      <c r="AW84" s="142"/>
      <c r="AX84" s="142"/>
      <c r="AY84" s="142"/>
      <c r="AZ84" s="142"/>
      <c r="BA84" s="142"/>
      <c r="BB84" s="142"/>
      <c r="BC84" s="142"/>
      <c r="BD84" s="142"/>
      <c r="BE84" s="142"/>
      <c r="BF84" s="142"/>
      <c r="BG84" s="142"/>
      <c r="BH84" s="142"/>
    </row>
    <row r="85" spans="1:60" outlineLevel="1" x14ac:dyDescent="0.25">
      <c r="A85" s="149"/>
      <c r="B85" s="150"/>
      <c r="C85" s="257" t="s">
        <v>221</v>
      </c>
      <c r="D85" s="258"/>
      <c r="E85" s="258"/>
      <c r="F85" s="258"/>
      <c r="G85" s="258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42"/>
      <c r="Z85" s="142"/>
      <c r="AA85" s="142"/>
      <c r="AB85" s="142"/>
      <c r="AC85" s="142"/>
      <c r="AD85" s="142"/>
      <c r="AE85" s="142"/>
      <c r="AF85" s="142"/>
      <c r="AG85" s="142" t="s">
        <v>108</v>
      </c>
      <c r="AH85" s="142"/>
      <c r="AI85" s="142"/>
      <c r="AJ85" s="142"/>
      <c r="AK85" s="142"/>
      <c r="AL85" s="142"/>
      <c r="AM85" s="142"/>
      <c r="AN85" s="142"/>
      <c r="AO85" s="142"/>
      <c r="AP85" s="142"/>
      <c r="AQ85" s="142"/>
      <c r="AR85" s="142"/>
      <c r="AS85" s="142"/>
      <c r="AT85" s="142"/>
      <c r="AU85" s="142"/>
      <c r="AV85" s="142"/>
      <c r="AW85" s="142"/>
      <c r="AX85" s="142"/>
      <c r="AY85" s="142"/>
      <c r="AZ85" s="142"/>
      <c r="BA85" s="142"/>
      <c r="BB85" s="142"/>
      <c r="BC85" s="142"/>
      <c r="BD85" s="142"/>
      <c r="BE85" s="142"/>
      <c r="BF85" s="142"/>
      <c r="BG85" s="142"/>
      <c r="BH85" s="142"/>
    </row>
    <row r="86" spans="1:60" outlineLevel="1" x14ac:dyDescent="0.25">
      <c r="A86" s="149"/>
      <c r="B86" s="150"/>
      <c r="C86" s="257" t="s">
        <v>222</v>
      </c>
      <c r="D86" s="258"/>
      <c r="E86" s="258"/>
      <c r="F86" s="258"/>
      <c r="G86" s="258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42"/>
      <c r="Z86" s="142"/>
      <c r="AA86" s="142"/>
      <c r="AB86" s="142"/>
      <c r="AC86" s="142"/>
      <c r="AD86" s="142"/>
      <c r="AE86" s="142"/>
      <c r="AF86" s="142"/>
      <c r="AG86" s="142" t="s">
        <v>108</v>
      </c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42"/>
    </row>
    <row r="87" spans="1:60" outlineLevel="1" x14ac:dyDescent="0.25">
      <c r="A87" s="149"/>
      <c r="B87" s="150"/>
      <c r="C87" s="257" t="s">
        <v>223</v>
      </c>
      <c r="D87" s="258"/>
      <c r="E87" s="258"/>
      <c r="F87" s="258"/>
      <c r="G87" s="258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42"/>
      <c r="Z87" s="142"/>
      <c r="AA87" s="142"/>
      <c r="AB87" s="142"/>
      <c r="AC87" s="142"/>
      <c r="AD87" s="142"/>
      <c r="AE87" s="142"/>
      <c r="AF87" s="142"/>
      <c r="AG87" s="142" t="s">
        <v>108</v>
      </c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2"/>
      <c r="BA87" s="142"/>
      <c r="BB87" s="142"/>
      <c r="BC87" s="142"/>
      <c r="BD87" s="142"/>
      <c r="BE87" s="142"/>
      <c r="BF87" s="142"/>
      <c r="BG87" s="142"/>
      <c r="BH87" s="142"/>
    </row>
    <row r="88" spans="1:60" outlineLevel="1" x14ac:dyDescent="0.25">
      <c r="A88" s="149"/>
      <c r="B88" s="150"/>
      <c r="C88" s="257" t="s">
        <v>272</v>
      </c>
      <c r="D88" s="258"/>
      <c r="E88" s="258"/>
      <c r="F88" s="258"/>
      <c r="G88" s="258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42"/>
      <c r="Z88" s="142"/>
      <c r="AA88" s="142"/>
      <c r="AB88" s="142"/>
      <c r="AC88" s="142"/>
      <c r="AD88" s="142"/>
      <c r="AE88" s="142"/>
      <c r="AF88" s="142"/>
      <c r="AG88" s="142" t="s">
        <v>108</v>
      </c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</row>
    <row r="89" spans="1:60" outlineLevel="1" x14ac:dyDescent="0.25">
      <c r="A89" s="149"/>
      <c r="B89" s="150"/>
      <c r="C89" s="188" t="s">
        <v>224</v>
      </c>
      <c r="D89" s="189"/>
      <c r="E89" s="152"/>
      <c r="F89" s="152"/>
      <c r="G89" s="152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42"/>
      <c r="Z89" s="142"/>
      <c r="AA89" s="142"/>
      <c r="AB89" s="142"/>
      <c r="AC89" s="142"/>
      <c r="AD89" s="142"/>
      <c r="AE89" s="142"/>
      <c r="AF89" s="142"/>
      <c r="AG89" s="142" t="s">
        <v>108</v>
      </c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  <c r="BH89" s="142"/>
    </row>
    <row r="90" spans="1:60" outlineLevel="1" x14ac:dyDescent="0.25">
      <c r="A90" s="149"/>
      <c r="B90" s="150"/>
      <c r="C90" s="257" t="s">
        <v>225</v>
      </c>
      <c r="D90" s="258"/>
      <c r="E90" s="258"/>
      <c r="F90" s="258"/>
      <c r="G90" s="258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42"/>
      <c r="Z90" s="142"/>
      <c r="AA90" s="142"/>
      <c r="AB90" s="142"/>
      <c r="AC90" s="142"/>
      <c r="AD90" s="142"/>
      <c r="AE90" s="142"/>
      <c r="AF90" s="142"/>
      <c r="AG90" s="142" t="s">
        <v>108</v>
      </c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/>
      <c r="BF90" s="142"/>
      <c r="BG90" s="142"/>
      <c r="BH90" s="142"/>
    </row>
    <row r="91" spans="1:60" outlineLevel="1" x14ac:dyDescent="0.25">
      <c r="A91" s="149"/>
      <c r="B91" s="150"/>
      <c r="C91" s="257" t="s">
        <v>226</v>
      </c>
      <c r="D91" s="258"/>
      <c r="E91" s="258"/>
      <c r="F91" s="258"/>
      <c r="G91" s="258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42"/>
      <c r="Z91" s="142"/>
      <c r="AA91" s="142"/>
      <c r="AB91" s="142"/>
      <c r="AC91" s="142"/>
      <c r="AD91" s="142"/>
      <c r="AE91" s="142"/>
      <c r="AF91" s="142"/>
      <c r="AG91" s="142" t="s">
        <v>108</v>
      </c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  <c r="BC91" s="142"/>
      <c r="BD91" s="142"/>
      <c r="BE91" s="142"/>
      <c r="BF91" s="142"/>
      <c r="BG91" s="142"/>
      <c r="BH91" s="142"/>
    </row>
    <row r="92" spans="1:60" outlineLevel="1" x14ac:dyDescent="0.25">
      <c r="A92" s="149"/>
      <c r="B92" s="150"/>
      <c r="C92" s="185" t="s">
        <v>227</v>
      </c>
      <c r="D92" s="186"/>
      <c r="E92" s="187">
        <v>237</v>
      </c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42"/>
      <c r="Z92" s="142"/>
      <c r="AA92" s="142"/>
      <c r="AB92" s="142"/>
      <c r="AC92" s="142"/>
      <c r="AD92" s="142"/>
      <c r="AE92" s="142"/>
      <c r="AF92" s="142"/>
      <c r="AG92" s="142" t="s">
        <v>142</v>
      </c>
      <c r="AH92" s="142">
        <v>0</v>
      </c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</row>
    <row r="93" spans="1:60" outlineLevel="1" x14ac:dyDescent="0.25">
      <c r="A93" s="149"/>
      <c r="B93" s="150"/>
      <c r="C93" s="253"/>
      <c r="D93" s="254"/>
      <c r="E93" s="254"/>
      <c r="F93" s="254"/>
      <c r="G93" s="254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42"/>
      <c r="Z93" s="142"/>
      <c r="AA93" s="142"/>
      <c r="AB93" s="142"/>
      <c r="AC93" s="142"/>
      <c r="AD93" s="142"/>
      <c r="AE93" s="142"/>
      <c r="AF93" s="142"/>
      <c r="AG93" s="142" t="s">
        <v>109</v>
      </c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</row>
    <row r="94" spans="1:60" x14ac:dyDescent="0.25">
      <c r="A94" s="154" t="s">
        <v>98</v>
      </c>
      <c r="B94" s="155" t="s">
        <v>61</v>
      </c>
      <c r="C94" s="174" t="s">
        <v>62</v>
      </c>
      <c r="D94" s="175"/>
      <c r="E94" s="158"/>
      <c r="F94" s="158"/>
      <c r="G94" s="158">
        <f>SUMIF(AG95:AG110,"&lt;&gt;NOR",G95:G110)</f>
        <v>0</v>
      </c>
      <c r="H94" s="158"/>
      <c r="I94" s="158">
        <f>SUM(I95:I110)</f>
        <v>0</v>
      </c>
      <c r="J94" s="158"/>
      <c r="K94" s="158">
        <f>SUM(K95:K110)</f>
        <v>49725.8</v>
      </c>
      <c r="L94" s="158"/>
      <c r="M94" s="158">
        <f>SUM(M95:M110)</f>
        <v>0</v>
      </c>
      <c r="N94" s="158"/>
      <c r="O94" s="158">
        <f>SUM(O95:O110)</f>
        <v>15.430000000000001</v>
      </c>
      <c r="P94" s="158"/>
      <c r="Q94" s="158">
        <f>SUM(Q95:Q110)</f>
        <v>0</v>
      </c>
      <c r="R94" s="158"/>
      <c r="S94" s="158"/>
      <c r="T94" s="159"/>
      <c r="U94" s="153"/>
      <c r="V94" s="153">
        <f>SUM(V95:V110)</f>
        <v>0</v>
      </c>
      <c r="W94" s="153"/>
      <c r="X94" s="153"/>
      <c r="AG94" t="s">
        <v>99</v>
      </c>
    </row>
    <row r="95" spans="1:60" outlineLevel="1" x14ac:dyDescent="0.25">
      <c r="A95" s="160">
        <v>12</v>
      </c>
      <c r="B95" s="161" t="s">
        <v>228</v>
      </c>
      <c r="C95" s="176" t="s">
        <v>229</v>
      </c>
      <c r="D95" s="177" t="s">
        <v>166</v>
      </c>
      <c r="E95" s="165">
        <v>22.05</v>
      </c>
      <c r="F95" s="164"/>
      <c r="G95" s="165">
        <f>ROUND(E95*F95,2)</f>
        <v>0</v>
      </c>
      <c r="H95" s="164">
        <v>0</v>
      </c>
      <c r="I95" s="165">
        <f>ROUND(E95*H95,2)</f>
        <v>0</v>
      </c>
      <c r="J95" s="164">
        <v>1676</v>
      </c>
      <c r="K95" s="165">
        <f>ROUND(E95*J95,2)</f>
        <v>36955.800000000003</v>
      </c>
      <c r="L95" s="165">
        <v>21</v>
      </c>
      <c r="M95" s="165">
        <f>G95*(1+L95/100)</f>
        <v>0</v>
      </c>
      <c r="N95" s="165">
        <v>0.57640000000000002</v>
      </c>
      <c r="O95" s="165">
        <f>ROUND(E95*N95,2)</f>
        <v>12.71</v>
      </c>
      <c r="P95" s="165">
        <v>0</v>
      </c>
      <c r="Q95" s="165">
        <f>ROUND(E95*P95,2)</f>
        <v>0</v>
      </c>
      <c r="R95" s="165"/>
      <c r="S95" s="165" t="s">
        <v>120</v>
      </c>
      <c r="T95" s="166" t="s">
        <v>135</v>
      </c>
      <c r="U95" s="151">
        <v>0</v>
      </c>
      <c r="V95" s="151">
        <f>ROUND(E95*U95,2)</f>
        <v>0</v>
      </c>
      <c r="W95" s="151"/>
      <c r="X95" s="151" t="s">
        <v>146</v>
      </c>
      <c r="Y95" s="142"/>
      <c r="Z95" s="142"/>
      <c r="AA95" s="142"/>
      <c r="AB95" s="142"/>
      <c r="AC95" s="142"/>
      <c r="AD95" s="142"/>
      <c r="AE95" s="142"/>
      <c r="AF95" s="142"/>
      <c r="AG95" s="142" t="s">
        <v>147</v>
      </c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</row>
    <row r="96" spans="1:60" outlineLevel="1" x14ac:dyDescent="0.25">
      <c r="A96" s="149"/>
      <c r="B96" s="150"/>
      <c r="C96" s="255" t="s">
        <v>230</v>
      </c>
      <c r="D96" s="256"/>
      <c r="E96" s="256"/>
      <c r="F96" s="256"/>
      <c r="G96" s="256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42"/>
      <c r="Z96" s="142"/>
      <c r="AA96" s="142"/>
      <c r="AB96" s="142"/>
      <c r="AC96" s="142"/>
      <c r="AD96" s="142"/>
      <c r="AE96" s="142"/>
      <c r="AF96" s="142"/>
      <c r="AG96" s="142" t="s">
        <v>108</v>
      </c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</row>
    <row r="97" spans="1:60" outlineLevel="1" x14ac:dyDescent="0.25">
      <c r="A97" s="149"/>
      <c r="B97" s="150"/>
      <c r="C97" s="257" t="s">
        <v>231</v>
      </c>
      <c r="D97" s="258"/>
      <c r="E97" s="258"/>
      <c r="F97" s="258"/>
      <c r="G97" s="258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42"/>
      <c r="Z97" s="142"/>
      <c r="AA97" s="142"/>
      <c r="AB97" s="142"/>
      <c r="AC97" s="142"/>
      <c r="AD97" s="142"/>
      <c r="AE97" s="142"/>
      <c r="AF97" s="142"/>
      <c r="AG97" s="142" t="s">
        <v>108</v>
      </c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42"/>
      <c r="BG97" s="142"/>
      <c r="BH97" s="142"/>
    </row>
    <row r="98" spans="1:60" outlineLevel="1" x14ac:dyDescent="0.25">
      <c r="A98" s="149"/>
      <c r="B98" s="150"/>
      <c r="C98" s="257" t="s">
        <v>232</v>
      </c>
      <c r="D98" s="258"/>
      <c r="E98" s="258"/>
      <c r="F98" s="258"/>
      <c r="G98" s="258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42"/>
      <c r="Z98" s="142"/>
      <c r="AA98" s="142"/>
      <c r="AB98" s="142"/>
      <c r="AC98" s="142"/>
      <c r="AD98" s="142"/>
      <c r="AE98" s="142"/>
      <c r="AF98" s="142"/>
      <c r="AG98" s="142" t="s">
        <v>108</v>
      </c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</row>
    <row r="99" spans="1:60" outlineLevel="1" x14ac:dyDescent="0.25">
      <c r="A99" s="149"/>
      <c r="B99" s="150"/>
      <c r="C99" s="257" t="s">
        <v>233</v>
      </c>
      <c r="D99" s="258"/>
      <c r="E99" s="258"/>
      <c r="F99" s="258"/>
      <c r="G99" s="258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42"/>
      <c r="Z99" s="142"/>
      <c r="AA99" s="142"/>
      <c r="AB99" s="142"/>
      <c r="AC99" s="142"/>
      <c r="AD99" s="142"/>
      <c r="AE99" s="142"/>
      <c r="AF99" s="142"/>
      <c r="AG99" s="142" t="s">
        <v>108</v>
      </c>
      <c r="AH99" s="142"/>
      <c r="AI99" s="142"/>
      <c r="AJ99" s="142"/>
      <c r="AK99" s="142"/>
      <c r="AL99" s="142"/>
      <c r="AM99" s="142"/>
      <c r="AN99" s="142"/>
      <c r="AO99" s="142"/>
      <c r="AP99" s="142"/>
      <c r="AQ99" s="142"/>
      <c r="AR99" s="142"/>
      <c r="AS99" s="142"/>
      <c r="AT99" s="142"/>
      <c r="AU99" s="142"/>
      <c r="AV99" s="142"/>
      <c r="AW99" s="142"/>
      <c r="AX99" s="142"/>
      <c r="AY99" s="142"/>
      <c r="AZ99" s="142"/>
      <c r="BA99" s="142"/>
      <c r="BB99" s="142"/>
      <c r="BC99" s="142"/>
      <c r="BD99" s="142"/>
      <c r="BE99" s="142"/>
      <c r="BF99" s="142"/>
      <c r="BG99" s="142"/>
      <c r="BH99" s="142"/>
    </row>
    <row r="100" spans="1:60" outlineLevel="1" x14ac:dyDescent="0.25">
      <c r="A100" s="149"/>
      <c r="B100" s="150"/>
      <c r="C100" s="257" t="s">
        <v>273</v>
      </c>
      <c r="D100" s="258"/>
      <c r="E100" s="258"/>
      <c r="F100" s="258"/>
      <c r="G100" s="258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42"/>
      <c r="Z100" s="142"/>
      <c r="AA100" s="142"/>
      <c r="AB100" s="142"/>
      <c r="AC100" s="142"/>
      <c r="AD100" s="142"/>
      <c r="AE100" s="142"/>
      <c r="AF100" s="142"/>
      <c r="AG100" s="142" t="s">
        <v>108</v>
      </c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  <c r="BC100" s="142"/>
      <c r="BD100" s="142"/>
      <c r="BE100" s="142"/>
      <c r="BF100" s="142"/>
      <c r="BG100" s="142"/>
      <c r="BH100" s="142"/>
    </row>
    <row r="101" spans="1:60" outlineLevel="1" x14ac:dyDescent="0.25">
      <c r="A101" s="149"/>
      <c r="B101" s="150"/>
      <c r="C101" s="257" t="s">
        <v>234</v>
      </c>
      <c r="D101" s="258"/>
      <c r="E101" s="258"/>
      <c r="F101" s="258"/>
      <c r="G101" s="258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42"/>
      <c r="Z101" s="142"/>
      <c r="AA101" s="142"/>
      <c r="AB101" s="142"/>
      <c r="AC101" s="142"/>
      <c r="AD101" s="142"/>
      <c r="AE101" s="142"/>
      <c r="AF101" s="142"/>
      <c r="AG101" s="142" t="s">
        <v>108</v>
      </c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142"/>
      <c r="BC101" s="142"/>
      <c r="BD101" s="142"/>
      <c r="BE101" s="142"/>
      <c r="BF101" s="142"/>
      <c r="BG101" s="142"/>
      <c r="BH101" s="142"/>
    </row>
    <row r="102" spans="1:60" outlineLevel="1" x14ac:dyDescent="0.25">
      <c r="A102" s="149"/>
      <c r="B102" s="150"/>
      <c r="C102" s="257" t="s">
        <v>235</v>
      </c>
      <c r="D102" s="258"/>
      <c r="E102" s="258"/>
      <c r="F102" s="258"/>
      <c r="G102" s="258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42"/>
      <c r="Z102" s="142"/>
      <c r="AA102" s="142"/>
      <c r="AB102" s="142"/>
      <c r="AC102" s="142"/>
      <c r="AD102" s="142"/>
      <c r="AE102" s="142"/>
      <c r="AF102" s="142"/>
      <c r="AG102" s="142" t="s">
        <v>108</v>
      </c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142"/>
      <c r="BG102" s="142"/>
      <c r="BH102" s="142"/>
    </row>
    <row r="103" spans="1:60" outlineLevel="1" x14ac:dyDescent="0.25">
      <c r="A103" s="149"/>
      <c r="B103" s="150"/>
      <c r="C103" s="257" t="s">
        <v>236</v>
      </c>
      <c r="D103" s="258"/>
      <c r="E103" s="258"/>
      <c r="F103" s="258"/>
      <c r="G103" s="258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42"/>
      <c r="Z103" s="142"/>
      <c r="AA103" s="142"/>
      <c r="AB103" s="142"/>
      <c r="AC103" s="142"/>
      <c r="AD103" s="142"/>
      <c r="AE103" s="142"/>
      <c r="AF103" s="142"/>
      <c r="AG103" s="142" t="s">
        <v>108</v>
      </c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</row>
    <row r="104" spans="1:60" outlineLevel="1" x14ac:dyDescent="0.25">
      <c r="A104" s="149"/>
      <c r="B104" s="150"/>
      <c r="C104" s="257" t="s">
        <v>237</v>
      </c>
      <c r="D104" s="258"/>
      <c r="E104" s="258"/>
      <c r="F104" s="258"/>
      <c r="G104" s="258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42"/>
      <c r="Z104" s="142"/>
      <c r="AA104" s="142"/>
      <c r="AB104" s="142"/>
      <c r="AC104" s="142"/>
      <c r="AD104" s="142"/>
      <c r="AE104" s="142"/>
      <c r="AF104" s="142"/>
      <c r="AG104" s="142" t="s">
        <v>108</v>
      </c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  <c r="BC104" s="142"/>
      <c r="BD104" s="142"/>
      <c r="BE104" s="142"/>
      <c r="BF104" s="142"/>
      <c r="BG104" s="142"/>
      <c r="BH104" s="142"/>
    </row>
    <row r="105" spans="1:60" outlineLevel="1" x14ac:dyDescent="0.25">
      <c r="A105" s="149"/>
      <c r="B105" s="150"/>
      <c r="C105" s="257" t="s">
        <v>238</v>
      </c>
      <c r="D105" s="258"/>
      <c r="E105" s="258"/>
      <c r="F105" s="258"/>
      <c r="G105" s="258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  <c r="V105" s="151"/>
      <c r="W105" s="151"/>
      <c r="X105" s="151"/>
      <c r="Y105" s="142"/>
      <c r="Z105" s="142"/>
      <c r="AA105" s="142"/>
      <c r="AB105" s="142"/>
      <c r="AC105" s="142"/>
      <c r="AD105" s="142"/>
      <c r="AE105" s="142"/>
      <c r="AF105" s="142"/>
      <c r="AG105" s="142" t="s">
        <v>108</v>
      </c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2"/>
      <c r="AZ105" s="142"/>
      <c r="BA105" s="142"/>
      <c r="BB105" s="142"/>
      <c r="BC105" s="142"/>
      <c r="BD105" s="142"/>
      <c r="BE105" s="142"/>
      <c r="BF105" s="142"/>
      <c r="BG105" s="142"/>
      <c r="BH105" s="142"/>
    </row>
    <row r="106" spans="1:60" outlineLevel="1" x14ac:dyDescent="0.25">
      <c r="A106" s="149"/>
      <c r="B106" s="150"/>
      <c r="C106" s="257" t="s">
        <v>239</v>
      </c>
      <c r="D106" s="258"/>
      <c r="E106" s="258"/>
      <c r="F106" s="258"/>
      <c r="G106" s="258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  <c r="V106" s="151"/>
      <c r="W106" s="151"/>
      <c r="X106" s="151"/>
      <c r="Y106" s="142"/>
      <c r="Z106" s="142"/>
      <c r="AA106" s="142"/>
      <c r="AB106" s="142"/>
      <c r="AC106" s="142"/>
      <c r="AD106" s="142"/>
      <c r="AE106" s="142"/>
      <c r="AF106" s="142"/>
      <c r="AG106" s="142" t="s">
        <v>108</v>
      </c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2"/>
      <c r="BA106" s="142"/>
      <c r="BB106" s="142"/>
      <c r="BC106" s="142"/>
      <c r="BD106" s="142"/>
      <c r="BE106" s="142"/>
      <c r="BF106" s="142"/>
      <c r="BG106" s="142"/>
      <c r="BH106" s="142"/>
    </row>
    <row r="107" spans="1:60" outlineLevel="1" x14ac:dyDescent="0.25">
      <c r="A107" s="149"/>
      <c r="B107" s="150"/>
      <c r="C107" s="185" t="s">
        <v>240</v>
      </c>
      <c r="D107" s="186"/>
      <c r="E107" s="187">
        <v>22.05</v>
      </c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1"/>
      <c r="X107" s="151"/>
      <c r="Y107" s="142"/>
      <c r="Z107" s="142"/>
      <c r="AA107" s="142"/>
      <c r="AB107" s="142"/>
      <c r="AC107" s="142"/>
      <c r="AD107" s="142"/>
      <c r="AE107" s="142"/>
      <c r="AF107" s="142"/>
      <c r="AG107" s="142" t="s">
        <v>142</v>
      </c>
      <c r="AH107" s="142">
        <v>0</v>
      </c>
      <c r="AI107" s="142"/>
      <c r="AJ107" s="142"/>
      <c r="AK107" s="142"/>
      <c r="AL107" s="142"/>
      <c r="AM107" s="142"/>
      <c r="AN107" s="142"/>
      <c r="AO107" s="142"/>
      <c r="AP107" s="142"/>
      <c r="AQ107" s="142"/>
      <c r="AR107" s="142"/>
      <c r="AS107" s="142"/>
      <c r="AT107" s="142"/>
      <c r="AU107" s="142"/>
      <c r="AV107" s="142"/>
      <c r="AW107" s="142"/>
      <c r="AX107" s="142"/>
      <c r="AY107" s="142"/>
      <c r="AZ107" s="142"/>
      <c r="BA107" s="142"/>
      <c r="BB107" s="142"/>
      <c r="BC107" s="142"/>
      <c r="BD107" s="142"/>
      <c r="BE107" s="142"/>
      <c r="BF107" s="142"/>
      <c r="BG107" s="142"/>
      <c r="BH107" s="142"/>
    </row>
    <row r="108" spans="1:60" outlineLevel="1" x14ac:dyDescent="0.25">
      <c r="A108" s="149"/>
      <c r="B108" s="150"/>
      <c r="C108" s="253"/>
      <c r="D108" s="254"/>
      <c r="E108" s="254"/>
      <c r="F108" s="254"/>
      <c r="G108" s="254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142"/>
      <c r="Z108" s="142"/>
      <c r="AA108" s="142"/>
      <c r="AB108" s="142"/>
      <c r="AC108" s="142"/>
      <c r="AD108" s="142"/>
      <c r="AE108" s="142"/>
      <c r="AF108" s="142"/>
      <c r="AG108" s="142" t="s">
        <v>109</v>
      </c>
      <c r="AH108" s="142"/>
      <c r="AI108" s="142"/>
      <c r="AJ108" s="142"/>
      <c r="AK108" s="142"/>
      <c r="AL108" s="142"/>
      <c r="AM108" s="142"/>
      <c r="AN108" s="142"/>
      <c r="AO108" s="142"/>
      <c r="AP108" s="142"/>
      <c r="AQ108" s="142"/>
      <c r="AR108" s="142"/>
      <c r="AS108" s="142"/>
      <c r="AT108" s="142"/>
      <c r="AU108" s="142"/>
      <c r="AV108" s="142"/>
      <c r="AW108" s="142"/>
      <c r="AX108" s="142"/>
      <c r="AY108" s="142"/>
      <c r="AZ108" s="142"/>
      <c r="BA108" s="142"/>
      <c r="BB108" s="142"/>
      <c r="BC108" s="142"/>
      <c r="BD108" s="142"/>
      <c r="BE108" s="142"/>
      <c r="BF108" s="142"/>
      <c r="BG108" s="142"/>
      <c r="BH108" s="142"/>
    </row>
    <row r="109" spans="1:60" outlineLevel="1" x14ac:dyDescent="0.25">
      <c r="A109" s="160">
        <v>13</v>
      </c>
      <c r="B109" s="161" t="s">
        <v>241</v>
      </c>
      <c r="C109" s="176" t="s">
        <v>242</v>
      </c>
      <c r="D109" s="177" t="s">
        <v>243</v>
      </c>
      <c r="E109" s="165">
        <v>2</v>
      </c>
      <c r="F109" s="164"/>
      <c r="G109" s="165">
        <f>ROUND(E109*F109,2)</f>
        <v>0</v>
      </c>
      <c r="H109" s="164">
        <v>0</v>
      </c>
      <c r="I109" s="165">
        <f>ROUND(E109*H109,2)</f>
        <v>0</v>
      </c>
      <c r="J109" s="164">
        <v>6385</v>
      </c>
      <c r="K109" s="165">
        <f>ROUND(E109*J109,2)</f>
        <v>12770</v>
      </c>
      <c r="L109" s="165">
        <v>21</v>
      </c>
      <c r="M109" s="165">
        <f>G109*(1+L109/100)</f>
        <v>0</v>
      </c>
      <c r="N109" s="165">
        <v>1.35765</v>
      </c>
      <c r="O109" s="165">
        <f>ROUND(E109*N109,2)</f>
        <v>2.72</v>
      </c>
      <c r="P109" s="165">
        <v>0</v>
      </c>
      <c r="Q109" s="165">
        <f>ROUND(E109*P109,2)</f>
        <v>0</v>
      </c>
      <c r="R109" s="165"/>
      <c r="S109" s="165" t="s">
        <v>120</v>
      </c>
      <c r="T109" s="166" t="s">
        <v>104</v>
      </c>
      <c r="U109" s="151">
        <v>0</v>
      </c>
      <c r="V109" s="151">
        <f>ROUND(E109*U109,2)</f>
        <v>0</v>
      </c>
      <c r="W109" s="151"/>
      <c r="X109" s="151" t="s">
        <v>146</v>
      </c>
      <c r="Y109" s="142"/>
      <c r="Z109" s="142"/>
      <c r="AA109" s="142"/>
      <c r="AB109" s="142"/>
      <c r="AC109" s="142"/>
      <c r="AD109" s="142"/>
      <c r="AE109" s="142"/>
      <c r="AF109" s="142"/>
      <c r="AG109" s="142" t="s">
        <v>147</v>
      </c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2"/>
      <c r="AR109" s="142"/>
      <c r="AS109" s="142"/>
      <c r="AT109" s="142"/>
      <c r="AU109" s="142"/>
      <c r="AV109" s="142"/>
      <c r="AW109" s="142"/>
      <c r="AX109" s="142"/>
      <c r="AY109" s="142"/>
      <c r="AZ109" s="142"/>
      <c r="BA109" s="142"/>
      <c r="BB109" s="142"/>
      <c r="BC109" s="142"/>
      <c r="BD109" s="142"/>
      <c r="BE109" s="142"/>
      <c r="BF109" s="142"/>
      <c r="BG109" s="142"/>
      <c r="BH109" s="142"/>
    </row>
    <row r="110" spans="1:60" outlineLevel="1" x14ac:dyDescent="0.25">
      <c r="A110" s="149"/>
      <c r="B110" s="150"/>
      <c r="C110" s="268"/>
      <c r="D110" s="269"/>
      <c r="E110" s="269"/>
      <c r="F110" s="269"/>
      <c r="G110" s="269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42"/>
      <c r="Z110" s="142"/>
      <c r="AA110" s="142"/>
      <c r="AB110" s="142"/>
      <c r="AC110" s="142"/>
      <c r="AD110" s="142"/>
      <c r="AE110" s="142"/>
      <c r="AF110" s="142"/>
      <c r="AG110" s="142" t="s">
        <v>109</v>
      </c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  <c r="BC110" s="142"/>
      <c r="BD110" s="142"/>
      <c r="BE110" s="142"/>
      <c r="BF110" s="142"/>
      <c r="BG110" s="142"/>
      <c r="BH110" s="142"/>
    </row>
    <row r="111" spans="1:60" x14ac:dyDescent="0.25">
      <c r="A111" s="154" t="s">
        <v>98</v>
      </c>
      <c r="B111" s="155" t="s">
        <v>63</v>
      </c>
      <c r="C111" s="174" t="s">
        <v>64</v>
      </c>
      <c r="D111" s="175"/>
      <c r="E111" s="158"/>
      <c r="F111" s="158"/>
      <c r="G111" s="158">
        <f>SUMIF(AG112:AG114,"&lt;&gt;NOR",G112:G114)</f>
        <v>0</v>
      </c>
      <c r="H111" s="158"/>
      <c r="I111" s="158">
        <f>SUM(I112:I114)</f>
        <v>0</v>
      </c>
      <c r="J111" s="158"/>
      <c r="K111" s="158">
        <f>SUM(K112:K114)</f>
        <v>35621.1</v>
      </c>
      <c r="L111" s="158"/>
      <c r="M111" s="158">
        <f>SUM(M112:M114)</f>
        <v>0</v>
      </c>
      <c r="N111" s="158"/>
      <c r="O111" s="158">
        <f>SUM(O112:O114)</f>
        <v>0</v>
      </c>
      <c r="P111" s="158"/>
      <c r="Q111" s="158">
        <f>SUM(Q112:Q114)</f>
        <v>0</v>
      </c>
      <c r="R111" s="158"/>
      <c r="S111" s="158"/>
      <c r="T111" s="159"/>
      <c r="U111" s="153"/>
      <c r="V111" s="153">
        <f>SUM(V112:V114)</f>
        <v>0</v>
      </c>
      <c r="W111" s="153"/>
      <c r="X111" s="153"/>
      <c r="AG111" t="s">
        <v>99</v>
      </c>
    </row>
    <row r="112" spans="1:60" outlineLevel="1" x14ac:dyDescent="0.25">
      <c r="A112" s="160">
        <v>14</v>
      </c>
      <c r="B112" s="161" t="s">
        <v>244</v>
      </c>
      <c r="C112" s="176" t="s">
        <v>245</v>
      </c>
      <c r="D112" s="177" t="s">
        <v>159</v>
      </c>
      <c r="E112" s="165">
        <v>213.3</v>
      </c>
      <c r="F112" s="164"/>
      <c r="G112" s="165">
        <f>ROUND(E112*F112,2)</f>
        <v>0</v>
      </c>
      <c r="H112" s="164">
        <v>0</v>
      </c>
      <c r="I112" s="165">
        <f>ROUND(E112*H112,2)</f>
        <v>0</v>
      </c>
      <c r="J112" s="164">
        <v>167</v>
      </c>
      <c r="K112" s="165">
        <f>ROUND(E112*J112,2)</f>
        <v>35621.1</v>
      </c>
      <c r="L112" s="165">
        <v>21</v>
      </c>
      <c r="M112" s="165">
        <f>G112*(1+L112/100)</f>
        <v>0</v>
      </c>
      <c r="N112" s="165">
        <v>0</v>
      </c>
      <c r="O112" s="165">
        <f>ROUND(E112*N112,2)</f>
        <v>0</v>
      </c>
      <c r="P112" s="165">
        <v>0</v>
      </c>
      <c r="Q112" s="165">
        <f>ROUND(E112*P112,2)</f>
        <v>0</v>
      </c>
      <c r="R112" s="165"/>
      <c r="S112" s="165" t="s">
        <v>103</v>
      </c>
      <c r="T112" s="166" t="s">
        <v>160</v>
      </c>
      <c r="U112" s="151">
        <v>0</v>
      </c>
      <c r="V112" s="151">
        <f>ROUND(E112*U112,2)</f>
        <v>0</v>
      </c>
      <c r="W112" s="151"/>
      <c r="X112" s="151" t="s">
        <v>146</v>
      </c>
      <c r="Y112" s="142"/>
      <c r="Z112" s="142"/>
      <c r="AA112" s="142"/>
      <c r="AB112" s="142"/>
      <c r="AC112" s="142"/>
      <c r="AD112" s="142"/>
      <c r="AE112" s="142"/>
      <c r="AF112" s="142"/>
      <c r="AG112" s="142" t="s">
        <v>147</v>
      </c>
      <c r="AH112" s="142"/>
      <c r="AI112" s="142"/>
      <c r="AJ112" s="142"/>
      <c r="AK112" s="142"/>
      <c r="AL112" s="142"/>
      <c r="AM112" s="142"/>
      <c r="AN112" s="142"/>
      <c r="AO112" s="142"/>
      <c r="AP112" s="142"/>
      <c r="AQ112" s="142"/>
      <c r="AR112" s="142"/>
      <c r="AS112" s="142"/>
      <c r="AT112" s="142"/>
      <c r="AU112" s="142"/>
      <c r="AV112" s="142"/>
      <c r="AW112" s="142"/>
      <c r="AX112" s="142"/>
      <c r="AY112" s="142"/>
      <c r="AZ112" s="142"/>
      <c r="BA112" s="142"/>
      <c r="BB112" s="142"/>
      <c r="BC112" s="142"/>
      <c r="BD112" s="142"/>
      <c r="BE112" s="142"/>
      <c r="BF112" s="142"/>
      <c r="BG112" s="142"/>
      <c r="BH112" s="142"/>
    </row>
    <row r="113" spans="1:60" outlineLevel="1" x14ac:dyDescent="0.25">
      <c r="A113" s="149"/>
      <c r="B113" s="150"/>
      <c r="C113" s="185" t="s">
        <v>246</v>
      </c>
      <c r="D113" s="186"/>
      <c r="E113" s="187">
        <v>213.3</v>
      </c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  <c r="V113" s="151"/>
      <c r="W113" s="151"/>
      <c r="X113" s="151"/>
      <c r="Y113" s="142"/>
      <c r="Z113" s="142"/>
      <c r="AA113" s="142"/>
      <c r="AB113" s="142"/>
      <c r="AC113" s="142"/>
      <c r="AD113" s="142"/>
      <c r="AE113" s="142"/>
      <c r="AF113" s="142"/>
      <c r="AG113" s="142" t="s">
        <v>142</v>
      </c>
      <c r="AH113" s="142">
        <v>0</v>
      </c>
      <c r="AI113" s="142"/>
      <c r="AJ113" s="142"/>
      <c r="AK113" s="142"/>
      <c r="AL113" s="142"/>
      <c r="AM113" s="142"/>
      <c r="AN113" s="142"/>
      <c r="AO113" s="142"/>
      <c r="AP113" s="142"/>
      <c r="AQ113" s="142"/>
      <c r="AR113" s="142"/>
      <c r="AS113" s="142"/>
      <c r="AT113" s="142"/>
      <c r="AU113" s="142"/>
      <c r="AV113" s="142"/>
      <c r="AW113" s="142"/>
      <c r="AX113" s="142"/>
      <c r="AY113" s="142"/>
      <c r="AZ113" s="142"/>
      <c r="BA113" s="142"/>
      <c r="BB113" s="142"/>
      <c r="BC113" s="142"/>
      <c r="BD113" s="142"/>
      <c r="BE113" s="142"/>
      <c r="BF113" s="142"/>
      <c r="BG113" s="142"/>
      <c r="BH113" s="142"/>
    </row>
    <row r="114" spans="1:60" outlineLevel="1" x14ac:dyDescent="0.25">
      <c r="A114" s="149"/>
      <c r="B114" s="150"/>
      <c r="C114" s="253"/>
      <c r="D114" s="254"/>
      <c r="E114" s="254"/>
      <c r="F114" s="254"/>
      <c r="G114" s="254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42"/>
      <c r="Z114" s="142"/>
      <c r="AA114" s="142"/>
      <c r="AB114" s="142"/>
      <c r="AC114" s="142"/>
      <c r="AD114" s="142"/>
      <c r="AE114" s="142"/>
      <c r="AF114" s="142"/>
      <c r="AG114" s="142" t="s">
        <v>109</v>
      </c>
      <c r="AH114" s="142"/>
      <c r="AI114" s="142"/>
      <c r="AJ114" s="142"/>
      <c r="AK114" s="142"/>
      <c r="AL114" s="142"/>
      <c r="AM114" s="142"/>
      <c r="AN114" s="142"/>
      <c r="AO114" s="142"/>
      <c r="AP114" s="142"/>
      <c r="AQ114" s="142"/>
      <c r="AR114" s="142"/>
      <c r="AS114" s="142"/>
      <c r="AT114" s="142"/>
      <c r="AU114" s="142"/>
      <c r="AV114" s="142"/>
      <c r="AW114" s="142"/>
      <c r="AX114" s="142"/>
      <c r="AY114" s="142"/>
      <c r="AZ114" s="142"/>
      <c r="BA114" s="142"/>
      <c r="BB114" s="142"/>
      <c r="BC114" s="142"/>
      <c r="BD114" s="142"/>
      <c r="BE114" s="142"/>
      <c r="BF114" s="142"/>
      <c r="BG114" s="142"/>
      <c r="BH114" s="142"/>
    </row>
    <row r="115" spans="1:60" x14ac:dyDescent="0.25">
      <c r="A115" s="154" t="s">
        <v>98</v>
      </c>
      <c r="B115" s="155" t="s">
        <v>65</v>
      </c>
      <c r="C115" s="174" t="s">
        <v>66</v>
      </c>
      <c r="D115" s="175"/>
      <c r="E115" s="158"/>
      <c r="F115" s="158"/>
      <c r="G115" s="158">
        <f>SUMIF(AG116:AG128,"&lt;&gt;NOR",G116:G128)</f>
        <v>0</v>
      </c>
      <c r="H115" s="158"/>
      <c r="I115" s="158">
        <f>SUM(I116:I128)</f>
        <v>0</v>
      </c>
      <c r="J115" s="158"/>
      <c r="K115" s="158">
        <f>SUM(K116:K128)</f>
        <v>60963.979999999996</v>
      </c>
      <c r="L115" s="158"/>
      <c r="M115" s="158">
        <f>SUM(M116:M128)</f>
        <v>0</v>
      </c>
      <c r="N115" s="158"/>
      <c r="O115" s="158">
        <f>SUM(O116:O128)</f>
        <v>4.3600000000000003</v>
      </c>
      <c r="P115" s="158"/>
      <c r="Q115" s="158">
        <f>SUM(Q116:Q128)</f>
        <v>0</v>
      </c>
      <c r="R115" s="158"/>
      <c r="S115" s="158"/>
      <c r="T115" s="159"/>
      <c r="U115" s="153"/>
      <c r="V115" s="153">
        <f>SUM(V116:V128)</f>
        <v>90.35</v>
      </c>
      <c r="W115" s="153"/>
      <c r="X115" s="153"/>
      <c r="AG115" t="s">
        <v>99</v>
      </c>
    </row>
    <row r="116" spans="1:60" ht="21" customHeight="1" outlineLevel="1" x14ac:dyDescent="0.25">
      <c r="A116" s="160">
        <v>15</v>
      </c>
      <c r="B116" s="161" t="s">
        <v>247</v>
      </c>
      <c r="C116" s="176" t="s">
        <v>248</v>
      </c>
      <c r="D116" s="177" t="s">
        <v>159</v>
      </c>
      <c r="E116" s="165">
        <v>14220</v>
      </c>
      <c r="F116" s="164"/>
      <c r="G116" s="165">
        <f>ROUND(E116*F116,2)</f>
        <v>0</v>
      </c>
      <c r="H116" s="164">
        <v>0</v>
      </c>
      <c r="I116" s="165">
        <f>ROUND(E116*H116,2)</f>
        <v>0</v>
      </c>
      <c r="J116" s="164">
        <v>1.5</v>
      </c>
      <c r="K116" s="165">
        <f>ROUND(E116*J116,2)</f>
        <v>21330</v>
      </c>
      <c r="L116" s="165">
        <v>21</v>
      </c>
      <c r="M116" s="165">
        <f>G116*(1+L116/100)</f>
        <v>0</v>
      </c>
      <c r="N116" s="165">
        <v>0</v>
      </c>
      <c r="O116" s="165">
        <f>ROUND(E116*N116,2)</f>
        <v>0</v>
      </c>
      <c r="P116" s="165">
        <v>0</v>
      </c>
      <c r="Q116" s="165">
        <f>ROUND(E116*P116,2)</f>
        <v>0</v>
      </c>
      <c r="R116" s="165" t="s">
        <v>249</v>
      </c>
      <c r="S116" s="165" t="s">
        <v>103</v>
      </c>
      <c r="T116" s="166" t="s">
        <v>135</v>
      </c>
      <c r="U116" s="151">
        <v>0</v>
      </c>
      <c r="V116" s="151">
        <f>ROUND(E116*U116,2)</f>
        <v>0</v>
      </c>
      <c r="W116" s="151"/>
      <c r="X116" s="151" t="s">
        <v>136</v>
      </c>
      <c r="Y116" s="142"/>
      <c r="Z116" s="142"/>
      <c r="AA116" s="142"/>
      <c r="AB116" s="142"/>
      <c r="AC116" s="142"/>
      <c r="AD116" s="142"/>
      <c r="AE116" s="142"/>
      <c r="AF116" s="142"/>
      <c r="AG116" s="142" t="s">
        <v>137</v>
      </c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2"/>
      <c r="AR116" s="142"/>
      <c r="AS116" s="142"/>
      <c r="AT116" s="142"/>
      <c r="AU116" s="142"/>
      <c r="AV116" s="142"/>
      <c r="AW116" s="142"/>
      <c r="AX116" s="142"/>
      <c r="AY116" s="142"/>
      <c r="AZ116" s="142"/>
      <c r="BA116" s="142"/>
      <c r="BB116" s="142"/>
      <c r="BC116" s="142"/>
      <c r="BD116" s="142"/>
      <c r="BE116" s="142"/>
      <c r="BF116" s="142"/>
      <c r="BG116" s="142"/>
      <c r="BH116" s="142"/>
    </row>
    <row r="117" spans="1:60" outlineLevel="1" x14ac:dyDescent="0.25">
      <c r="A117" s="149"/>
      <c r="B117" s="150"/>
      <c r="C117" s="266" t="s">
        <v>250</v>
      </c>
      <c r="D117" s="267"/>
      <c r="E117" s="267"/>
      <c r="F117" s="267"/>
      <c r="G117" s="267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42"/>
      <c r="Z117" s="142"/>
      <c r="AA117" s="142"/>
      <c r="AB117" s="142"/>
      <c r="AC117" s="142"/>
      <c r="AD117" s="142"/>
      <c r="AE117" s="142"/>
      <c r="AF117" s="142"/>
      <c r="AG117" s="142" t="s">
        <v>139</v>
      </c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42"/>
      <c r="AS117" s="142"/>
      <c r="AT117" s="142"/>
      <c r="AU117" s="142"/>
      <c r="AV117" s="142"/>
      <c r="AW117" s="142"/>
      <c r="AX117" s="142"/>
      <c r="AY117" s="142"/>
      <c r="AZ117" s="142"/>
      <c r="BA117" s="142"/>
      <c r="BB117" s="142"/>
      <c r="BC117" s="142"/>
      <c r="BD117" s="142"/>
      <c r="BE117" s="142"/>
      <c r="BF117" s="142"/>
      <c r="BG117" s="142"/>
      <c r="BH117" s="142"/>
    </row>
    <row r="118" spans="1:60" outlineLevel="1" x14ac:dyDescent="0.25">
      <c r="A118" s="149"/>
      <c r="B118" s="150"/>
      <c r="C118" s="185" t="s">
        <v>251</v>
      </c>
      <c r="D118" s="186"/>
      <c r="E118" s="187">
        <v>14220</v>
      </c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42"/>
      <c r="Z118" s="142"/>
      <c r="AA118" s="142"/>
      <c r="AB118" s="142"/>
      <c r="AC118" s="142"/>
      <c r="AD118" s="142"/>
      <c r="AE118" s="142"/>
      <c r="AF118" s="142"/>
      <c r="AG118" s="142" t="s">
        <v>142</v>
      </c>
      <c r="AH118" s="142">
        <v>0</v>
      </c>
      <c r="AI118" s="142"/>
      <c r="AJ118" s="142"/>
      <c r="AK118" s="142"/>
      <c r="AL118" s="142"/>
      <c r="AM118" s="142"/>
      <c r="AN118" s="142"/>
      <c r="AO118" s="142"/>
      <c r="AP118" s="142"/>
      <c r="AQ118" s="142"/>
      <c r="AR118" s="142"/>
      <c r="AS118" s="142"/>
      <c r="AT118" s="142"/>
      <c r="AU118" s="142"/>
      <c r="AV118" s="142"/>
      <c r="AW118" s="142"/>
      <c r="AX118" s="142"/>
      <c r="AY118" s="142"/>
      <c r="AZ118" s="142"/>
      <c r="BA118" s="142"/>
      <c r="BB118" s="142"/>
      <c r="BC118" s="142"/>
      <c r="BD118" s="142"/>
      <c r="BE118" s="142"/>
      <c r="BF118" s="142"/>
      <c r="BG118" s="142"/>
      <c r="BH118" s="142"/>
    </row>
    <row r="119" spans="1:60" outlineLevel="1" x14ac:dyDescent="0.25">
      <c r="A119" s="149"/>
      <c r="B119" s="150"/>
      <c r="C119" s="253"/>
      <c r="D119" s="254"/>
      <c r="E119" s="254"/>
      <c r="F119" s="254"/>
      <c r="G119" s="254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42"/>
      <c r="Z119" s="142"/>
      <c r="AA119" s="142"/>
      <c r="AB119" s="142"/>
      <c r="AC119" s="142"/>
      <c r="AD119" s="142"/>
      <c r="AE119" s="142"/>
      <c r="AF119" s="142"/>
      <c r="AG119" s="142" t="s">
        <v>109</v>
      </c>
      <c r="AH119" s="142"/>
      <c r="AI119" s="142"/>
      <c r="AJ119" s="142"/>
      <c r="AK119" s="142"/>
      <c r="AL119" s="142"/>
      <c r="AM119" s="142"/>
      <c r="AN119" s="142"/>
      <c r="AO119" s="142"/>
      <c r="AP119" s="142"/>
      <c r="AQ119" s="142"/>
      <c r="AR119" s="142"/>
      <c r="AS119" s="142"/>
      <c r="AT119" s="142"/>
      <c r="AU119" s="142"/>
      <c r="AV119" s="142"/>
      <c r="AW119" s="142"/>
      <c r="AX119" s="142"/>
      <c r="AY119" s="142"/>
      <c r="AZ119" s="142"/>
      <c r="BA119" s="142"/>
      <c r="BB119" s="142"/>
      <c r="BC119" s="142"/>
      <c r="BD119" s="142"/>
      <c r="BE119" s="142"/>
      <c r="BF119" s="142"/>
      <c r="BG119" s="142"/>
      <c r="BH119" s="142"/>
    </row>
    <row r="120" spans="1:60" ht="21.6" customHeight="1" outlineLevel="1" x14ac:dyDescent="0.25">
      <c r="A120" s="160">
        <v>16</v>
      </c>
      <c r="B120" s="161" t="s">
        <v>252</v>
      </c>
      <c r="C120" s="176" t="s">
        <v>253</v>
      </c>
      <c r="D120" s="177" t="s">
        <v>159</v>
      </c>
      <c r="E120" s="165">
        <v>237</v>
      </c>
      <c r="F120" s="164"/>
      <c r="G120" s="165">
        <f>ROUND(E120*F120,2)</f>
        <v>0</v>
      </c>
      <c r="H120" s="164">
        <v>0</v>
      </c>
      <c r="I120" s="165">
        <f>ROUND(E120*H120,2)</f>
        <v>0</v>
      </c>
      <c r="J120" s="164">
        <v>61.7</v>
      </c>
      <c r="K120" s="165">
        <f>ROUND(E120*J120,2)</f>
        <v>14622.9</v>
      </c>
      <c r="L120" s="165">
        <v>21</v>
      </c>
      <c r="M120" s="165">
        <f>G120*(1+L120/100)</f>
        <v>0</v>
      </c>
      <c r="N120" s="165">
        <v>0</v>
      </c>
      <c r="O120" s="165">
        <f>ROUND(E120*N120,2)</f>
        <v>0</v>
      </c>
      <c r="P120" s="165">
        <v>0</v>
      </c>
      <c r="Q120" s="165">
        <f>ROUND(E120*P120,2)</f>
        <v>0</v>
      </c>
      <c r="R120" s="165" t="s">
        <v>249</v>
      </c>
      <c r="S120" s="165" t="s">
        <v>103</v>
      </c>
      <c r="T120" s="166" t="s">
        <v>135</v>
      </c>
      <c r="U120" s="151">
        <v>0.126</v>
      </c>
      <c r="V120" s="151">
        <f>ROUND(E120*U120,2)</f>
        <v>29.86</v>
      </c>
      <c r="W120" s="151"/>
      <c r="X120" s="151" t="s">
        <v>136</v>
      </c>
      <c r="Y120" s="142"/>
      <c r="Z120" s="142"/>
      <c r="AA120" s="142"/>
      <c r="AB120" s="142"/>
      <c r="AC120" s="142"/>
      <c r="AD120" s="142"/>
      <c r="AE120" s="142"/>
      <c r="AF120" s="142"/>
      <c r="AG120" s="142" t="s">
        <v>137</v>
      </c>
      <c r="AH120" s="142"/>
      <c r="AI120" s="142"/>
      <c r="AJ120" s="142"/>
      <c r="AK120" s="142"/>
      <c r="AL120" s="142"/>
      <c r="AM120" s="142"/>
      <c r="AN120" s="142"/>
      <c r="AO120" s="142"/>
      <c r="AP120" s="142"/>
      <c r="AQ120" s="142"/>
      <c r="AR120" s="142"/>
      <c r="AS120" s="142"/>
      <c r="AT120" s="142"/>
      <c r="AU120" s="142"/>
      <c r="AV120" s="142"/>
      <c r="AW120" s="142"/>
      <c r="AX120" s="142"/>
      <c r="AY120" s="142"/>
      <c r="AZ120" s="142"/>
      <c r="BA120" s="142"/>
      <c r="BB120" s="142"/>
      <c r="BC120" s="142"/>
      <c r="BD120" s="142"/>
      <c r="BE120" s="142"/>
      <c r="BF120" s="142"/>
      <c r="BG120" s="142"/>
      <c r="BH120" s="142"/>
    </row>
    <row r="121" spans="1:60" outlineLevel="1" x14ac:dyDescent="0.25">
      <c r="A121" s="149"/>
      <c r="B121" s="150"/>
      <c r="C121" s="268"/>
      <c r="D121" s="269"/>
      <c r="E121" s="269"/>
      <c r="F121" s="269"/>
      <c r="G121" s="269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42"/>
      <c r="Z121" s="142"/>
      <c r="AA121" s="142"/>
      <c r="AB121" s="142"/>
      <c r="AC121" s="142"/>
      <c r="AD121" s="142"/>
      <c r="AE121" s="142"/>
      <c r="AF121" s="142"/>
      <c r="AG121" s="142" t="s">
        <v>109</v>
      </c>
      <c r="AH121" s="142"/>
      <c r="AI121" s="142"/>
      <c r="AJ121" s="142"/>
      <c r="AK121" s="142"/>
      <c r="AL121" s="142"/>
      <c r="AM121" s="142"/>
      <c r="AN121" s="142"/>
      <c r="AO121" s="142"/>
      <c r="AP121" s="142"/>
      <c r="AQ121" s="142"/>
      <c r="AR121" s="142"/>
      <c r="AS121" s="142"/>
      <c r="AT121" s="142"/>
      <c r="AU121" s="142"/>
      <c r="AV121" s="142"/>
      <c r="AW121" s="142"/>
      <c r="AX121" s="142"/>
      <c r="AY121" s="142"/>
      <c r="AZ121" s="142"/>
      <c r="BA121" s="142"/>
      <c r="BB121" s="142"/>
      <c r="BC121" s="142"/>
      <c r="BD121" s="142"/>
      <c r="BE121" s="142"/>
      <c r="BF121" s="142"/>
      <c r="BG121" s="142"/>
      <c r="BH121" s="142"/>
    </row>
    <row r="122" spans="1:60" ht="21" customHeight="1" outlineLevel="1" x14ac:dyDescent="0.25">
      <c r="A122" s="160">
        <v>17</v>
      </c>
      <c r="B122" s="161" t="s">
        <v>254</v>
      </c>
      <c r="C122" s="176" t="s">
        <v>255</v>
      </c>
      <c r="D122" s="177" t="s">
        <v>159</v>
      </c>
      <c r="E122" s="165">
        <v>237</v>
      </c>
      <c r="F122" s="164"/>
      <c r="G122" s="165">
        <f>ROUND(E122*F122,2)</f>
        <v>0</v>
      </c>
      <c r="H122" s="164">
        <v>0</v>
      </c>
      <c r="I122" s="165">
        <f>ROUND(E122*H122,2)</f>
        <v>0</v>
      </c>
      <c r="J122" s="164">
        <v>55.3</v>
      </c>
      <c r="K122" s="165">
        <f>ROUND(E122*J122,2)</f>
        <v>13106.1</v>
      </c>
      <c r="L122" s="165">
        <v>21</v>
      </c>
      <c r="M122" s="165">
        <f>G122*(1+L122/100)</f>
        <v>0</v>
      </c>
      <c r="N122" s="165">
        <v>1.8380000000000001E-2</v>
      </c>
      <c r="O122" s="165">
        <f>ROUND(E122*N122,2)</f>
        <v>4.3600000000000003</v>
      </c>
      <c r="P122" s="165">
        <v>0</v>
      </c>
      <c r="Q122" s="165">
        <f>ROUND(E122*P122,2)</f>
        <v>0</v>
      </c>
      <c r="R122" s="165" t="s">
        <v>249</v>
      </c>
      <c r="S122" s="165" t="s">
        <v>103</v>
      </c>
      <c r="T122" s="166" t="s">
        <v>135</v>
      </c>
      <c r="U122" s="151">
        <v>0.12</v>
      </c>
      <c r="V122" s="151">
        <f>ROUND(E122*U122,2)</f>
        <v>28.44</v>
      </c>
      <c r="W122" s="151"/>
      <c r="X122" s="151" t="s">
        <v>136</v>
      </c>
      <c r="Y122" s="142"/>
      <c r="Z122" s="142"/>
      <c r="AA122" s="142"/>
      <c r="AB122" s="142"/>
      <c r="AC122" s="142"/>
      <c r="AD122" s="142"/>
      <c r="AE122" s="142"/>
      <c r="AF122" s="142"/>
      <c r="AG122" s="142" t="s">
        <v>137</v>
      </c>
      <c r="AH122" s="142"/>
      <c r="AI122" s="142"/>
      <c r="AJ122" s="142"/>
      <c r="AK122" s="142"/>
      <c r="AL122" s="142"/>
      <c r="AM122" s="142"/>
      <c r="AN122" s="142"/>
      <c r="AO122" s="142"/>
      <c r="AP122" s="142"/>
      <c r="AQ122" s="142"/>
      <c r="AR122" s="142"/>
      <c r="AS122" s="142"/>
      <c r="AT122" s="142"/>
      <c r="AU122" s="142"/>
      <c r="AV122" s="142"/>
      <c r="AW122" s="142"/>
      <c r="AX122" s="142"/>
      <c r="AY122" s="142"/>
      <c r="AZ122" s="142"/>
      <c r="BA122" s="142"/>
      <c r="BB122" s="142"/>
      <c r="BC122" s="142"/>
      <c r="BD122" s="142"/>
      <c r="BE122" s="142"/>
      <c r="BF122" s="142"/>
      <c r="BG122" s="142"/>
      <c r="BH122" s="142"/>
    </row>
    <row r="123" spans="1:60" outlineLevel="1" x14ac:dyDescent="0.25">
      <c r="A123" s="149"/>
      <c r="B123" s="150"/>
      <c r="C123" s="266" t="s">
        <v>250</v>
      </c>
      <c r="D123" s="267"/>
      <c r="E123" s="267"/>
      <c r="F123" s="267"/>
      <c r="G123" s="267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42"/>
      <c r="Z123" s="142"/>
      <c r="AA123" s="142"/>
      <c r="AB123" s="142"/>
      <c r="AC123" s="142"/>
      <c r="AD123" s="142"/>
      <c r="AE123" s="142"/>
      <c r="AF123" s="142"/>
      <c r="AG123" s="142" t="s">
        <v>139</v>
      </c>
      <c r="AH123" s="142"/>
      <c r="AI123" s="142"/>
      <c r="AJ123" s="142"/>
      <c r="AK123" s="142"/>
      <c r="AL123" s="142"/>
      <c r="AM123" s="142"/>
      <c r="AN123" s="142"/>
      <c r="AO123" s="142"/>
      <c r="AP123" s="142"/>
      <c r="AQ123" s="142"/>
      <c r="AR123" s="142"/>
      <c r="AS123" s="142"/>
      <c r="AT123" s="142"/>
      <c r="AU123" s="142"/>
      <c r="AV123" s="142"/>
      <c r="AW123" s="142"/>
      <c r="AX123" s="142"/>
      <c r="AY123" s="142"/>
      <c r="AZ123" s="142"/>
      <c r="BA123" s="142"/>
      <c r="BB123" s="142"/>
      <c r="BC123" s="142"/>
      <c r="BD123" s="142"/>
      <c r="BE123" s="142"/>
      <c r="BF123" s="142"/>
      <c r="BG123" s="142"/>
      <c r="BH123" s="142"/>
    </row>
    <row r="124" spans="1:60" outlineLevel="1" x14ac:dyDescent="0.25">
      <c r="A124" s="149"/>
      <c r="B124" s="150"/>
      <c r="C124" s="257" t="s">
        <v>256</v>
      </c>
      <c r="D124" s="258"/>
      <c r="E124" s="258"/>
      <c r="F124" s="258"/>
      <c r="G124" s="258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42"/>
      <c r="Z124" s="142"/>
      <c r="AA124" s="142"/>
      <c r="AB124" s="142"/>
      <c r="AC124" s="142"/>
      <c r="AD124" s="142"/>
      <c r="AE124" s="142"/>
      <c r="AF124" s="142"/>
      <c r="AG124" s="142" t="s">
        <v>108</v>
      </c>
      <c r="AH124" s="142"/>
      <c r="AI124" s="142"/>
      <c r="AJ124" s="142"/>
      <c r="AK124" s="142"/>
      <c r="AL124" s="142"/>
      <c r="AM124" s="142"/>
      <c r="AN124" s="142"/>
      <c r="AO124" s="142"/>
      <c r="AP124" s="142"/>
      <c r="AQ124" s="142"/>
      <c r="AR124" s="142"/>
      <c r="AS124" s="142"/>
      <c r="AT124" s="142"/>
      <c r="AU124" s="142"/>
      <c r="AV124" s="142"/>
      <c r="AW124" s="142"/>
      <c r="AX124" s="142"/>
      <c r="AY124" s="142"/>
      <c r="AZ124" s="142"/>
      <c r="BA124" s="142"/>
      <c r="BB124" s="142"/>
      <c r="BC124" s="142"/>
      <c r="BD124" s="142"/>
      <c r="BE124" s="142"/>
      <c r="BF124" s="142"/>
      <c r="BG124" s="142"/>
      <c r="BH124" s="142"/>
    </row>
    <row r="125" spans="1:60" outlineLevel="1" x14ac:dyDescent="0.25">
      <c r="A125" s="149"/>
      <c r="B125" s="150"/>
      <c r="C125" s="253"/>
      <c r="D125" s="254"/>
      <c r="E125" s="254"/>
      <c r="F125" s="254"/>
      <c r="G125" s="254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42"/>
      <c r="Z125" s="142"/>
      <c r="AA125" s="142"/>
      <c r="AB125" s="142"/>
      <c r="AC125" s="142"/>
      <c r="AD125" s="142"/>
      <c r="AE125" s="142"/>
      <c r="AF125" s="142"/>
      <c r="AG125" s="142" t="s">
        <v>109</v>
      </c>
      <c r="AH125" s="142"/>
      <c r="AI125" s="142"/>
      <c r="AJ125" s="142"/>
      <c r="AK125" s="142"/>
      <c r="AL125" s="142"/>
      <c r="AM125" s="142"/>
      <c r="AN125" s="142"/>
      <c r="AO125" s="142"/>
      <c r="AP125" s="142"/>
      <c r="AQ125" s="142"/>
      <c r="AR125" s="142"/>
      <c r="AS125" s="142"/>
      <c r="AT125" s="142"/>
      <c r="AU125" s="142"/>
      <c r="AV125" s="142"/>
      <c r="AW125" s="142"/>
      <c r="AX125" s="142"/>
      <c r="AY125" s="142"/>
      <c r="AZ125" s="142"/>
      <c r="BA125" s="142"/>
      <c r="BB125" s="142"/>
      <c r="BC125" s="142"/>
      <c r="BD125" s="142"/>
      <c r="BE125" s="142"/>
      <c r="BF125" s="142"/>
      <c r="BG125" s="142"/>
      <c r="BH125" s="142"/>
    </row>
    <row r="126" spans="1:60" ht="27.6" customHeight="1" outlineLevel="1" x14ac:dyDescent="0.25">
      <c r="A126" s="160">
        <v>18</v>
      </c>
      <c r="B126" s="161" t="s">
        <v>257</v>
      </c>
      <c r="C126" s="176" t="s">
        <v>258</v>
      </c>
      <c r="D126" s="177" t="s">
        <v>191</v>
      </c>
      <c r="E126" s="165">
        <v>4.3608000000000002</v>
      </c>
      <c r="F126" s="164"/>
      <c r="G126" s="165">
        <f>ROUND(E126*F126,2)</f>
        <v>0</v>
      </c>
      <c r="H126" s="164">
        <v>0</v>
      </c>
      <c r="I126" s="165">
        <f>ROUND(E126*H126,2)</f>
        <v>0</v>
      </c>
      <c r="J126" s="164">
        <v>2730</v>
      </c>
      <c r="K126" s="165">
        <f>ROUND(E126*J126,2)</f>
        <v>11904.98</v>
      </c>
      <c r="L126" s="165">
        <v>21</v>
      </c>
      <c r="M126" s="165">
        <f>G126*(1+L126/100)</f>
        <v>0</v>
      </c>
      <c r="N126" s="165">
        <v>0</v>
      </c>
      <c r="O126" s="165">
        <f>ROUND(E126*N126,2)</f>
        <v>0</v>
      </c>
      <c r="P126" s="165">
        <v>0</v>
      </c>
      <c r="Q126" s="165">
        <f>ROUND(E126*P126,2)</f>
        <v>0</v>
      </c>
      <c r="R126" s="165" t="s">
        <v>249</v>
      </c>
      <c r="S126" s="165" t="s">
        <v>103</v>
      </c>
      <c r="T126" s="166" t="s">
        <v>135</v>
      </c>
      <c r="U126" s="151">
        <v>7.35</v>
      </c>
      <c r="V126" s="151">
        <f>ROUND(E126*U126,2)</f>
        <v>32.049999999999997</v>
      </c>
      <c r="W126" s="151"/>
      <c r="X126" s="151" t="s">
        <v>136</v>
      </c>
      <c r="Y126" s="142"/>
      <c r="Z126" s="142"/>
      <c r="AA126" s="142"/>
      <c r="AB126" s="142"/>
      <c r="AC126" s="142"/>
      <c r="AD126" s="142"/>
      <c r="AE126" s="142"/>
      <c r="AF126" s="142"/>
      <c r="AG126" s="142" t="s">
        <v>137</v>
      </c>
      <c r="AH126" s="142"/>
      <c r="AI126" s="142"/>
      <c r="AJ126" s="142"/>
      <c r="AK126" s="142"/>
      <c r="AL126" s="142"/>
      <c r="AM126" s="142"/>
      <c r="AN126" s="142"/>
      <c r="AO126" s="142"/>
      <c r="AP126" s="142"/>
      <c r="AQ126" s="142"/>
      <c r="AR126" s="142"/>
      <c r="AS126" s="142"/>
      <c r="AT126" s="142"/>
      <c r="AU126" s="142"/>
      <c r="AV126" s="142"/>
      <c r="AW126" s="142"/>
      <c r="AX126" s="142"/>
      <c r="AY126" s="142"/>
      <c r="AZ126" s="142"/>
      <c r="BA126" s="142"/>
      <c r="BB126" s="142"/>
      <c r="BC126" s="142"/>
      <c r="BD126" s="142"/>
      <c r="BE126" s="142"/>
      <c r="BF126" s="142"/>
      <c r="BG126" s="142"/>
      <c r="BH126" s="142"/>
    </row>
    <row r="127" spans="1:60" outlineLevel="1" x14ac:dyDescent="0.25">
      <c r="A127" s="149"/>
      <c r="B127" s="150"/>
      <c r="C127" s="185" t="s">
        <v>259</v>
      </c>
      <c r="D127" s="186"/>
      <c r="E127" s="187">
        <v>4.3608000000000002</v>
      </c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42"/>
      <c r="Z127" s="142"/>
      <c r="AA127" s="142"/>
      <c r="AB127" s="142"/>
      <c r="AC127" s="142"/>
      <c r="AD127" s="142"/>
      <c r="AE127" s="142"/>
      <c r="AF127" s="142"/>
      <c r="AG127" s="142" t="s">
        <v>142</v>
      </c>
      <c r="AH127" s="142">
        <v>0</v>
      </c>
      <c r="AI127" s="142"/>
      <c r="AJ127" s="142"/>
      <c r="AK127" s="142"/>
      <c r="AL127" s="142"/>
      <c r="AM127" s="142"/>
      <c r="AN127" s="142"/>
      <c r="AO127" s="142"/>
      <c r="AP127" s="142"/>
      <c r="AQ127" s="142"/>
      <c r="AR127" s="142"/>
      <c r="AS127" s="142"/>
      <c r="AT127" s="142"/>
      <c r="AU127" s="142"/>
      <c r="AV127" s="142"/>
      <c r="AW127" s="142"/>
      <c r="AX127" s="142"/>
      <c r="AY127" s="142"/>
      <c r="AZ127" s="142"/>
      <c r="BA127" s="142"/>
      <c r="BB127" s="142"/>
      <c r="BC127" s="142"/>
      <c r="BD127" s="142"/>
      <c r="BE127" s="142"/>
      <c r="BF127" s="142"/>
      <c r="BG127" s="142"/>
      <c r="BH127" s="142"/>
    </row>
    <row r="128" spans="1:60" outlineLevel="1" x14ac:dyDescent="0.25">
      <c r="A128" s="149"/>
      <c r="B128" s="150"/>
      <c r="C128" s="253"/>
      <c r="D128" s="254"/>
      <c r="E128" s="254"/>
      <c r="F128" s="254"/>
      <c r="G128" s="254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42"/>
      <c r="Z128" s="142"/>
      <c r="AA128" s="142"/>
      <c r="AB128" s="142"/>
      <c r="AC128" s="142"/>
      <c r="AD128" s="142"/>
      <c r="AE128" s="142"/>
      <c r="AF128" s="142"/>
      <c r="AG128" s="142" t="s">
        <v>109</v>
      </c>
      <c r="AH128" s="142"/>
      <c r="AI128" s="142"/>
      <c r="AJ128" s="142"/>
      <c r="AK128" s="142"/>
      <c r="AL128" s="142"/>
      <c r="AM128" s="142"/>
      <c r="AN128" s="142"/>
      <c r="AO128" s="142"/>
      <c r="AP128" s="142"/>
      <c r="AQ128" s="142"/>
      <c r="AR128" s="142"/>
      <c r="AS128" s="142"/>
      <c r="AT128" s="142"/>
      <c r="AU128" s="142"/>
      <c r="AV128" s="142"/>
      <c r="AW128" s="142"/>
      <c r="AX128" s="142"/>
      <c r="AY128" s="142"/>
      <c r="AZ128" s="142"/>
      <c r="BA128" s="142"/>
      <c r="BB128" s="142"/>
      <c r="BC128" s="142"/>
      <c r="BD128" s="142"/>
      <c r="BE128" s="142"/>
      <c r="BF128" s="142"/>
      <c r="BG128" s="142"/>
      <c r="BH128" s="142"/>
    </row>
    <row r="129" spans="1:60" x14ac:dyDescent="0.25">
      <c r="A129" s="154" t="s">
        <v>98</v>
      </c>
      <c r="B129" s="155" t="s">
        <v>67</v>
      </c>
      <c r="C129" s="174" t="s">
        <v>68</v>
      </c>
      <c r="D129" s="175"/>
      <c r="E129" s="158"/>
      <c r="F129" s="158"/>
      <c r="G129" s="158">
        <f>SUMIF(AG130:AG137,"&lt;&gt;NOR",G130:G137)</f>
        <v>0</v>
      </c>
      <c r="H129" s="158"/>
      <c r="I129" s="158">
        <f>SUM(I130:I137)</f>
        <v>17371.2</v>
      </c>
      <c r="J129" s="158"/>
      <c r="K129" s="158">
        <f>SUM(K130:K137)</f>
        <v>40101.599999999999</v>
      </c>
      <c r="L129" s="158"/>
      <c r="M129" s="158">
        <f>SUM(M130:M137)</f>
        <v>0</v>
      </c>
      <c r="N129" s="158"/>
      <c r="O129" s="158">
        <f>SUM(O130:O137)</f>
        <v>0</v>
      </c>
      <c r="P129" s="158"/>
      <c r="Q129" s="158">
        <f>SUM(Q130:Q137)</f>
        <v>0.01</v>
      </c>
      <c r="R129" s="158"/>
      <c r="S129" s="158"/>
      <c r="T129" s="159"/>
      <c r="U129" s="153"/>
      <c r="V129" s="153">
        <f>SUM(V130:V137)</f>
        <v>59.4</v>
      </c>
      <c r="W129" s="153"/>
      <c r="X129" s="153"/>
      <c r="AG129" t="s">
        <v>99</v>
      </c>
    </row>
    <row r="130" spans="1:60" outlineLevel="1" x14ac:dyDescent="0.25">
      <c r="A130" s="160">
        <v>19</v>
      </c>
      <c r="B130" s="161" t="s">
        <v>260</v>
      </c>
      <c r="C130" s="176" t="s">
        <v>261</v>
      </c>
      <c r="D130" s="177" t="s">
        <v>166</v>
      </c>
      <c r="E130" s="165">
        <v>26.4</v>
      </c>
      <c r="F130" s="164"/>
      <c r="G130" s="165">
        <f>ROUND(E130*F130,2)</f>
        <v>0</v>
      </c>
      <c r="H130" s="164">
        <v>658</v>
      </c>
      <c r="I130" s="165">
        <f>ROUND(E130*H130,2)</f>
        <v>17371.2</v>
      </c>
      <c r="J130" s="164">
        <v>1519</v>
      </c>
      <c r="K130" s="165">
        <f>ROUND(E130*J130,2)</f>
        <v>40101.599999999999</v>
      </c>
      <c r="L130" s="165">
        <v>21</v>
      </c>
      <c r="M130" s="165">
        <f>G130*(1+L130/100)</f>
        <v>0</v>
      </c>
      <c r="N130" s="165">
        <v>0</v>
      </c>
      <c r="O130" s="165">
        <f>ROUND(E130*N130,2)</f>
        <v>0</v>
      </c>
      <c r="P130" s="165">
        <v>5.5999999999999995E-4</v>
      </c>
      <c r="Q130" s="165">
        <f>ROUND(E130*P130,2)</f>
        <v>0.01</v>
      </c>
      <c r="R130" s="165"/>
      <c r="S130" s="165" t="s">
        <v>120</v>
      </c>
      <c r="T130" s="166" t="s">
        <v>104</v>
      </c>
      <c r="U130" s="151">
        <v>2.25</v>
      </c>
      <c r="V130" s="151">
        <f>ROUND(E130*U130,2)</f>
        <v>59.4</v>
      </c>
      <c r="W130" s="151"/>
      <c r="X130" s="151" t="s">
        <v>136</v>
      </c>
      <c r="Y130" s="142"/>
      <c r="Z130" s="142"/>
      <c r="AA130" s="142"/>
      <c r="AB130" s="142"/>
      <c r="AC130" s="142"/>
      <c r="AD130" s="142"/>
      <c r="AE130" s="142"/>
      <c r="AF130" s="142"/>
      <c r="AG130" s="142" t="s">
        <v>137</v>
      </c>
      <c r="AH130" s="142"/>
      <c r="AI130" s="142"/>
      <c r="AJ130" s="142"/>
      <c r="AK130" s="142"/>
      <c r="AL130" s="142"/>
      <c r="AM130" s="142"/>
      <c r="AN130" s="142"/>
      <c r="AO130" s="142"/>
      <c r="AP130" s="142"/>
      <c r="AQ130" s="142"/>
      <c r="AR130" s="142"/>
      <c r="AS130" s="142"/>
      <c r="AT130" s="142"/>
      <c r="AU130" s="142"/>
      <c r="AV130" s="142"/>
      <c r="AW130" s="142"/>
      <c r="AX130" s="142"/>
      <c r="AY130" s="142"/>
      <c r="AZ130" s="142"/>
      <c r="BA130" s="142"/>
      <c r="BB130" s="142"/>
      <c r="BC130" s="142"/>
      <c r="BD130" s="142"/>
      <c r="BE130" s="142"/>
      <c r="BF130" s="142"/>
      <c r="BG130" s="142"/>
      <c r="BH130" s="142"/>
    </row>
    <row r="131" spans="1:60" outlineLevel="1" x14ac:dyDescent="0.25">
      <c r="A131" s="149"/>
      <c r="B131" s="150"/>
      <c r="C131" s="255" t="s">
        <v>176</v>
      </c>
      <c r="D131" s="256"/>
      <c r="E131" s="256"/>
      <c r="F131" s="256"/>
      <c r="G131" s="256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42"/>
      <c r="Z131" s="142"/>
      <c r="AA131" s="142"/>
      <c r="AB131" s="142"/>
      <c r="AC131" s="142"/>
      <c r="AD131" s="142"/>
      <c r="AE131" s="142"/>
      <c r="AF131" s="142"/>
      <c r="AG131" s="142" t="s">
        <v>108</v>
      </c>
      <c r="AH131" s="142"/>
      <c r="AI131" s="142"/>
      <c r="AJ131" s="142"/>
      <c r="AK131" s="142"/>
      <c r="AL131" s="142"/>
      <c r="AM131" s="142"/>
      <c r="AN131" s="142"/>
      <c r="AO131" s="142"/>
      <c r="AP131" s="142"/>
      <c r="AQ131" s="142"/>
      <c r="AR131" s="142"/>
      <c r="AS131" s="142"/>
      <c r="AT131" s="142"/>
      <c r="AU131" s="142"/>
      <c r="AV131" s="142"/>
      <c r="AW131" s="142"/>
      <c r="AX131" s="142"/>
      <c r="AY131" s="142"/>
      <c r="AZ131" s="142"/>
      <c r="BA131" s="142"/>
      <c r="BB131" s="142"/>
      <c r="BC131" s="142"/>
      <c r="BD131" s="142"/>
      <c r="BE131" s="142"/>
      <c r="BF131" s="142"/>
      <c r="BG131" s="142"/>
      <c r="BH131" s="142"/>
    </row>
    <row r="132" spans="1:60" outlineLevel="1" x14ac:dyDescent="0.25">
      <c r="A132" s="149"/>
      <c r="B132" s="150"/>
      <c r="C132" s="257" t="s">
        <v>177</v>
      </c>
      <c r="D132" s="258"/>
      <c r="E132" s="258"/>
      <c r="F132" s="258"/>
      <c r="G132" s="258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42"/>
      <c r="Z132" s="142"/>
      <c r="AA132" s="142"/>
      <c r="AB132" s="142"/>
      <c r="AC132" s="142"/>
      <c r="AD132" s="142"/>
      <c r="AE132" s="142"/>
      <c r="AF132" s="142"/>
      <c r="AG132" s="142" t="s">
        <v>108</v>
      </c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42"/>
      <c r="AR132" s="142"/>
      <c r="AS132" s="142"/>
      <c r="AT132" s="142"/>
      <c r="AU132" s="142"/>
      <c r="AV132" s="142"/>
      <c r="AW132" s="142"/>
      <c r="AX132" s="142"/>
      <c r="AY132" s="142"/>
      <c r="AZ132" s="142"/>
      <c r="BA132" s="142"/>
      <c r="BB132" s="142"/>
      <c r="BC132" s="142"/>
      <c r="BD132" s="142"/>
      <c r="BE132" s="142"/>
      <c r="BF132" s="142"/>
      <c r="BG132" s="142"/>
      <c r="BH132" s="142"/>
    </row>
    <row r="133" spans="1:60" outlineLevel="1" x14ac:dyDescent="0.25">
      <c r="A133" s="149"/>
      <c r="B133" s="150"/>
      <c r="C133" s="257" t="s">
        <v>178</v>
      </c>
      <c r="D133" s="258"/>
      <c r="E133" s="258"/>
      <c r="F133" s="258"/>
      <c r="G133" s="258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42"/>
      <c r="Z133" s="142"/>
      <c r="AA133" s="142"/>
      <c r="AB133" s="142"/>
      <c r="AC133" s="142"/>
      <c r="AD133" s="142"/>
      <c r="AE133" s="142"/>
      <c r="AF133" s="142"/>
      <c r="AG133" s="142" t="s">
        <v>108</v>
      </c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42"/>
      <c r="AR133" s="142"/>
      <c r="AS133" s="142"/>
      <c r="AT133" s="142"/>
      <c r="AU133" s="142"/>
      <c r="AV133" s="142"/>
      <c r="AW133" s="142"/>
      <c r="AX133" s="142"/>
      <c r="AY133" s="142"/>
      <c r="AZ133" s="142"/>
      <c r="BA133" s="142"/>
      <c r="BB133" s="142"/>
      <c r="BC133" s="142"/>
      <c r="BD133" s="142"/>
      <c r="BE133" s="142"/>
      <c r="BF133" s="142"/>
      <c r="BG133" s="142"/>
      <c r="BH133" s="142"/>
    </row>
    <row r="134" spans="1:60" outlineLevel="1" x14ac:dyDescent="0.25">
      <c r="A134" s="149"/>
      <c r="B134" s="150"/>
      <c r="C134" s="257" t="s">
        <v>179</v>
      </c>
      <c r="D134" s="258"/>
      <c r="E134" s="258"/>
      <c r="F134" s="258"/>
      <c r="G134" s="258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42"/>
      <c r="Z134" s="142"/>
      <c r="AA134" s="142"/>
      <c r="AB134" s="142"/>
      <c r="AC134" s="142"/>
      <c r="AD134" s="142"/>
      <c r="AE134" s="142"/>
      <c r="AF134" s="142"/>
      <c r="AG134" s="142" t="s">
        <v>108</v>
      </c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42"/>
      <c r="AR134" s="142"/>
      <c r="AS134" s="142"/>
      <c r="AT134" s="142"/>
      <c r="AU134" s="142"/>
      <c r="AV134" s="142"/>
      <c r="AW134" s="142"/>
      <c r="AX134" s="142"/>
      <c r="AY134" s="142"/>
      <c r="AZ134" s="142"/>
      <c r="BA134" s="142"/>
      <c r="BB134" s="142"/>
      <c r="BC134" s="142"/>
      <c r="BD134" s="142"/>
      <c r="BE134" s="142"/>
      <c r="BF134" s="142"/>
      <c r="BG134" s="142"/>
      <c r="BH134" s="142"/>
    </row>
    <row r="135" spans="1:60" outlineLevel="1" x14ac:dyDescent="0.25">
      <c r="A135" s="149"/>
      <c r="B135" s="150"/>
      <c r="C135" s="257" t="s">
        <v>180</v>
      </c>
      <c r="D135" s="258"/>
      <c r="E135" s="258"/>
      <c r="F135" s="258"/>
      <c r="G135" s="258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42"/>
      <c r="Z135" s="142"/>
      <c r="AA135" s="142"/>
      <c r="AB135" s="142"/>
      <c r="AC135" s="142"/>
      <c r="AD135" s="142"/>
      <c r="AE135" s="142"/>
      <c r="AF135" s="142"/>
      <c r="AG135" s="142" t="s">
        <v>108</v>
      </c>
      <c r="AH135" s="142"/>
      <c r="AI135" s="142"/>
      <c r="AJ135" s="142"/>
      <c r="AK135" s="142"/>
      <c r="AL135" s="142"/>
      <c r="AM135" s="142"/>
      <c r="AN135" s="142"/>
      <c r="AO135" s="142"/>
      <c r="AP135" s="142"/>
      <c r="AQ135" s="142"/>
      <c r="AR135" s="142"/>
      <c r="AS135" s="142"/>
      <c r="AT135" s="142"/>
      <c r="AU135" s="142"/>
      <c r="AV135" s="142"/>
      <c r="AW135" s="142"/>
      <c r="AX135" s="142"/>
      <c r="AY135" s="142"/>
      <c r="AZ135" s="142"/>
      <c r="BA135" s="142"/>
      <c r="BB135" s="142"/>
      <c r="BC135" s="142"/>
      <c r="BD135" s="142"/>
      <c r="BE135" s="142"/>
      <c r="BF135" s="142"/>
      <c r="BG135" s="142"/>
      <c r="BH135" s="142"/>
    </row>
    <row r="136" spans="1:60" outlineLevel="1" x14ac:dyDescent="0.25">
      <c r="A136" s="149"/>
      <c r="B136" s="150"/>
      <c r="C136" s="185" t="s">
        <v>262</v>
      </c>
      <c r="D136" s="186"/>
      <c r="E136" s="187">
        <v>26.4</v>
      </c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42"/>
      <c r="Z136" s="142"/>
      <c r="AA136" s="142"/>
      <c r="AB136" s="142"/>
      <c r="AC136" s="142"/>
      <c r="AD136" s="142"/>
      <c r="AE136" s="142"/>
      <c r="AF136" s="142"/>
      <c r="AG136" s="142" t="s">
        <v>142</v>
      </c>
      <c r="AH136" s="142">
        <v>0</v>
      </c>
      <c r="AI136" s="142"/>
      <c r="AJ136" s="142"/>
      <c r="AK136" s="142"/>
      <c r="AL136" s="142"/>
      <c r="AM136" s="142"/>
      <c r="AN136" s="142"/>
      <c r="AO136" s="142"/>
      <c r="AP136" s="142"/>
      <c r="AQ136" s="142"/>
      <c r="AR136" s="142"/>
      <c r="AS136" s="142"/>
      <c r="AT136" s="142"/>
      <c r="AU136" s="142"/>
      <c r="AV136" s="142"/>
      <c r="AW136" s="142"/>
      <c r="AX136" s="142"/>
      <c r="AY136" s="142"/>
      <c r="AZ136" s="142"/>
      <c r="BA136" s="142"/>
      <c r="BB136" s="142"/>
      <c r="BC136" s="142"/>
      <c r="BD136" s="142"/>
      <c r="BE136" s="142"/>
      <c r="BF136" s="142"/>
      <c r="BG136" s="142"/>
      <c r="BH136" s="142"/>
    </row>
    <row r="137" spans="1:60" outlineLevel="1" x14ac:dyDescent="0.25">
      <c r="A137" s="149"/>
      <c r="B137" s="150"/>
      <c r="C137" s="253"/>
      <c r="D137" s="254"/>
      <c r="E137" s="254"/>
      <c r="F137" s="254"/>
      <c r="G137" s="254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42"/>
      <c r="Z137" s="142"/>
      <c r="AA137" s="142"/>
      <c r="AB137" s="142"/>
      <c r="AC137" s="142"/>
      <c r="AD137" s="142"/>
      <c r="AE137" s="142"/>
      <c r="AF137" s="142"/>
      <c r="AG137" s="142" t="s">
        <v>109</v>
      </c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42"/>
      <c r="AR137" s="142"/>
      <c r="AS137" s="142"/>
      <c r="AT137" s="142"/>
      <c r="AU137" s="142"/>
      <c r="AV137" s="142"/>
      <c r="AW137" s="142"/>
      <c r="AX137" s="142"/>
      <c r="AY137" s="142"/>
      <c r="AZ137" s="142"/>
      <c r="BA137" s="142"/>
      <c r="BB137" s="142"/>
      <c r="BC137" s="142"/>
      <c r="BD137" s="142"/>
      <c r="BE137" s="142"/>
      <c r="BF137" s="142"/>
      <c r="BG137" s="142"/>
      <c r="BH137" s="142"/>
    </row>
    <row r="138" spans="1:60" x14ac:dyDescent="0.25">
      <c r="A138" s="3"/>
      <c r="B138" s="4"/>
      <c r="C138" s="171"/>
      <c r="D138" s="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AE138">
        <v>15</v>
      </c>
      <c r="AF138">
        <v>21</v>
      </c>
      <c r="AG138" t="s">
        <v>85</v>
      </c>
    </row>
    <row r="139" spans="1:60" x14ac:dyDescent="0.25">
      <c r="A139" s="145"/>
      <c r="B139" s="146" t="s">
        <v>28</v>
      </c>
      <c r="C139" s="172"/>
      <c r="D139" s="147"/>
      <c r="E139" s="148"/>
      <c r="F139" s="148"/>
      <c r="G139" s="168">
        <f>G8+G30+G62+G76+G94+G111+G115+G129</f>
        <v>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AE139">
        <f>SUMIF(L7:L137,AE138,G7:G137)</f>
        <v>0</v>
      </c>
      <c r="AF139">
        <f>SUMIF(L7:L137,AF138,G7:G137)</f>
        <v>0</v>
      </c>
      <c r="AG139" t="s">
        <v>128</v>
      </c>
    </row>
    <row r="140" spans="1:60" x14ac:dyDescent="0.25">
      <c r="A140" s="270" t="s">
        <v>263</v>
      </c>
      <c r="B140" s="270"/>
      <c r="C140" s="171"/>
      <c r="D140" s="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60" x14ac:dyDescent="0.25">
      <c r="A141" s="3"/>
      <c r="B141" s="4" t="s">
        <v>264</v>
      </c>
      <c r="C141" s="171" t="s">
        <v>265</v>
      </c>
      <c r="D141" s="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AG141" t="s">
        <v>266</v>
      </c>
    </row>
    <row r="142" spans="1:60" x14ac:dyDescent="0.25">
      <c r="A142" s="3"/>
      <c r="B142" s="4" t="s">
        <v>267</v>
      </c>
      <c r="C142" s="171" t="s">
        <v>224</v>
      </c>
      <c r="D142" s="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AG142" t="s">
        <v>268</v>
      </c>
    </row>
    <row r="143" spans="1:60" x14ac:dyDescent="0.25">
      <c r="A143" s="3"/>
      <c r="B143" s="4"/>
      <c r="C143" s="171" t="s">
        <v>269</v>
      </c>
      <c r="D143" s="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AG143" t="s">
        <v>270</v>
      </c>
    </row>
    <row r="144" spans="1:60" x14ac:dyDescent="0.25">
      <c r="A144" s="3"/>
      <c r="B144" s="4"/>
      <c r="C144" s="171"/>
      <c r="D144" s="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3:33" x14ac:dyDescent="0.25">
      <c r="C145" s="173"/>
      <c r="D145" s="10"/>
      <c r="AG145" t="s">
        <v>129</v>
      </c>
    </row>
    <row r="146" spans="3:33" x14ac:dyDescent="0.25">
      <c r="D146" s="10"/>
    </row>
    <row r="147" spans="3:33" x14ac:dyDescent="0.25">
      <c r="D147" s="10"/>
    </row>
    <row r="148" spans="3:33" x14ac:dyDescent="0.25">
      <c r="D148" s="10"/>
    </row>
    <row r="149" spans="3:33" x14ac:dyDescent="0.25">
      <c r="D149" s="10"/>
    </row>
    <row r="150" spans="3:33" x14ac:dyDescent="0.25">
      <c r="D150" s="10"/>
    </row>
    <row r="151" spans="3:33" x14ac:dyDescent="0.25">
      <c r="D151" s="10"/>
    </row>
    <row r="152" spans="3:33" x14ac:dyDescent="0.25">
      <c r="D152" s="10"/>
    </row>
    <row r="153" spans="3:33" x14ac:dyDescent="0.25">
      <c r="D153" s="10"/>
    </row>
    <row r="154" spans="3:33" x14ac:dyDescent="0.25">
      <c r="D154" s="10"/>
    </row>
    <row r="155" spans="3:33" x14ac:dyDescent="0.25">
      <c r="D155" s="10"/>
    </row>
    <row r="156" spans="3:33" x14ac:dyDescent="0.25">
      <c r="D156" s="10"/>
    </row>
    <row r="157" spans="3:33" x14ac:dyDescent="0.25">
      <c r="D157" s="10"/>
    </row>
    <row r="158" spans="3:33" x14ac:dyDescent="0.25">
      <c r="D158" s="10"/>
    </row>
    <row r="159" spans="3:33" x14ac:dyDescent="0.25">
      <c r="D159" s="10"/>
    </row>
    <row r="160" spans="3:33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vgi7d62SIs2D2Fh6tkIHyFWVJSey5rbp7YayRZQ+PRsmoOpGh+mOqXwl3hytbEI0plgysYpO6yA4kwUbamxNBQ==" saltValue="tPSml7RfFbtkPnTB+/OaBw==" spinCount="100000" sheet="1"/>
  <mergeCells count="89">
    <mergeCell ref="A1:G1"/>
    <mergeCell ref="C2:G2"/>
    <mergeCell ref="C3:G3"/>
    <mergeCell ref="C4:G4"/>
    <mergeCell ref="A140:B140"/>
    <mergeCell ref="C10:G10"/>
    <mergeCell ref="C11:G11"/>
    <mergeCell ref="C13:G13"/>
    <mergeCell ref="C15:G15"/>
    <mergeCell ref="C16:G16"/>
    <mergeCell ref="C34:G34"/>
    <mergeCell ref="C17:G17"/>
    <mergeCell ref="C18:G18"/>
    <mergeCell ref="C19:G19"/>
    <mergeCell ref="C20:G20"/>
    <mergeCell ref="C21:G21"/>
    <mergeCell ref="C24:G24"/>
    <mergeCell ref="C26:G26"/>
    <mergeCell ref="C27:G27"/>
    <mergeCell ref="C29:G29"/>
    <mergeCell ref="C32:G32"/>
    <mergeCell ref="C33:G33"/>
    <mergeCell ref="C50:G50"/>
    <mergeCell ref="C35:G35"/>
    <mergeCell ref="C36:G36"/>
    <mergeCell ref="C38:G38"/>
    <mergeCell ref="C40:G40"/>
    <mergeCell ref="C41:G41"/>
    <mergeCell ref="C42:G42"/>
    <mergeCell ref="C43:G43"/>
    <mergeCell ref="C44:G44"/>
    <mergeCell ref="C45:G45"/>
    <mergeCell ref="C47:G47"/>
    <mergeCell ref="C49:G49"/>
    <mergeCell ref="C67:G67"/>
    <mergeCell ref="C51:G51"/>
    <mergeCell ref="C52:G52"/>
    <mergeCell ref="C54:G54"/>
    <mergeCell ref="C56:G56"/>
    <mergeCell ref="C57:G57"/>
    <mergeCell ref="C58:G58"/>
    <mergeCell ref="C59:G59"/>
    <mergeCell ref="C61:G61"/>
    <mergeCell ref="C64:G64"/>
    <mergeCell ref="C65:G65"/>
    <mergeCell ref="C66:G66"/>
    <mergeCell ref="C87:G87"/>
    <mergeCell ref="C68:G68"/>
    <mergeCell ref="C69:G69"/>
    <mergeCell ref="C72:G72"/>
    <mergeCell ref="C75:G75"/>
    <mergeCell ref="C78:G78"/>
    <mergeCell ref="C79:G79"/>
    <mergeCell ref="C81:G81"/>
    <mergeCell ref="C83:G83"/>
    <mergeCell ref="C84:G84"/>
    <mergeCell ref="C85:G85"/>
    <mergeCell ref="C86:G86"/>
    <mergeCell ref="C103:G103"/>
    <mergeCell ref="C88:G88"/>
    <mergeCell ref="C90:G90"/>
    <mergeCell ref="C91:G91"/>
    <mergeCell ref="C93:G93"/>
    <mergeCell ref="C96:G96"/>
    <mergeCell ref="C97:G97"/>
    <mergeCell ref="C98:G98"/>
    <mergeCell ref="C99:G99"/>
    <mergeCell ref="C100:G100"/>
    <mergeCell ref="C101:G101"/>
    <mergeCell ref="C102:G102"/>
    <mergeCell ref="C125:G125"/>
    <mergeCell ref="C104:G104"/>
    <mergeCell ref="C105:G105"/>
    <mergeCell ref="C106:G106"/>
    <mergeCell ref="C108:G108"/>
    <mergeCell ref="C110:G110"/>
    <mergeCell ref="C114:G114"/>
    <mergeCell ref="C117:G117"/>
    <mergeCell ref="C119:G119"/>
    <mergeCell ref="C121:G121"/>
    <mergeCell ref="C123:G123"/>
    <mergeCell ref="C124:G124"/>
    <mergeCell ref="C137:G137"/>
    <mergeCell ref="C128:G128"/>
    <mergeCell ref="C131:G131"/>
    <mergeCell ref="C132:G132"/>
    <mergeCell ref="C133:G133"/>
    <mergeCell ref="C134:G134"/>
    <mergeCell ref="C135:G135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2 1 Naklady</vt:lpstr>
      <vt:lpstr>1 1 Stavební část 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1 Stavební část '!Názvy_tisku</vt:lpstr>
      <vt:lpstr>'2 1 Naklady'!Názvy_tisku</vt:lpstr>
      <vt:lpstr>oadresa</vt:lpstr>
      <vt:lpstr>Stavba!Objednatel</vt:lpstr>
      <vt:lpstr>Stavba!Objekt</vt:lpstr>
      <vt:lpstr>'1 1 Stavební část '!Oblast_tisku</vt:lpstr>
      <vt:lpstr>'2 1 Naklady'!Oblast_tisku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Hálová</dc:creator>
  <cp:lastModifiedBy>Hálová</cp:lastModifiedBy>
  <cp:lastPrinted>2019-03-19T12:27:02Z</cp:lastPrinted>
  <dcterms:created xsi:type="dcterms:W3CDTF">2009-04-08T07:15:50Z</dcterms:created>
  <dcterms:modified xsi:type="dcterms:W3CDTF">2020-12-08T06:29:22Z</dcterms:modified>
</cp:coreProperties>
</file>