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lessi\Documents\Práce soukr\Ševčík\04 Kontejnerové stání Nálepkova\Rozpočty\"/>
    </mc:Choice>
  </mc:AlternateContent>
  <xr:revisionPtr revIDLastSave="0" documentId="13_ncr:1_{A8CD0EEB-B766-40A0-92E5-802C5D5F25C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VRN VRN Naklady" sheetId="12" r:id="rId4"/>
    <sheet name="01 01 Pol" sheetId="13" r:id="rId5"/>
    <sheet name="01 02 Pol" sheetId="14" r:id="rId6"/>
  </sheets>
  <externalReferences>
    <externalReference r:id="rId7"/>
  </externalReferences>
  <definedNames>
    <definedName name="CelkemDPHVypocet" localSheetId="1">Stavba!$H$46</definedName>
    <definedName name="CenaCelkem">Stavba!$G$29</definedName>
    <definedName name="CenaCelkemBezDPH">Stavba!$G$28</definedName>
    <definedName name="CenaCelkemVypocet" localSheetId="1">Stavba!$I$46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4">'01 01 Pol'!$1:$7</definedName>
    <definedName name="_xlnm.Print_Titles" localSheetId="5">'01 02 Pol'!$1:$7</definedName>
    <definedName name="_xlnm.Print_Titles" localSheetId="3">'VRN VRN Naklady'!$1:$7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4">'01 01 Pol'!$A$1:$Y$20</definedName>
    <definedName name="_xlnm.Print_Area" localSheetId="5">'01 02 Pol'!$A$1:$Y$96</definedName>
    <definedName name="_xlnm.Print_Area" localSheetId="1">Stavba!$A$1:$J$72</definedName>
    <definedName name="_xlnm.Print_Area" localSheetId="3">'VRN VRN Naklady'!$A$1:$Y$21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Stavba!$F$46</definedName>
    <definedName name="ZakladDPHZakl">Stavba!$G$25</definedName>
    <definedName name="ZakladDPHZaklVypocet" localSheetId="1">Stavba!$G$46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71" i="1" l="1"/>
  <c r="I70" i="1"/>
  <c r="I69" i="1"/>
  <c r="I68" i="1"/>
  <c r="I67" i="1"/>
  <c r="I66" i="1"/>
  <c r="I65" i="1"/>
  <c r="I64" i="1"/>
  <c r="I63" i="1"/>
  <c r="I62" i="1"/>
  <c r="I61" i="1"/>
  <c r="I60" i="1"/>
  <c r="I72" i="1" s="1"/>
  <c r="I59" i="1"/>
  <c r="G45" i="1"/>
  <c r="F45" i="1"/>
  <c r="G44" i="1"/>
  <c r="F44" i="1"/>
  <c r="G43" i="1"/>
  <c r="F43" i="1"/>
  <c r="G41" i="1"/>
  <c r="F41" i="1"/>
  <c r="G40" i="1"/>
  <c r="F40" i="1"/>
  <c r="G39" i="1"/>
  <c r="F39" i="1"/>
  <c r="G95" i="14"/>
  <c r="BA21" i="14"/>
  <c r="G8" i="14"/>
  <c r="G9" i="14"/>
  <c r="M9" i="14" s="1"/>
  <c r="I9" i="14"/>
  <c r="K9" i="14"/>
  <c r="K8" i="14" s="1"/>
  <c r="O9" i="14"/>
  <c r="Q9" i="14"/>
  <c r="Q8" i="14" s="1"/>
  <c r="V9" i="14"/>
  <c r="V8" i="14" s="1"/>
  <c r="G10" i="14"/>
  <c r="I10" i="14"/>
  <c r="K10" i="14"/>
  <c r="M10" i="14"/>
  <c r="O10" i="14"/>
  <c r="O8" i="14" s="1"/>
  <c r="Q10" i="14"/>
  <c r="V10" i="14"/>
  <c r="G11" i="14"/>
  <c r="I11" i="14"/>
  <c r="K11" i="14"/>
  <c r="M11" i="14"/>
  <c r="O11" i="14"/>
  <c r="Q11" i="14"/>
  <c r="V11" i="14"/>
  <c r="G12" i="14"/>
  <c r="I12" i="14"/>
  <c r="K12" i="14"/>
  <c r="M12" i="14"/>
  <c r="O12" i="14"/>
  <c r="Q12" i="14"/>
  <c r="V12" i="14"/>
  <c r="G13" i="14"/>
  <c r="I13" i="14"/>
  <c r="I8" i="14" s="1"/>
  <c r="K13" i="14"/>
  <c r="M13" i="14"/>
  <c r="O13" i="14"/>
  <c r="Q13" i="14"/>
  <c r="V13" i="14"/>
  <c r="G14" i="14"/>
  <c r="I14" i="14"/>
  <c r="K14" i="14"/>
  <c r="M14" i="14"/>
  <c r="O14" i="14"/>
  <c r="Q14" i="14"/>
  <c r="V14" i="14"/>
  <c r="G15" i="14"/>
  <c r="M15" i="14" s="1"/>
  <c r="I15" i="14"/>
  <c r="K15" i="14"/>
  <c r="O15" i="14"/>
  <c r="Q15" i="14"/>
  <c r="V15" i="14"/>
  <c r="G16" i="14"/>
  <c r="M16" i="14" s="1"/>
  <c r="I16" i="14"/>
  <c r="K16" i="14"/>
  <c r="O16" i="14"/>
  <c r="Q16" i="14"/>
  <c r="V16" i="14"/>
  <c r="G17" i="14"/>
  <c r="I17" i="14"/>
  <c r="O17" i="14"/>
  <c r="V17" i="14"/>
  <c r="G18" i="14"/>
  <c r="I18" i="14"/>
  <c r="K18" i="14"/>
  <c r="K17" i="14" s="1"/>
  <c r="M18" i="14"/>
  <c r="M17" i="14" s="1"/>
  <c r="O18" i="14"/>
  <c r="Q18" i="14"/>
  <c r="Q17" i="14" s="1"/>
  <c r="V18" i="14"/>
  <c r="G19" i="14"/>
  <c r="K19" i="14"/>
  <c r="O19" i="14"/>
  <c r="G20" i="14"/>
  <c r="I20" i="14"/>
  <c r="I19" i="14" s="1"/>
  <c r="K20" i="14"/>
  <c r="M20" i="14"/>
  <c r="M19" i="14" s="1"/>
  <c r="O20" i="14"/>
  <c r="Q20" i="14"/>
  <c r="Q19" i="14" s="1"/>
  <c r="V20" i="14"/>
  <c r="V19" i="14" s="1"/>
  <c r="G23" i="14"/>
  <c r="K23" i="14"/>
  <c r="G24" i="14"/>
  <c r="I24" i="14"/>
  <c r="I23" i="14" s="1"/>
  <c r="K24" i="14"/>
  <c r="M24" i="14"/>
  <c r="M23" i="14" s="1"/>
  <c r="O24" i="14"/>
  <c r="O23" i="14" s="1"/>
  <c r="Q24" i="14"/>
  <c r="Q23" i="14" s="1"/>
  <c r="V24" i="14"/>
  <c r="G25" i="14"/>
  <c r="I25" i="14"/>
  <c r="K25" i="14"/>
  <c r="M25" i="14"/>
  <c r="O25" i="14"/>
  <c r="Q25" i="14"/>
  <c r="V25" i="14"/>
  <c r="V23" i="14" s="1"/>
  <c r="G26" i="14"/>
  <c r="I26" i="14"/>
  <c r="M26" i="14"/>
  <c r="G27" i="14"/>
  <c r="I27" i="14"/>
  <c r="K27" i="14"/>
  <c r="K26" i="14" s="1"/>
  <c r="M27" i="14"/>
  <c r="O27" i="14"/>
  <c r="O26" i="14" s="1"/>
  <c r="Q27" i="14"/>
  <c r="Q26" i="14" s="1"/>
  <c r="V27" i="14"/>
  <c r="V26" i="14" s="1"/>
  <c r="I29" i="14"/>
  <c r="G30" i="14"/>
  <c r="M30" i="14" s="1"/>
  <c r="M29" i="14" s="1"/>
  <c r="I30" i="14"/>
  <c r="K30" i="14"/>
  <c r="K29" i="14" s="1"/>
  <c r="O30" i="14"/>
  <c r="O29" i="14" s="1"/>
  <c r="Q30" i="14"/>
  <c r="Q29" i="14" s="1"/>
  <c r="V30" i="14"/>
  <c r="V29" i="14" s="1"/>
  <c r="G32" i="14"/>
  <c r="M32" i="14" s="1"/>
  <c r="I32" i="14"/>
  <c r="I31" i="14" s="1"/>
  <c r="K32" i="14"/>
  <c r="K31" i="14" s="1"/>
  <c r="O32" i="14"/>
  <c r="O31" i="14" s="1"/>
  <c r="Q32" i="14"/>
  <c r="V32" i="14"/>
  <c r="V31" i="14" s="1"/>
  <c r="G34" i="14"/>
  <c r="I34" i="14"/>
  <c r="K34" i="14"/>
  <c r="M34" i="14"/>
  <c r="O34" i="14"/>
  <c r="Q34" i="14"/>
  <c r="Q31" i="14" s="1"/>
  <c r="V34" i="14"/>
  <c r="G35" i="14"/>
  <c r="M35" i="14" s="1"/>
  <c r="I35" i="14"/>
  <c r="K35" i="14"/>
  <c r="O35" i="14"/>
  <c r="Q35" i="14"/>
  <c r="V35" i="14"/>
  <c r="G38" i="14"/>
  <c r="G37" i="14" s="1"/>
  <c r="I38" i="14"/>
  <c r="K38" i="14"/>
  <c r="K37" i="14" s="1"/>
  <c r="O38" i="14"/>
  <c r="Q38" i="14"/>
  <c r="V38" i="14"/>
  <c r="V37" i="14" s="1"/>
  <c r="G42" i="14"/>
  <c r="I42" i="14"/>
  <c r="I37" i="14" s="1"/>
  <c r="K42" i="14"/>
  <c r="M42" i="14"/>
  <c r="O42" i="14"/>
  <c r="O37" i="14" s="1"/>
  <c r="Q42" i="14"/>
  <c r="Q37" i="14" s="1"/>
  <c r="V42" i="14"/>
  <c r="G47" i="14"/>
  <c r="I47" i="14"/>
  <c r="K47" i="14"/>
  <c r="M47" i="14"/>
  <c r="O47" i="14"/>
  <c r="Q47" i="14"/>
  <c r="V47" i="14"/>
  <c r="G56" i="14"/>
  <c r="I56" i="14"/>
  <c r="K56" i="14"/>
  <c r="M56" i="14"/>
  <c r="O56" i="14"/>
  <c r="Q56" i="14"/>
  <c r="V56" i="14"/>
  <c r="G62" i="14"/>
  <c r="I62" i="14"/>
  <c r="K62" i="14"/>
  <c r="M62" i="14"/>
  <c r="O62" i="14"/>
  <c r="Q62" i="14"/>
  <c r="V62" i="14"/>
  <c r="G65" i="14"/>
  <c r="M65" i="14" s="1"/>
  <c r="I65" i="14"/>
  <c r="K65" i="14"/>
  <c r="O65" i="14"/>
  <c r="Q65" i="14"/>
  <c r="V65" i="14"/>
  <c r="G66" i="14"/>
  <c r="M66" i="14" s="1"/>
  <c r="I66" i="14"/>
  <c r="K66" i="14"/>
  <c r="O66" i="14"/>
  <c r="Q66" i="14"/>
  <c r="V66" i="14"/>
  <c r="G67" i="14"/>
  <c r="M67" i="14" s="1"/>
  <c r="I67" i="14"/>
  <c r="K67" i="14"/>
  <c r="O67" i="14"/>
  <c r="Q67" i="14"/>
  <c r="V67" i="14"/>
  <c r="G78" i="14"/>
  <c r="M78" i="14" s="1"/>
  <c r="I78" i="14"/>
  <c r="K78" i="14"/>
  <c r="O78" i="14"/>
  <c r="Q78" i="14"/>
  <c r="V78" i="14"/>
  <c r="G80" i="14"/>
  <c r="I80" i="14"/>
  <c r="K80" i="14"/>
  <c r="M80" i="14"/>
  <c r="O80" i="14"/>
  <c r="Q80" i="14"/>
  <c r="V80" i="14"/>
  <c r="G82" i="14"/>
  <c r="M82" i="14" s="1"/>
  <c r="I82" i="14"/>
  <c r="K82" i="14"/>
  <c r="O82" i="14"/>
  <c r="Q82" i="14"/>
  <c r="V82" i="14"/>
  <c r="G84" i="14"/>
  <c r="I84" i="14"/>
  <c r="K84" i="14"/>
  <c r="M84" i="14"/>
  <c r="O84" i="14"/>
  <c r="Q84" i="14"/>
  <c r="V84" i="14"/>
  <c r="G85" i="14"/>
  <c r="M85" i="14" s="1"/>
  <c r="I85" i="14"/>
  <c r="K85" i="14"/>
  <c r="O85" i="14"/>
  <c r="Q85" i="14"/>
  <c r="V85" i="14"/>
  <c r="G87" i="14"/>
  <c r="I87" i="14"/>
  <c r="K87" i="14"/>
  <c r="M87" i="14"/>
  <c r="O87" i="14"/>
  <c r="Q87" i="14"/>
  <c r="G88" i="14"/>
  <c r="I88" i="14"/>
  <c r="K88" i="14"/>
  <c r="M88" i="14"/>
  <c r="O88" i="14"/>
  <c r="Q88" i="14"/>
  <c r="V88" i="14"/>
  <c r="V87" i="14" s="1"/>
  <c r="AE95" i="14"/>
  <c r="AF95" i="14"/>
  <c r="G19" i="13"/>
  <c r="Q8" i="13"/>
  <c r="G9" i="13"/>
  <c r="G8" i="13" s="1"/>
  <c r="I9" i="13"/>
  <c r="I8" i="13" s="1"/>
  <c r="K9" i="13"/>
  <c r="K8" i="13" s="1"/>
  <c r="M9" i="13"/>
  <c r="M8" i="13" s="1"/>
  <c r="O9" i="13"/>
  <c r="O8" i="13" s="1"/>
  <c r="Q9" i="13"/>
  <c r="V9" i="13"/>
  <c r="G12" i="13"/>
  <c r="I12" i="13"/>
  <c r="K12" i="13"/>
  <c r="M12" i="13"/>
  <c r="O12" i="13"/>
  <c r="Q12" i="13"/>
  <c r="V12" i="13"/>
  <c r="V8" i="13" s="1"/>
  <c r="I13" i="13"/>
  <c r="K13" i="13"/>
  <c r="G14" i="13"/>
  <c r="I14" i="13"/>
  <c r="K14" i="13"/>
  <c r="M14" i="13"/>
  <c r="O14" i="13"/>
  <c r="O13" i="13" s="1"/>
  <c r="Q14" i="13"/>
  <c r="Q13" i="13" s="1"/>
  <c r="V14" i="13"/>
  <c r="V13" i="13" s="1"/>
  <c r="G15" i="13"/>
  <c r="AF19" i="13" s="1"/>
  <c r="I15" i="13"/>
  <c r="K15" i="13"/>
  <c r="O15" i="13"/>
  <c r="Q15" i="13"/>
  <c r="V15" i="13"/>
  <c r="G16" i="13"/>
  <c r="I16" i="13"/>
  <c r="K16" i="13"/>
  <c r="M16" i="13"/>
  <c r="O16" i="13"/>
  <c r="Q16" i="13"/>
  <c r="V16" i="13"/>
  <c r="G17" i="13"/>
  <c r="I17" i="13"/>
  <c r="K17" i="13"/>
  <c r="M17" i="13"/>
  <c r="O17" i="13"/>
  <c r="Q17" i="13"/>
  <c r="V17" i="13"/>
  <c r="AE19" i="13"/>
  <c r="G20" i="12"/>
  <c r="G9" i="12"/>
  <c r="G8" i="12" s="1"/>
  <c r="I9" i="12"/>
  <c r="I8" i="12" s="1"/>
  <c r="K9" i="12"/>
  <c r="K8" i="12" s="1"/>
  <c r="M9" i="12"/>
  <c r="O9" i="12"/>
  <c r="O8" i="12" s="1"/>
  <c r="Q9" i="12"/>
  <c r="Q8" i="12" s="1"/>
  <c r="V9" i="12"/>
  <c r="G10" i="12"/>
  <c r="M10" i="12" s="1"/>
  <c r="I10" i="12"/>
  <c r="K10" i="12"/>
  <c r="O10" i="12"/>
  <c r="Q10" i="12"/>
  <c r="V10" i="12"/>
  <c r="V8" i="12" s="1"/>
  <c r="G12" i="12"/>
  <c r="I12" i="12"/>
  <c r="K12" i="12"/>
  <c r="M12" i="12"/>
  <c r="O12" i="12"/>
  <c r="O11" i="12" s="1"/>
  <c r="Q12" i="12"/>
  <c r="Q11" i="12" s="1"/>
  <c r="V12" i="12"/>
  <c r="V11" i="12" s="1"/>
  <c r="G13" i="12"/>
  <c r="M13" i="12" s="1"/>
  <c r="I13" i="12"/>
  <c r="K13" i="12"/>
  <c r="O13" i="12"/>
  <c r="Q13" i="12"/>
  <c r="V13" i="12"/>
  <c r="G14" i="12"/>
  <c r="I14" i="12"/>
  <c r="K14" i="12"/>
  <c r="K11" i="12" s="1"/>
  <c r="M14" i="12"/>
  <c r="O14" i="12"/>
  <c r="Q14" i="12"/>
  <c r="V14" i="12"/>
  <c r="G15" i="12"/>
  <c r="I15" i="12"/>
  <c r="K15" i="12"/>
  <c r="M15" i="12"/>
  <c r="O15" i="12"/>
  <c r="Q15" i="12"/>
  <c r="V15" i="12"/>
  <c r="G16" i="12"/>
  <c r="I16" i="12"/>
  <c r="K16" i="12"/>
  <c r="M16" i="12"/>
  <c r="O16" i="12"/>
  <c r="Q16" i="12"/>
  <c r="V16" i="12"/>
  <c r="G17" i="12"/>
  <c r="I17" i="12"/>
  <c r="K17" i="12"/>
  <c r="M17" i="12"/>
  <c r="O17" i="12"/>
  <c r="Q17" i="12"/>
  <c r="V17" i="12"/>
  <c r="G18" i="12"/>
  <c r="M18" i="12" s="1"/>
  <c r="I18" i="12"/>
  <c r="I11" i="12" s="1"/>
  <c r="K18" i="12"/>
  <c r="O18" i="12"/>
  <c r="Q18" i="12"/>
  <c r="V18" i="12"/>
  <c r="AE20" i="12"/>
  <c r="I20" i="1"/>
  <c r="I19" i="1"/>
  <c r="I18" i="1"/>
  <c r="I17" i="1"/>
  <c r="I16" i="1"/>
  <c r="F46" i="1"/>
  <c r="G23" i="1" s="1"/>
  <c r="G46" i="1"/>
  <c r="G25" i="1" s="1"/>
  <c r="A25" i="1" s="1"/>
  <c r="H45" i="1"/>
  <c r="I45" i="1" s="1"/>
  <c r="H44" i="1"/>
  <c r="I44" i="1" s="1"/>
  <c r="H43" i="1"/>
  <c r="I43" i="1" s="1"/>
  <c r="H42" i="1"/>
  <c r="H41" i="1"/>
  <c r="I41" i="1" s="1"/>
  <c r="H40" i="1"/>
  <c r="I40" i="1" s="1"/>
  <c r="H39" i="1"/>
  <c r="H46" i="1" s="1"/>
  <c r="J28" i="1"/>
  <c r="J26" i="1"/>
  <c r="G38" i="1"/>
  <c r="F38" i="1"/>
  <c r="J23" i="1"/>
  <c r="J24" i="1"/>
  <c r="J25" i="1"/>
  <c r="J27" i="1"/>
  <c r="E24" i="1"/>
  <c r="E26" i="1"/>
  <c r="J68" i="1" l="1"/>
  <c r="J65" i="1"/>
  <c r="J64" i="1"/>
  <c r="J63" i="1"/>
  <c r="J70" i="1"/>
  <c r="J69" i="1"/>
  <c r="J59" i="1"/>
  <c r="J71" i="1"/>
  <c r="J60" i="1"/>
  <c r="J66" i="1"/>
  <c r="J61" i="1"/>
  <c r="J67" i="1"/>
  <c r="J62" i="1"/>
  <c r="A26" i="1"/>
  <c r="G26" i="1"/>
  <c r="A23" i="1"/>
  <c r="G28" i="1"/>
  <c r="M8" i="14"/>
  <c r="M31" i="14"/>
  <c r="M38" i="14"/>
  <c r="M37" i="14" s="1"/>
  <c r="G31" i="14"/>
  <c r="G29" i="14"/>
  <c r="G13" i="13"/>
  <c r="M15" i="13"/>
  <c r="M13" i="13" s="1"/>
  <c r="M11" i="12"/>
  <c r="M8" i="12"/>
  <c r="G11" i="12"/>
  <c r="AF20" i="12"/>
  <c r="I21" i="1"/>
  <c r="I39" i="1"/>
  <c r="I46" i="1" s="1"/>
  <c r="J72" i="1" l="1"/>
  <c r="G24" i="1"/>
  <c r="A27" i="1" s="1"/>
  <c r="A24" i="1"/>
  <c r="J41" i="1"/>
  <c r="J45" i="1"/>
  <c r="J40" i="1"/>
  <c r="J44" i="1"/>
  <c r="J39" i="1"/>
  <c r="J46" i="1" s="1"/>
  <c r="J43" i="1"/>
  <c r="G29" i="1" l="1"/>
  <c r="G27" i="1" s="1"/>
  <c r="A2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Alessi</author>
  </authors>
  <commentList>
    <comment ref="S6" authorId="0" shapeId="0" xr:uid="{0A799044-2266-4320-AE88-D328D731122E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5A376983-F563-490D-84F4-1E221E2E63EC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Alessi</author>
  </authors>
  <commentList>
    <comment ref="S6" authorId="0" shapeId="0" xr:uid="{CD075CE5-E00E-498D-B3DB-D6CC826E9804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7FFA06CD-F22B-491A-B177-25EE03028D26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Alessi</author>
  </authors>
  <commentList>
    <comment ref="S6" authorId="0" shapeId="0" xr:uid="{EE115E05-997C-472E-809E-88CA31E91808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384296E6-47FA-441F-A5CB-EE3A8D36F2A1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<sst xmlns="http://schemas.openxmlformats.org/spreadsheetml/2006/main" count="796" uniqueCount="301">
  <si>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</si>
  <si>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</si>
  <si>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</si>
  <si>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</si>
  <si>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</si>
  <si>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</si>
  <si>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</si>
  <si>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</si>
  <si>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</si>
  <si>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</si>
  <si>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</si>
  <si>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</si>
  <si>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</si>
  <si>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</si>
  <si>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</si>
  <si>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</si>
  <si>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</si>
  <si>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</si>
  <si>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</si>
  <si>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</si>
  <si>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</si>
  <si>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</si>
  <si>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</si>
  <si>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</si>
  <si>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</si>
  <si>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</si>
  <si>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</si>
  <si>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</si>
  <si>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</si>
  <si>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</si>
  <si>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</si>
  <si>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</si>
  <si>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</si>
  <si>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</si>
  <si>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</si>
  <si>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</si>
  <si>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</si>
  <si>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</si>
  <si>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</si>
  <si>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</si>
  <si>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</si>
  <si>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</si>
  <si>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</si>
  <si>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2024-02-14</t>
  </si>
  <si>
    <t>Rekonstrukce kontejnerového stání</t>
  </si>
  <si>
    <t>Stavba</t>
  </si>
  <si>
    <t>Ostatní a vedlejší náklady</t>
  </si>
  <si>
    <t>VRN</t>
  </si>
  <si>
    <t>Vedlejší rozpočtové náklady</t>
  </si>
  <si>
    <t>Stavební objekt</t>
  </si>
  <si>
    <t>01</t>
  </si>
  <si>
    <t>Zastřešení kontejnerového stání, ul. Nálepkova</t>
  </si>
  <si>
    <t>Bourací práce</t>
  </si>
  <si>
    <t>02</t>
  </si>
  <si>
    <t>Zemní a stavební práce</t>
  </si>
  <si>
    <t>Celkem za stavbu</t>
  </si>
  <si>
    <t>CZK</t>
  </si>
  <si>
    <t>#POPS</t>
  </si>
  <si>
    <t>Popis stavby: 2024-02-14 - Rekonstrukce kontejnerového stání</t>
  </si>
  <si>
    <t>#POPO</t>
  </si>
  <si>
    <t>Popis objektu: 01 - Zastřešení kontejnerového stání, ul. Nálepkova</t>
  </si>
  <si>
    <t>#POPR</t>
  </si>
  <si>
    <t>Popis rozpočtu: 01 - Bourací práce</t>
  </si>
  <si>
    <t>Popis rozpočtu: 02 - Zemní a stavební práce</t>
  </si>
  <si>
    <t>Popis objektu: VRN - Vedlejší rozpočtové náklady</t>
  </si>
  <si>
    <t>Popis rozpočtu: VRN - Vedlejší rozpočtové náklady</t>
  </si>
  <si>
    <t>Rekapitulace dílů</t>
  </si>
  <si>
    <t>Typ dílu</t>
  </si>
  <si>
    <t>1</t>
  </si>
  <si>
    <t>Zemní práce</t>
  </si>
  <si>
    <t>191</t>
  </si>
  <si>
    <t>Souvrství zelené střechy</t>
  </si>
  <si>
    <t>2</t>
  </si>
  <si>
    <t>Základy a zvláštní zakládání</t>
  </si>
  <si>
    <t>5</t>
  </si>
  <si>
    <t>Komunikace</t>
  </si>
  <si>
    <t>94</t>
  </si>
  <si>
    <t>Lešení a stavební výtahy</t>
  </si>
  <si>
    <t>95</t>
  </si>
  <si>
    <t>Dokončovací konstrukce na pozemních stavbách</t>
  </si>
  <si>
    <t>99</t>
  </si>
  <si>
    <t>Staveništní přesun hmot</t>
  </si>
  <si>
    <t>764</t>
  </si>
  <si>
    <t>Konstrukce klempířské</t>
  </si>
  <si>
    <t>767</t>
  </si>
  <si>
    <t>Konstrukce zámečnické</t>
  </si>
  <si>
    <t>783</t>
  </si>
  <si>
    <t>Nátěry</t>
  </si>
  <si>
    <t>D96</t>
  </si>
  <si>
    <t>Přesuny suti a vybouraných hmot</t>
  </si>
  <si>
    <t>PSU</t>
  </si>
  <si>
    <t>VN</t>
  </si>
  <si>
    <t>ON</t>
  </si>
  <si>
    <t>Soupis vedlejších a ostatních nákladů</t>
  </si>
  <si>
    <t>#TypZaznamu#</t>
  </si>
  <si>
    <t>STA</t>
  </si>
  <si>
    <t>NAK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</si>
  <si>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</si>
  <si>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</si>
  <si>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</si>
  <si>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</si>
  <si>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</si>
  <si>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</si>
  <si>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</si>
  <si>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</si>
  <si>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</si>
  <si>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</si>
  <si>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</si>
  <si>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</si>
  <si>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</si>
  <si>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</si>
  <si>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</si>
  <si>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</si>
  <si>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</si>
  <si>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</si>
  <si>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</si>
  <si>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</si>
  <si>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</si>
  <si>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</si>
  <si>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</si>
  <si>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</si>
  <si>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</si>
  <si>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</si>
  <si>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005121 R</t>
  </si>
  <si>
    <t>Zařízení staveniště</t>
  </si>
  <si>
    <t>Soubor</t>
  </si>
  <si>
    <t>RTS 24/ I</t>
  </si>
  <si>
    <t>Indiv</t>
  </si>
  <si>
    <t>Běžná</t>
  </si>
  <si>
    <t>POL99_2</t>
  </si>
  <si>
    <t>005123 R</t>
  </si>
  <si>
    <t>Územní vlivy</t>
  </si>
  <si>
    <t>POL99_1</t>
  </si>
  <si>
    <t>005211080R</t>
  </si>
  <si>
    <t>Bezpečnostní a hygienická opatření na staveništi</t>
  </si>
  <si>
    <t>00523  R</t>
  </si>
  <si>
    <t>Zkoušky a revize</t>
  </si>
  <si>
    <t>005241010R</t>
  </si>
  <si>
    <t>Dokumentace skutečného provedení</t>
  </si>
  <si>
    <t>0052410R</t>
  </si>
  <si>
    <t>Výrobní  dokumentace</t>
  </si>
  <si>
    <t>Vlastní</t>
  </si>
  <si>
    <t>005211010R</t>
  </si>
  <si>
    <t>Předání a převzetí staveniště</t>
  </si>
  <si>
    <t>005241020R</t>
  </si>
  <si>
    <t xml:space="preserve">Geodetické zaměření skutečného provedení  </t>
  </si>
  <si>
    <t>004112R</t>
  </si>
  <si>
    <t>Autorský dozor</t>
  </si>
  <si>
    <t xml:space="preserve">hod   </t>
  </si>
  <si>
    <t>POL99_8</t>
  </si>
  <si>
    <t>SUM</t>
  </si>
  <si>
    <t>END</t>
  </si>
  <si>
    <t>Položkový soupis prací a dodávek</t>
  </si>
  <si>
    <t>113106231R00</t>
  </si>
  <si>
    <t>Rozebrání vozovek a ploch s jakoukoliv výplní spár   v jakékoliv ploše, ze zámkové dlažky, kladených do lože z kameniva</t>
  </si>
  <si>
    <t>m2</t>
  </si>
  <si>
    <t>822-1</t>
  </si>
  <si>
    <t>Práce</t>
  </si>
  <si>
    <t>POL1_</t>
  </si>
  <si>
    <t>s přemístěním hmot na skládku na vzdálenost do 3 m nebo s naložením na dopravní prostředek</t>
  </si>
  <si>
    <t>SPI</t>
  </si>
  <si>
    <t>pro osazení zemních vrutů : 8*(0,4*0,4)</t>
  </si>
  <si>
    <t>VV</t>
  </si>
  <si>
    <t>113107305R00</t>
  </si>
  <si>
    <t>Odstranění podkladů nebo krytů z kameniva těženého, v ploše jednotlivě do 50 m2, tloušťka vrstvy 50 mm</t>
  </si>
  <si>
    <t>979081111R00</t>
  </si>
  <si>
    <t>Odvoz suti a vybouraných hmot na skládku do 1 km</t>
  </si>
  <si>
    <t>t</t>
  </si>
  <si>
    <t>801-3</t>
  </si>
  <si>
    <t>Přesun suti</t>
  </si>
  <si>
    <t>POL8_</t>
  </si>
  <si>
    <t>979081121R00</t>
  </si>
  <si>
    <t>Odvoz suti a vybouraných hmot na skládku příplatek za každý další 1 km</t>
  </si>
  <si>
    <t>979082111R00</t>
  </si>
  <si>
    <t>Vnitrostaveništní doprava suti a vybouraných hmot do 10 m</t>
  </si>
  <si>
    <t>979990103R00</t>
  </si>
  <si>
    <t>Poplatek za skládku beton do 30x30 cm, skupina 17 01 01 z Katalogu odpadů</t>
  </si>
  <si>
    <t>RTS 23/ II</t>
  </si>
  <si>
    <t>191-01</t>
  </si>
  <si>
    <t>Uložení folie proti prorůstání kořenů včetně její dodávky</t>
  </si>
  <si>
    <t>191-02</t>
  </si>
  <si>
    <t>Uložení vrstvy geotextilie včetně její dodávky</t>
  </si>
  <si>
    <t>191-03</t>
  </si>
  <si>
    <t>Provedení hydroakumulační vrstvy z Aquadesku včetně její dodávky</t>
  </si>
  <si>
    <t>191-04</t>
  </si>
  <si>
    <t>Provedení vegetační vrstvy ze substrátu tl. 50 mm, včetně dodávky substrátu</t>
  </si>
  <si>
    <t>191-05</t>
  </si>
  <si>
    <t>Uložení Al dělících lišt včetně dodávky lišt</t>
  </si>
  <si>
    <t>m</t>
  </si>
  <si>
    <t>191-06</t>
  </si>
  <si>
    <t>Položení rozchodníkové vegetační rohože vč. její dodávky</t>
  </si>
  <si>
    <t>191-07</t>
  </si>
  <si>
    <t>Uložení praných oblázků včetně jejich dodávky</t>
  </si>
  <si>
    <t>191-09</t>
  </si>
  <si>
    <t>Přesun hmot na zelenou střechu</t>
  </si>
  <si>
    <t>kpl</t>
  </si>
  <si>
    <t>2751710Rx1</t>
  </si>
  <si>
    <t>Zavrtání zemního vrutu vč. dodávky vrutu, specifikace dle PD</t>
  </si>
  <si>
    <t>kus</t>
  </si>
  <si>
    <t>596215021R00</t>
  </si>
  <si>
    <t>Kladení zámkové dlažby do drtě tloušťka dlažby 60 mm, tloušťka lože 40 mm</t>
  </si>
  <si>
    <t>s provedením lože z kameniva drceného, s vyplněním spár, s dvojitým hutněním a se smetením přebytečného materiálu na krajnici. S dodáním hmot pro lože a výplň spár.</t>
  </si>
  <si>
    <t>lokální zpětné kladení zámkové dlažby okolo zemních vrutů : 8*((0,3*0,4)+(0,1*0,3))</t>
  </si>
  <si>
    <t>941955003R00</t>
  </si>
  <si>
    <t>Lešení lehké pracovní pomocné pomocné, o výšce lešeňové podlahy přes 1,9 do 2,5 m</t>
  </si>
  <si>
    <t>800-3</t>
  </si>
  <si>
    <t>9419411Rx0</t>
  </si>
  <si>
    <t>Zdvihací mechanismy</t>
  </si>
  <si>
    <t>hod</t>
  </si>
  <si>
    <t>952901411R00</t>
  </si>
  <si>
    <t>Vyčištění budov a ostatních objektů ostatních objektů (např. kanálů, zásobníků, kůlen apod.) - vynesení zbytků stavebního rumu, kropení a 2 x zametení podlah, oprášení stěn a výplní otvorů jakékoliv výšky podlaží</t>
  </si>
  <si>
    <t>801-1</t>
  </si>
  <si>
    <t>staveniště : 50</t>
  </si>
  <si>
    <t>998014011R00</t>
  </si>
  <si>
    <t>Přesun hmot, budovy mont. jednopodl. s pláštěm</t>
  </si>
  <si>
    <t>Přesun hmot</t>
  </si>
  <si>
    <t>POL7_</t>
  </si>
  <si>
    <t>76471521Rx0</t>
  </si>
  <si>
    <t>Krytina z Pz plechů, trapéz 40/226 mm, na ocel</t>
  </si>
  <si>
    <t>skladba C; trapézový plech : 5,6*6,0</t>
  </si>
  <si>
    <t>76471531Rx0</t>
  </si>
  <si>
    <t>D+M pojistná výpusť pro přebytek vody (dle pohled zadní)</t>
  </si>
  <si>
    <t>998764201R00</t>
  </si>
  <si>
    <t>Přesun hmot pro konstrukce klempířské v objektech výšky do 6 m</t>
  </si>
  <si>
    <t>800-764</t>
  </si>
  <si>
    <t>50 m vodorovně</t>
  </si>
  <si>
    <t>767995101R00</t>
  </si>
  <si>
    <t>Výroba a montáž atypických kovovových doplňků staveb hmotnosti do 5 kg</t>
  </si>
  <si>
    <t>kg</t>
  </si>
  <si>
    <t>800-767</t>
  </si>
  <si>
    <t>B09; RD10, d=3,19 m (hmotnost cca 1,5 kg/m) : 3,190611*1,5</t>
  </si>
  <si>
    <t>B17-B23; RD10, d=3,19 m (hmotnost cca 1,5 kg/m) : 7*(3,190611*1,5)</t>
  </si>
  <si>
    <t>konstrukce (lana, aj.) pro popínavky : 18*(3,2*1,5)</t>
  </si>
  <si>
    <t>767995102R00</t>
  </si>
  <si>
    <t>Výroba a montáž atypických kovovových doplňků staveb hmotnosti přes 5 do 10 kg</t>
  </si>
  <si>
    <t>B25; IPE 180, d=0,3m (hmotnost IPE 180 je 18,8 kg/m) : 0,3*18,8</t>
  </si>
  <si>
    <t>B26; IPE 180, d=0,3m (hmotnost IPE 180 je 18,8 kg/m) : 0,3*18,8</t>
  </si>
  <si>
    <t>B27; IPE 180, d=0,3m (hmotnost IPE 180 je 18,8 kg/m) : 0,3*18,8</t>
  </si>
  <si>
    <t>B28; IPE 180, d=0,3m (hmotnost IPE 180 je 18,8 kg/m) : 0,3*18,8</t>
  </si>
  <si>
    <t>767995104R00</t>
  </si>
  <si>
    <t>Výroba a montáž atypických kovovových doplňků staveb hmotnosti přes 20 do 50 kg</t>
  </si>
  <si>
    <t>B01; tr. 114,3x4mm, d=2,7m (hmotnost je 10,9 kg/m) : 2,7*10,9</t>
  </si>
  <si>
    <t>B02; tr. 114,3x4mm, d=2,7m (hmotnost je 10,9 kg/m) : 2,7*10,9</t>
  </si>
  <si>
    <t>B03; tr. 114,3x4mm, d=2,7m (hmotnost je 10,9 kg/m) : 2,7*10,9</t>
  </si>
  <si>
    <t>B04; tr. 114,3x4mm, d=2,7m (hmotnost je 10,9 kg/m) : 2,7*10,9</t>
  </si>
  <si>
    <t>B05; tr. 114,3x4mm, d=2,7m (hmotnost je 10,9 kg/m) : 2,7*10,9</t>
  </si>
  <si>
    <t>B06; tr. 114,3x4mm, d=2,7m (hmotnost je 10,9 kg/m) : 2,7*10,9</t>
  </si>
  <si>
    <t>B07; tr. 114,3x4mm, d=2,7m (hmotnost je 10,9 kg/m) : 2,7*10,9</t>
  </si>
  <si>
    <t>B08; tr. 114,3x4mm, d=2,7m (hmotnost je 10,9 kg/m) : 2,7*10,9</t>
  </si>
  <si>
    <t>767995105R00</t>
  </si>
  <si>
    <t>Výroba a montáž atypických kovovových doplňků staveb hmotnosti přes 50 do 100 kg</t>
  </si>
  <si>
    <t>B12; IPE 180, d=5,3m (hmotnost IPE 180 je 18,8 kg/m) : 5,3*18,8</t>
  </si>
  <si>
    <t>B14; IPE 180, d=5,3m (hmotnost IPE 180 je 18,8 kg/m) : 5,3*18,8</t>
  </si>
  <si>
    <t>B15; IPE 180, d=4,8m (hmotnost IPE 180 je 18,8 kg/m) : 4,8*18,8</t>
  </si>
  <si>
    <t>B16; IPE 180, d=4,8m (hmotnost IPE 180 je 18,8 kg/m) : 4,8*18,8</t>
  </si>
  <si>
    <t>plechová vana, plech tl. 2 mm : 0,44*0,002*(6*2+5,6*2)*7850</t>
  </si>
  <si>
    <t>767995106R00</t>
  </si>
  <si>
    <t>Výroba a montáž atypických kovovových doplňků staveb hmotnosti přes 100 do 250 kg</t>
  </si>
  <si>
    <t>B10; IPE 180, d=5,4m (hmotnost IPE 180 je 18,8 kg/m) : 5,4*18,8</t>
  </si>
  <si>
    <t>B11; IPE 180, d=5,4m (hmotnost IPE 180 je 18,8 kg/m) : 5,4*18,8</t>
  </si>
  <si>
    <t>7679961Rx0</t>
  </si>
  <si>
    <t>Zpětné osazení poštovní schránky (včetně spodní stavby)</t>
  </si>
  <si>
    <t>sada</t>
  </si>
  <si>
    <t>7679962Rx0</t>
  </si>
  <si>
    <t>Zpětné osazení lavičky (včetně spodní stavby)</t>
  </si>
  <si>
    <t>13482710R</t>
  </si>
  <si>
    <t>Tyč ocelová válcovaná za tepla průřez: IPE; značka: S235JR (1.0038); h = 180 mm; b = 91 mm; s = 5,3 mm; t = 8,0 mm</t>
  </si>
  <si>
    <t>SPCM</t>
  </si>
  <si>
    <t>Specifikace</t>
  </si>
  <si>
    <t>POL3_</t>
  </si>
  <si>
    <t>B10; IPE 180, d=5,4m (hmotnost IPE 180 je 18,8 kg/m) : 5,4*18,8/1000*1,05</t>
  </si>
  <si>
    <t>B11; IPE 180, d=5,4m (hmotnost IPE 180 je 18,8 kg/m) : 5,4*18,8/1000*1,05</t>
  </si>
  <si>
    <t>B12; IPE 180, d=5,3m (hmotnost IPE 180 je 18,8 kg/m) : 5,3*18,8/1000*1,05</t>
  </si>
  <si>
    <t>B14; IPE 180, d=5,3m (hmotnost IPE 180 je 18,8 kg/m) : 5,3*18,8/1000*1,05</t>
  </si>
  <si>
    <t>B15; IPE 180, d=4,8m (hmotnost IPE 180 je 18,8 kg/m) : 4,8*18,8/1000*1,05</t>
  </si>
  <si>
    <t>B16; IPE 180, d=4,8m (hmotnost IPE 180 je 18,8 kg/m) : 4,8*18,8/1000*1,05</t>
  </si>
  <si>
    <t>B25; IPE 180, d=0,3m (hmotnost IPE 180 je 18,8 kg/m) : 0,3*18,8/1000*1,05</t>
  </si>
  <si>
    <t>B26; IPE 180, d=0,3m (hmotnost IPE 180 je 18,8 kg/m) : 0,3*18,8/1000*1,05</t>
  </si>
  <si>
    <t>B27; IPE 180, d=0,3m (hmotnost IPE 180 je 18,8 kg/m) : 0,3*18,8/1000*1,05</t>
  </si>
  <si>
    <t>B28; IPE 180, d=0,3m (hmotnost IPE 180 je 18,8 kg/m) : 0,3*18,8/1000*1,05</t>
  </si>
  <si>
    <t>13814211R</t>
  </si>
  <si>
    <t>Výrobek plochý ocelový s povlakem - plech; hladký; tl = 2,00 mm; povrchová úprava: pozink</t>
  </si>
  <si>
    <t>plechová vana, plech tl. 2 mm : (0,44*0,002*(6*2+5,6*2)*7850)/1000*1,05</t>
  </si>
  <si>
    <t>14130880R</t>
  </si>
  <si>
    <t>Trubka ocelová bezešvá; hladká; materiál: uhlíková ocel; značka: 11 353 (SPT360); de = 114,0 mm; tl. stěny = 4,0 mm; povrchová úprava: vnější a vnitřní povrch okujený</t>
  </si>
  <si>
    <t>B01-B08; tr. 114,3x4mm, d=2,7 m : (2,7*8)*1,1</t>
  </si>
  <si>
    <t>5534381x</t>
  </si>
  <si>
    <t>Táhlo ztužovací, drát d 10 mm, délka cca 3,19 m, vč. příslušenství (utahovadla, navařovací oka, aj.)</t>
  </si>
  <si>
    <t>B09, B17-B23 : 1+7</t>
  </si>
  <si>
    <t>5534382x</t>
  </si>
  <si>
    <t>Konstrukce (lano, aj.) pro popínavky</t>
  </si>
  <si>
    <t>998767201R00</t>
  </si>
  <si>
    <t>Přesun hmot pro kovové stavební doplňk. konstrukce v objektech výšky do 6 m</t>
  </si>
  <si>
    <t>783122210R00</t>
  </si>
  <si>
    <t>Nátěry ocelových konstrukcí syntetické A - ocelová konstrukce těžká, jednonásobné + 2x email</t>
  </si>
  <si>
    <t>800-783</t>
  </si>
  <si>
    <t>na vzduchu schnoucí</t>
  </si>
  <si>
    <t>prvky B01-B08, plocha cca 0,37 m2 na 1 mb délky sloupu : (8*2,7)*0,37</t>
  </si>
  <si>
    <t>prvky B10-B16, B25-28, plocha cca 0,715 m2 na 1 mb délky IPE : ((2*5,4)+(2*5,3)+(2*4,8)+(4*0,3))*0,715</t>
  </si>
  <si>
    <t>prvky B9, B17-23, předpoklad : (8*3,19)*0,1</t>
  </si>
  <si>
    <t>plechová vana : 0,44*(6*2+5,6*2)+(0,18+0,15)*(6*2+5,6*2)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</si>
</sst>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19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sz val="8"/>
      <color indexed="12"/>
      <name val="Arial CE"/>
      <family val="2"/>
      <charset val="238"/>
    </font>
    <font>
      <sz val="8"/>
      <color indexed="9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1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5" fillId="0" borderId="31" xfId="0" applyNumberFormat="1" applyFont="1" applyBorder="1" applyAlignment="1">
      <alignment vertical="center"/>
    </xf>
    <xf numFmtId="4" fontId="5" fillId="0" borderId="33" xfId="0" applyNumberFormat="1" applyFont="1" applyBorder="1" applyAlignment="1">
      <alignment vertical="center" wrapText="1" shrinkToFit="1"/>
    </xf>
    <xf numFmtId="4" fontId="5" fillId="0" borderId="33" xfId="0" applyNumberFormat="1" applyFont="1" applyBorder="1" applyAlignment="1">
      <alignment vertical="center" shrinkToFit="1"/>
    </xf>
    <xf numFmtId="3" fontId="5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4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/>
    </xf>
    <xf numFmtId="0" fontId="3" fillId="0" borderId="26" xfId="0" applyFont="1" applyBorder="1"/>
    <xf numFmtId="0" fontId="15" fillId="5" borderId="28" xfId="0" applyFont="1" applyFill="1" applyBorder="1" applyAlignment="1">
      <alignment horizontal="center" vertical="center" wrapText="1"/>
    </xf>
    <xf numFmtId="0" fontId="15" fillId="5" borderId="29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49" fontId="3" fillId="0" borderId="31" xfId="0" applyNumberFormat="1" applyFont="1" applyBorder="1" applyAlignment="1">
      <alignment vertical="center"/>
    </xf>
    <xf numFmtId="0" fontId="3" fillId="3" borderId="34" xfId="0" applyFont="1" applyFill="1" applyBorder="1" applyAlignment="1">
      <alignment vertical="center"/>
    </xf>
    <xf numFmtId="0" fontId="3" fillId="3" borderId="34" xfId="0" applyFont="1" applyFill="1" applyBorder="1" applyAlignment="1">
      <alignment vertical="center" wrapText="1"/>
    </xf>
    <xf numFmtId="0" fontId="3" fillId="3" borderId="35" xfId="0" applyFont="1" applyFill="1" applyBorder="1" applyAlignment="1">
      <alignment vertical="center" wrapText="1"/>
    </xf>
    <xf numFmtId="164" fontId="3" fillId="0" borderId="33" xfId="0" applyNumberFormat="1" applyFont="1" applyBorder="1" applyAlignment="1">
      <alignment vertical="center"/>
    </xf>
    <xf numFmtId="164" fontId="3" fillId="3" borderId="37" xfId="0" applyNumberFormat="1" applyFont="1" applyFill="1" applyBorder="1" applyAlignment="1">
      <alignment vertical="center"/>
    </xf>
    <xf numFmtId="164" fontId="0" fillId="0" borderId="0" xfId="0" applyNumberFormat="1"/>
    <xf numFmtId="4" fontId="3" fillId="0" borderId="33" xfId="0" applyNumberFormat="1" applyFont="1" applyBorder="1" applyAlignment="1">
      <alignment horizontal="center" vertical="center"/>
    </xf>
    <xf numFmtId="4" fontId="3" fillId="0" borderId="33" xfId="0" applyNumberFormat="1" applyFont="1" applyBorder="1" applyAlignment="1">
      <alignment vertical="center"/>
    </xf>
    <xf numFmtId="4" fontId="3" fillId="3" borderId="37" xfId="0" applyNumberFormat="1" applyFont="1" applyFill="1" applyBorder="1" applyAlignment="1">
      <alignment horizontal="center" vertical="center"/>
    </xf>
    <xf numFmtId="4" fontId="3" fillId="3" borderId="37" xfId="0" applyNumberFormat="1" applyFont="1" applyFill="1" applyBorder="1" applyAlignment="1">
      <alignment vertical="center"/>
    </xf>
    <xf numFmtId="49" fontId="0" fillId="0" borderId="1" xfId="0" applyNumberFormat="1" applyBorder="1"/>
    <xf numFmtId="0" fontId="1" fillId="0" borderId="21" xfId="0" applyFont="1" applyBorder="1" applyAlignment="1">
      <alignment vertical="center"/>
    </xf>
    <xf numFmtId="0" fontId="1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5" fillId="3" borderId="15" xfId="0" applyFont="1" applyFill="1" applyBorder="1" applyAlignment="1">
      <alignment vertical="top"/>
    </xf>
    <xf numFmtId="49" fontId="5" fillId="3" borderId="12" xfId="0" applyNumberFormat="1" applyFont="1" applyFill="1" applyBorder="1" applyAlignment="1">
      <alignment vertical="top"/>
    </xf>
    <xf numFmtId="0" fontId="5" fillId="3" borderId="12" xfId="0" applyFont="1" applyFill="1" applyBorder="1" applyAlignment="1">
      <alignment horizontal="center" vertical="top"/>
    </xf>
    <xf numFmtId="0" fontId="5" fillId="3" borderId="12" xfId="0" applyFont="1" applyFill="1" applyBorder="1" applyAlignment="1">
      <alignment vertical="top"/>
    </xf>
    <xf numFmtId="0" fontId="16" fillId="0" borderId="0" xfId="0" applyFont="1" applyAlignment="1">
      <alignment vertical="top"/>
    </xf>
    <xf numFmtId="49" fontId="16" fillId="0" borderId="0" xfId="0" applyNumberFormat="1" applyFont="1" applyAlignment="1">
      <alignment vertical="top"/>
    </xf>
    <xf numFmtId="0" fontId="16" fillId="0" borderId="0" xfId="0" applyFont="1" applyAlignment="1">
      <alignment horizontal="center" vertical="top" shrinkToFit="1"/>
    </xf>
    <xf numFmtId="165" fontId="16" fillId="0" borderId="0" xfId="0" applyNumberFormat="1" applyFont="1" applyAlignment="1">
      <alignment vertical="top" shrinkToFit="1"/>
    </xf>
    <xf numFmtId="4" fontId="16" fillId="0" borderId="0" xfId="0" applyNumberFormat="1" applyFont="1" applyAlignment="1">
      <alignment vertical="top" shrinkToFit="1"/>
    </xf>
    <xf numFmtId="4" fontId="16" fillId="4" borderId="0" xfId="0" applyNumberFormat="1" applyFont="1" applyFill="1" applyAlignment="1" applyProtection="1">
      <alignment vertical="top" shrinkToFit="1"/>
      <protection locked="0"/>
    </xf>
    <xf numFmtId="4" fontId="5" fillId="3" borderId="0" xfId="0" applyNumberFormat="1" applyFont="1" applyFill="1" applyAlignment="1">
      <alignment vertical="top" shrinkToFit="1"/>
    </xf>
    <xf numFmtId="0" fontId="5" fillId="3" borderId="27" xfId="0" applyFont="1" applyFill="1" applyBorder="1" applyAlignment="1">
      <alignment vertical="top"/>
    </xf>
    <xf numFmtId="49" fontId="5" fillId="3" borderId="18" xfId="0" applyNumberFormat="1" applyFont="1" applyFill="1" applyBorder="1" applyAlignment="1">
      <alignment vertical="top"/>
    </xf>
    <xf numFmtId="0" fontId="5" fillId="3" borderId="18" xfId="0" applyFont="1" applyFill="1" applyBorder="1" applyAlignment="1">
      <alignment horizontal="center" vertical="top" shrinkToFit="1"/>
    </xf>
    <xf numFmtId="165" fontId="5" fillId="3" borderId="18" xfId="0" applyNumberFormat="1" applyFont="1" applyFill="1" applyBorder="1" applyAlignment="1">
      <alignment vertical="top" shrinkToFit="1"/>
    </xf>
    <xf numFmtId="4" fontId="5" fillId="3" borderId="18" xfId="0" applyNumberFormat="1" applyFont="1" applyFill="1" applyBorder="1" applyAlignment="1">
      <alignment vertical="top" shrinkToFit="1"/>
    </xf>
    <xf numFmtId="4" fontId="5" fillId="3" borderId="38" xfId="0" applyNumberFormat="1" applyFont="1" applyFill="1" applyBorder="1" applyAlignment="1">
      <alignment vertical="top" shrinkToFit="1"/>
    </xf>
    <xf numFmtId="4" fontId="5" fillId="3" borderId="22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5" fontId="16" fillId="0" borderId="40" xfId="0" applyNumberFormat="1" applyFont="1" applyBorder="1" applyAlignment="1">
      <alignment vertical="top" shrinkToFit="1"/>
    </xf>
    <xf numFmtId="4" fontId="16" fillId="4" borderId="40" xfId="0" applyNumberFormat="1" applyFont="1" applyFill="1" applyBorder="1" applyAlignment="1" applyProtection="1">
      <alignment vertical="top" shrinkToFit="1"/>
      <protection locked="0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16" fillId="0" borderId="42" xfId="0" applyFont="1" applyBorder="1" applyAlignment="1">
      <alignment vertical="top"/>
    </xf>
    <xf numFmtId="49" fontId="16" fillId="0" borderId="43" xfId="0" applyNumberFormat="1" applyFont="1" applyBorder="1" applyAlignment="1">
      <alignment vertical="top"/>
    </xf>
    <xf numFmtId="0" fontId="16" fillId="0" borderId="43" xfId="0" applyFont="1" applyBorder="1" applyAlignment="1">
      <alignment horizontal="center" vertical="top" shrinkToFit="1"/>
    </xf>
    <xf numFmtId="165" fontId="16" fillId="0" borderId="43" xfId="0" applyNumberFormat="1" applyFont="1" applyBorder="1" applyAlignment="1">
      <alignment vertical="top" shrinkToFit="1"/>
    </xf>
    <xf numFmtId="4" fontId="16" fillId="4" borderId="43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4" fontId="16" fillId="0" borderId="44" xfId="0" applyNumberFormat="1" applyFont="1" applyBorder="1" applyAlignment="1">
      <alignment vertical="top" shrinkToFit="1"/>
    </xf>
    <xf numFmtId="49" fontId="5" fillId="3" borderId="18" xfId="0" applyNumberFormat="1" applyFont="1" applyFill="1" applyBorder="1" applyAlignment="1">
      <alignment horizontal="left" vertical="top" wrapText="1"/>
    </xf>
    <xf numFmtId="49" fontId="16" fillId="0" borderId="43" xfId="0" applyNumberFormat="1" applyFont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5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165" fontId="17" fillId="0" borderId="0" xfId="0" applyNumberFormat="1" applyFont="1" applyAlignment="1">
      <alignment horizontal="center" vertical="top" wrapText="1" shrinkToFit="1"/>
    </xf>
    <xf numFmtId="165" fontId="17" fillId="0" borderId="0" xfId="0" applyNumberFormat="1" applyFont="1" applyAlignment="1">
      <alignment vertical="top" wrapText="1" shrinkToFit="1"/>
    </xf>
    <xf numFmtId="165" fontId="17" fillId="0" borderId="0" xfId="0" quotePrefix="1" applyNumberFormat="1" applyFont="1" applyAlignment="1">
      <alignment horizontal="left" vertical="top" wrapText="1"/>
    </xf>
    <xf numFmtId="0" fontId="18" fillId="0" borderId="0" xfId="0" applyFont="1" applyAlignment="1">
      <alignment wrapText="1"/>
    </xf>
    <xf numFmtId="165" fontId="16" fillId="4" borderId="0" xfId="0" applyNumberFormat="1" applyFont="1" applyFill="1" applyAlignment="1" applyProtection="1">
      <alignment vertical="top" shrinkToFit="1"/>
      <protection locked="0"/>
    </xf>
    <xf numFmtId="49" fontId="16" fillId="0" borderId="0" xfId="0" applyNumberFormat="1" applyFont="1" applyAlignment="1">
      <alignment horizontal="left" vertical="top" wrapText="1"/>
    </xf>
    <xf numFmtId="0" fontId="3" fillId="2" borderId="0" xfId="0" applyFont="1" applyFill="1" applyAlignment="1">
      <alignment horizontal="left" wrapText="1"/>
    </xf>
    <xf numFmtId="49" fontId="3" fillId="0" borderId="31" xfId="0" applyNumberFormat="1" applyFont="1" applyBorder="1" applyAlignment="1">
      <alignment vertical="center" wrapText="1"/>
    </xf>
    <xf numFmtId="49" fontId="3" fillId="0" borderId="32" xfId="0" applyNumberFormat="1" applyFont="1" applyBorder="1" applyAlignment="1">
      <alignment vertical="center" wrapText="1"/>
    </xf>
    <xf numFmtId="4" fontId="0" fillId="0" borderId="32" xfId="0" applyNumberForma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4" fontId="5" fillId="0" borderId="32" xfId="0" applyNumberFormat="1" applyFont="1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4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16" fillId="0" borderId="18" xfId="0" applyFont="1" applyBorder="1" applyAlignment="1">
      <alignment horizontal="left" vertical="top" wrapText="1"/>
    </xf>
    <xf numFmtId="0" fontId="16" fillId="0" borderId="18" xfId="0" applyFont="1" applyBorder="1" applyAlignment="1">
      <alignment vertical="top" wrapText="1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vertical="top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38</v>
      </c>
    </row>
    <row r="2" spans="1:7" ht="57.75" customHeight="1" x14ac:dyDescent="0.2">
      <c r="A2" s="194" t="s">
        <v>39</v>
      </c>
      <c r="B2" s="194"/>
      <c r="C2" s="194"/>
      <c r="D2" s="194"/>
      <c r="E2" s="194"/>
      <c r="F2" s="194"/>
      <c r="G2" s="194"/>
    </row>
  </sheetData>
  <sheetProtection algorithmName="SHA-512" hashValue="ksL/YzdMyVP8tCDQPRSSkrVfDWCGfWIvfD6lyOQoHgmevgBMS3ouE8zzLszSHlsbDxKunriXbQdX2SZ8sDDXhg==" saltValue="r+eDT1DiiLOoZeeMrJH5JQ==" spinCount="100000" sheet="1" formatRows="0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75"/>
  <sheetViews>
    <sheetView showGridLines="0" tabSelected="1" topLeftCell="B1" zoomScaleNormal="100" zoomScaleSheetLayoutView="75" workbookViewId="0">
      <selection activeCell="B1" sqref="B1:J1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36</v>
      </c>
      <c r="B1" s="229" t="s">
        <v>41</v>
      </c>
      <c r="C1" s="230"/>
      <c r="D1" s="230"/>
      <c r="E1" s="230"/>
      <c r="F1" s="230"/>
      <c r="G1" s="230"/>
      <c r="H1" s="230"/>
      <c r="I1" s="230"/>
      <c r="J1" s="231"/>
    </row>
    <row r="2" spans="1:15" ht="36" customHeight="1" x14ac:dyDescent="0.2">
      <c r="A2" s="2"/>
      <c r="B2" s="76" t="s">
        <v>22</v>
      </c>
      <c r="C2" s="77"/>
      <c r="D2" s="78" t="s">
        <v>43</v>
      </c>
      <c r="E2" s="235" t="s">
        <v>44</v>
      </c>
      <c r="F2" s="236"/>
      <c r="G2" s="236"/>
      <c r="H2" s="236"/>
      <c r="I2" s="236"/>
      <c r="J2" s="237"/>
      <c r="O2" s="1"/>
    </row>
    <row r="3" spans="1:15" ht="27" hidden="1" customHeight="1" x14ac:dyDescent="0.2">
      <c r="A3" s="2"/>
      <c r="B3" s="79"/>
      <c r="C3" s="77"/>
      <c r="D3" s="80"/>
      <c r="E3" s="238"/>
      <c r="F3" s="239"/>
      <c r="G3" s="239"/>
      <c r="H3" s="239"/>
      <c r="I3" s="239"/>
      <c r="J3" s="240"/>
    </row>
    <row r="4" spans="1:15" ht="23.25" customHeight="1" x14ac:dyDescent="0.2">
      <c r="A4" s="2"/>
      <c r="B4" s="81"/>
      <c r="C4" s="82"/>
      <c r="D4" s="83"/>
      <c r="E4" s="219"/>
      <c r="F4" s="219"/>
      <c r="G4" s="219"/>
      <c r="H4" s="219"/>
      <c r="I4" s="219"/>
      <c r="J4" s="220"/>
    </row>
    <row r="5" spans="1:15" ht="24" customHeight="1" x14ac:dyDescent="0.2">
      <c r="A5" s="2"/>
      <c r="B5" s="31" t="s">
        <v>42</v>
      </c>
      <c r="D5" s="223"/>
      <c r="E5" s="224"/>
      <c r="F5" s="224"/>
      <c r="G5" s="224"/>
      <c r="H5" s="18" t="s">
        <v>40</v>
      </c>
      <c r="I5" s="22"/>
      <c r="J5" s="8"/>
    </row>
    <row r="6" spans="1:15" ht="15.75" customHeight="1" x14ac:dyDescent="0.2">
      <c r="A6" s="2"/>
      <c r="B6" s="28"/>
      <c r="C6" s="55"/>
      <c r="D6" s="225"/>
      <c r="E6" s="226"/>
      <c r="F6" s="226"/>
      <c r="G6" s="226"/>
      <c r="H6" s="18" t="s">
        <v>34</v>
      </c>
      <c r="I6" s="22"/>
      <c r="J6" s="8"/>
    </row>
    <row r="7" spans="1:15" ht="15.75" customHeight="1" x14ac:dyDescent="0.2">
      <c r="A7" s="2"/>
      <c r="B7" s="29"/>
      <c r="C7" s="56"/>
      <c r="D7" s="53"/>
      <c r="E7" s="227"/>
      <c r="F7" s="228"/>
      <c r="G7" s="228"/>
      <c r="H7" s="24"/>
      <c r="I7" s="23"/>
      <c r="J7" s="34"/>
    </row>
    <row r="8" spans="1:15" ht="24" hidden="1" customHeight="1" x14ac:dyDescent="0.2">
      <c r="A8" s="2"/>
      <c r="B8" s="31" t="s">
        <v>20</v>
      </c>
      <c r="D8" s="51"/>
      <c r="H8" s="18" t="s">
        <v>40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19</v>
      </c>
      <c r="D11" s="242"/>
      <c r="E11" s="242"/>
      <c r="F11" s="242"/>
      <c r="G11" s="242"/>
      <c r="H11" s="18" t="s">
        <v>40</v>
      </c>
      <c r="I11" s="84"/>
      <c r="J11" s="8"/>
    </row>
    <row r="12" spans="1:15" ht="15.75" customHeight="1" x14ac:dyDescent="0.2">
      <c r="A12" s="2"/>
      <c r="B12" s="28"/>
      <c r="C12" s="55"/>
      <c r="D12" s="218"/>
      <c r="E12" s="218"/>
      <c r="F12" s="218"/>
      <c r="G12" s="218"/>
      <c r="H12" s="18" t="s">
        <v>34</v>
      </c>
      <c r="I12" s="84"/>
      <c r="J12" s="8"/>
    </row>
    <row r="13" spans="1:15" ht="15.75" customHeight="1" x14ac:dyDescent="0.2">
      <c r="A13" s="2"/>
      <c r="B13" s="29"/>
      <c r="C13" s="56"/>
      <c r="D13" s="85"/>
      <c r="E13" s="221"/>
      <c r="F13" s="222"/>
      <c r="G13" s="222"/>
      <c r="H13" s="19"/>
      <c r="I13" s="23"/>
      <c r="J13" s="34"/>
    </row>
    <row r="14" spans="1:15" ht="24" customHeight="1" x14ac:dyDescent="0.2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32</v>
      </c>
      <c r="C15" s="61"/>
      <c r="D15" s="54"/>
      <c r="E15" s="241"/>
      <c r="F15" s="241"/>
      <c r="G15" s="243"/>
      <c r="H15" s="243"/>
      <c r="I15" s="243" t="s">
        <v>29</v>
      </c>
      <c r="J15" s="244"/>
    </row>
    <row r="16" spans="1:15" ht="23.25" customHeight="1" x14ac:dyDescent="0.2">
      <c r="A16" s="138" t="s">
        <v>24</v>
      </c>
      <c r="B16" s="38" t="s">
        <v>24</v>
      </c>
      <c r="C16" s="62"/>
      <c r="D16" s="63"/>
      <c r="E16" s="207"/>
      <c r="F16" s="208"/>
      <c r="G16" s="207"/>
      <c r="H16" s="208"/>
      <c r="I16" s="207">
        <f>SUMIF(F59:F71,A16,I59:I71)+SUMIF(F59:F71,"PSU",I59:I71)</f>
        <v>0</v>
      </c>
      <c r="J16" s="209"/>
    </row>
    <row r="17" spans="1:10" ht="23.25" customHeight="1" x14ac:dyDescent="0.2">
      <c r="A17" s="138" t="s">
        <v>25</v>
      </c>
      <c r="B17" s="38" t="s">
        <v>25</v>
      </c>
      <c r="C17" s="62"/>
      <c r="D17" s="63"/>
      <c r="E17" s="207"/>
      <c r="F17" s="208"/>
      <c r="G17" s="207"/>
      <c r="H17" s="208"/>
      <c r="I17" s="207">
        <f>SUMIF(F59:F71,A17,I59:I71)</f>
        <v>0</v>
      </c>
      <c r="J17" s="209"/>
    </row>
    <row r="18" spans="1:10" ht="23.25" customHeight="1" x14ac:dyDescent="0.2">
      <c r="A18" s="138" t="s">
        <v>26</v>
      </c>
      <c r="B18" s="38" t="s">
        <v>26</v>
      </c>
      <c r="C18" s="62"/>
      <c r="D18" s="63"/>
      <c r="E18" s="207"/>
      <c r="F18" s="208"/>
      <c r="G18" s="207"/>
      <c r="H18" s="208"/>
      <c r="I18" s="207">
        <f>SUMIF(F59:F71,A18,I59:I71)</f>
        <v>0</v>
      </c>
      <c r="J18" s="209"/>
    </row>
    <row r="19" spans="1:10" ht="23.25" customHeight="1" x14ac:dyDescent="0.2">
      <c r="A19" s="138" t="s">
        <v>91</v>
      </c>
      <c r="B19" s="38" t="s">
        <v>27</v>
      </c>
      <c r="C19" s="62"/>
      <c r="D19" s="63"/>
      <c r="E19" s="207"/>
      <c r="F19" s="208"/>
      <c r="G19" s="207"/>
      <c r="H19" s="208"/>
      <c r="I19" s="207">
        <f>SUMIF(F59:F71,A19,I59:I71)</f>
        <v>0</v>
      </c>
      <c r="J19" s="209"/>
    </row>
    <row r="20" spans="1:10" ht="23.25" customHeight="1" x14ac:dyDescent="0.2">
      <c r="A20" s="138" t="s">
        <v>92</v>
      </c>
      <c r="B20" s="38" t="s">
        <v>28</v>
      </c>
      <c r="C20" s="62"/>
      <c r="D20" s="63"/>
      <c r="E20" s="207"/>
      <c r="F20" s="208"/>
      <c r="G20" s="207"/>
      <c r="H20" s="208"/>
      <c r="I20" s="207">
        <f>SUMIF(F59:F71,A20,I59:I71)</f>
        <v>0</v>
      </c>
      <c r="J20" s="209"/>
    </row>
    <row r="21" spans="1:10" ht="23.25" customHeight="1" x14ac:dyDescent="0.2">
      <c r="A21" s="2"/>
      <c r="B21" s="48" t="s">
        <v>29</v>
      </c>
      <c r="C21" s="64"/>
      <c r="D21" s="65"/>
      <c r="E21" s="210"/>
      <c r="F21" s="245"/>
      <c r="G21" s="210"/>
      <c r="H21" s="245"/>
      <c r="I21" s="210">
        <f>SUM(I16:J20)</f>
        <v>0</v>
      </c>
      <c r="J21" s="211"/>
    </row>
    <row r="22" spans="1:10" ht="33" customHeight="1" x14ac:dyDescent="0.2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12</v>
      </c>
      <c r="C23" s="62"/>
      <c r="D23" s="63"/>
      <c r="E23" s="67">
        <v>15</v>
      </c>
      <c r="F23" s="39" t="s">
        <v>0</v>
      </c>
      <c r="G23" s="205">
        <f>ZakladDPHSniVypocet</f>
        <v>0</v>
      </c>
      <c r="H23" s="206"/>
      <c r="I23" s="206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13</v>
      </c>
      <c r="C24" s="62"/>
      <c r="D24" s="63"/>
      <c r="E24" s="67">
        <f>SazbaDPH1</f>
        <v>15</v>
      </c>
      <c r="F24" s="39" t="s">
        <v>0</v>
      </c>
      <c r="G24" s="203">
        <f>A23</f>
        <v>0</v>
      </c>
      <c r="H24" s="204"/>
      <c r="I24" s="204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14</v>
      </c>
      <c r="C25" s="62"/>
      <c r="D25" s="63"/>
      <c r="E25" s="67">
        <v>21</v>
      </c>
      <c r="F25" s="39" t="s">
        <v>0</v>
      </c>
      <c r="G25" s="205">
        <f>ZakladDPHZaklVypocet</f>
        <v>0</v>
      </c>
      <c r="H25" s="206"/>
      <c r="I25" s="206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15</v>
      </c>
      <c r="C26" s="68"/>
      <c r="D26" s="54"/>
      <c r="E26" s="69">
        <f>SazbaDPH2</f>
        <v>21</v>
      </c>
      <c r="F26" s="30" t="s">
        <v>0</v>
      </c>
      <c r="G26" s="232">
        <f>A25</f>
        <v>0</v>
      </c>
      <c r="H26" s="233"/>
      <c r="I26" s="233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4</v>
      </c>
      <c r="C27" s="70"/>
      <c r="D27" s="71"/>
      <c r="E27" s="70"/>
      <c r="F27" s="16"/>
      <c r="G27" s="234">
        <f>CenaCelkem-(ZakladDPHSni+DPHSni+ZakladDPHZakl+DPHZakl)</f>
        <v>0</v>
      </c>
      <c r="H27" s="234"/>
      <c r="I27" s="234"/>
      <c r="J27" s="41" t="str">
        <f t="shared" si="0"/>
        <v>CZK</v>
      </c>
    </row>
    <row r="28" spans="1:10" ht="27.75" hidden="1" customHeight="1" thickBot="1" x14ac:dyDescent="0.25">
      <c r="A28" s="2"/>
      <c r="B28" s="111" t="s">
        <v>23</v>
      </c>
      <c r="C28" s="112"/>
      <c r="D28" s="112"/>
      <c r="E28" s="113"/>
      <c r="F28" s="114"/>
      <c r="G28" s="213">
        <f>ZakladDPHSniVypocet+ZakladDPHZaklVypocet</f>
        <v>0</v>
      </c>
      <c r="H28" s="213"/>
      <c r="I28" s="213"/>
      <c r="J28" s="115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11" t="s">
        <v>35</v>
      </c>
      <c r="C29" s="116"/>
      <c r="D29" s="116"/>
      <c r="E29" s="116"/>
      <c r="F29" s="117"/>
      <c r="G29" s="212">
        <f>A27</f>
        <v>0</v>
      </c>
      <c r="H29" s="212"/>
      <c r="I29" s="212"/>
      <c r="J29" s="118" t="s">
        <v>56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214"/>
      <c r="E34" s="215"/>
      <c r="G34" s="216"/>
      <c r="H34" s="217"/>
      <c r="I34" s="217"/>
      <c r="J34" s="25"/>
    </row>
    <row r="35" spans="1:10" ht="12.75" customHeight="1" x14ac:dyDescent="0.2">
      <c r="A35" s="2"/>
      <c r="B35" s="2"/>
      <c r="D35" s="202" t="s">
        <v>2</v>
      </c>
      <c r="E35" s="202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">
      <c r="B37" s="88" t="s">
        <v>16</v>
      </c>
      <c r="C37" s="89"/>
      <c r="D37" s="89"/>
      <c r="E37" s="89"/>
      <c r="F37" s="90"/>
      <c r="G37" s="90"/>
      <c r="H37" s="90"/>
      <c r="I37" s="90"/>
      <c r="J37" s="91"/>
    </row>
    <row r="38" spans="1:10" ht="25.5" customHeight="1" x14ac:dyDescent="0.2">
      <c r="A38" s="87" t="s">
        <v>37</v>
      </c>
      <c r="B38" s="92" t="s">
        <v>17</v>
      </c>
      <c r="C38" s="93" t="s">
        <v>5</v>
      </c>
      <c r="D38" s="93"/>
      <c r="E38" s="93"/>
      <c r="F38" s="94" t="str">
        <f>B23</f>
        <v>Základ pro sníženou DPH</v>
      </c>
      <c r="G38" s="94" t="str">
        <f>B25</f>
        <v>Základ pro základní DPH</v>
      </c>
      <c r="H38" s="95" t="s">
        <v>18</v>
      </c>
      <c r="I38" s="95" t="s">
        <v>1</v>
      </c>
      <c r="J38" s="96" t="s">
        <v>0</v>
      </c>
    </row>
    <row r="39" spans="1:10" ht="25.5" hidden="1" customHeight="1" x14ac:dyDescent="0.2">
      <c r="A39" s="87">
        <v>1</v>
      </c>
      <c r="B39" s="97" t="s">
        <v>45</v>
      </c>
      <c r="C39" s="197"/>
      <c r="D39" s="197"/>
      <c r="E39" s="197"/>
      <c r="F39" s="98">
        <f>'VRN VRN Naklady'!AE20+'01 01 Pol'!AE19+'01 02 Pol'!AE95</f>
        <v>0</v>
      </c>
      <c r="G39" s="99">
        <f>'VRN VRN Naklady'!AF20+'01 01 Pol'!AF19+'01 02 Pol'!AF95</f>
        <v>0</v>
      </c>
      <c r="H39" s="100">
        <f t="shared" ref="H39:H45" si="1">(F39*SazbaDPH1/100)+(G39*SazbaDPH2/100)</f>
        <v>0</v>
      </c>
      <c r="I39" s="100">
        <f>F39+G39+H39</f>
        <v>0</v>
      </c>
      <c r="J39" s="101" t="str">
        <f>IF(CenaCelkemVypocet=0,"",I39/CenaCelkemVypocet*100)</f>
        <v/>
      </c>
    </row>
    <row r="40" spans="1:10" ht="25.5" customHeight="1" x14ac:dyDescent="0.2">
      <c r="A40" s="87">
        <v>2</v>
      </c>
      <c r="B40" s="102"/>
      <c r="C40" s="201" t="s">
        <v>46</v>
      </c>
      <c r="D40" s="201"/>
      <c r="E40" s="201"/>
      <c r="F40" s="103">
        <f>'VRN VRN Naklady'!AE20</f>
        <v>0</v>
      </c>
      <c r="G40" s="104">
        <f>'VRN VRN Naklady'!AF20</f>
        <v>0</v>
      </c>
      <c r="H40" s="104">
        <f t="shared" si="1"/>
        <v>0</v>
      </c>
      <c r="I40" s="104">
        <f>F40+G40+H40</f>
        <v>0</v>
      </c>
      <c r="J40" s="105" t="str">
        <f>IF(CenaCelkemVypocet=0,"",I40/CenaCelkemVypocet*100)</f>
        <v/>
      </c>
    </row>
    <row r="41" spans="1:10" ht="25.5" customHeight="1" x14ac:dyDescent="0.2">
      <c r="A41" s="87">
        <v>3</v>
      </c>
      <c r="B41" s="106" t="s">
        <v>47</v>
      </c>
      <c r="C41" s="197" t="s">
        <v>48</v>
      </c>
      <c r="D41" s="197"/>
      <c r="E41" s="197"/>
      <c r="F41" s="107">
        <f>'VRN VRN Naklady'!AE20</f>
        <v>0</v>
      </c>
      <c r="G41" s="100">
        <f>'VRN VRN Naklady'!AF20</f>
        <v>0</v>
      </c>
      <c r="H41" s="100">
        <f t="shared" si="1"/>
        <v>0</v>
      </c>
      <c r="I41" s="100">
        <f>F41+G41+H41</f>
        <v>0</v>
      </c>
      <c r="J41" s="101" t="str">
        <f>IF(CenaCelkemVypocet=0,"",I41/CenaCelkemVypocet*100)</f>
        <v/>
      </c>
    </row>
    <row r="42" spans="1:10" ht="25.5" customHeight="1" x14ac:dyDescent="0.2">
      <c r="A42" s="87">
        <v>2</v>
      </c>
      <c r="B42" s="102"/>
      <c r="C42" s="201" t="s">
        <v>49</v>
      </c>
      <c r="D42" s="201"/>
      <c r="E42" s="201"/>
      <c r="F42" s="103"/>
      <c r="G42" s="104"/>
      <c r="H42" s="104">
        <f t="shared" si="1"/>
        <v>0</v>
      </c>
      <c r="I42" s="104"/>
      <c r="J42" s="105"/>
    </row>
    <row r="43" spans="1:10" ht="25.5" customHeight="1" x14ac:dyDescent="0.2">
      <c r="A43" s="87">
        <v>2</v>
      </c>
      <c r="B43" s="102" t="s">
        <v>50</v>
      </c>
      <c r="C43" s="201" t="s">
        <v>51</v>
      </c>
      <c r="D43" s="201"/>
      <c r="E43" s="201"/>
      <c r="F43" s="103">
        <f>'01 01 Pol'!AE19+'01 02 Pol'!AE95</f>
        <v>0</v>
      </c>
      <c r="G43" s="104">
        <f>'01 01 Pol'!AF19+'01 02 Pol'!AF95</f>
        <v>0</v>
      </c>
      <c r="H43" s="104">
        <f t="shared" si="1"/>
        <v>0</v>
      </c>
      <c r="I43" s="104">
        <f>F43+G43+H43</f>
        <v>0</v>
      </c>
      <c r="J43" s="105" t="str">
        <f>IF(CenaCelkemVypocet=0,"",I43/CenaCelkemVypocet*100)</f>
        <v/>
      </c>
    </row>
    <row r="44" spans="1:10" ht="25.5" customHeight="1" x14ac:dyDescent="0.2">
      <c r="A44" s="87">
        <v>3</v>
      </c>
      <c r="B44" s="106" t="s">
        <v>50</v>
      </c>
      <c r="C44" s="197" t="s">
        <v>52</v>
      </c>
      <c r="D44" s="197"/>
      <c r="E44" s="197"/>
      <c r="F44" s="107">
        <f>'01 01 Pol'!AE19</f>
        <v>0</v>
      </c>
      <c r="G44" s="100">
        <f>'01 01 Pol'!AF19</f>
        <v>0</v>
      </c>
      <c r="H44" s="100">
        <f t="shared" si="1"/>
        <v>0</v>
      </c>
      <c r="I44" s="100">
        <f>F44+G44+H44</f>
        <v>0</v>
      </c>
      <c r="J44" s="101" t="str">
        <f>IF(CenaCelkemVypocet=0,"",I44/CenaCelkemVypocet*100)</f>
        <v/>
      </c>
    </row>
    <row r="45" spans="1:10" ht="25.5" customHeight="1" x14ac:dyDescent="0.2">
      <c r="A45" s="87">
        <v>3</v>
      </c>
      <c r="B45" s="106" t="s">
        <v>53</v>
      </c>
      <c r="C45" s="197" t="s">
        <v>54</v>
      </c>
      <c r="D45" s="197"/>
      <c r="E45" s="197"/>
      <c r="F45" s="107">
        <f>'01 02 Pol'!AE95</f>
        <v>0</v>
      </c>
      <c r="G45" s="100">
        <f>'01 02 Pol'!AF95</f>
        <v>0</v>
      </c>
      <c r="H45" s="100">
        <f t="shared" si="1"/>
        <v>0</v>
      </c>
      <c r="I45" s="100">
        <f>F45+G45+H45</f>
        <v>0</v>
      </c>
      <c r="J45" s="101" t="str">
        <f>IF(CenaCelkemVypocet=0,"",I45/CenaCelkemVypocet*100)</f>
        <v/>
      </c>
    </row>
    <row r="46" spans="1:10" ht="25.5" customHeight="1" x14ac:dyDescent="0.2">
      <c r="A46" s="87"/>
      <c r="B46" s="198" t="s">
        <v>55</v>
      </c>
      <c r="C46" s="199"/>
      <c r="D46" s="199"/>
      <c r="E46" s="200"/>
      <c r="F46" s="108">
        <f>SUMIF(A39:A45,"=1",F39:F45)</f>
        <v>0</v>
      </c>
      <c r="G46" s="109">
        <f>SUMIF(A39:A45,"=1",G39:G45)</f>
        <v>0</v>
      </c>
      <c r="H46" s="109">
        <f>SUMIF(A39:A45,"=1",H39:H45)</f>
        <v>0</v>
      </c>
      <c r="I46" s="109">
        <f>SUMIF(A39:A45,"=1",I39:I45)</f>
        <v>0</v>
      </c>
      <c r="J46" s="110">
        <f>SUMIF(A39:A45,"=1",J39:J45)</f>
        <v>0</v>
      </c>
    </row>
    <row r="48" spans="1:10" x14ac:dyDescent="0.2">
      <c r="A48" t="s">
        <v>57</v>
      </c>
      <c r="B48" t="s">
        <v>58</v>
      </c>
    </row>
    <row r="49" spans="1:10" x14ac:dyDescent="0.2">
      <c r="A49" t="s">
        <v>59</v>
      </c>
      <c r="B49" t="s">
        <v>60</v>
      </c>
    </row>
    <row r="50" spans="1:10" x14ac:dyDescent="0.2">
      <c r="A50" t="s">
        <v>61</v>
      </c>
      <c r="B50" t="s">
        <v>62</v>
      </c>
    </row>
    <row r="51" spans="1:10" x14ac:dyDescent="0.2">
      <c r="A51" t="s">
        <v>61</v>
      </c>
      <c r="B51" t="s">
        <v>63</v>
      </c>
    </row>
    <row r="52" spans="1:10" x14ac:dyDescent="0.2">
      <c r="A52" t="s">
        <v>59</v>
      </c>
      <c r="B52" t="s">
        <v>64</v>
      </c>
    </row>
    <row r="53" spans="1:10" x14ac:dyDescent="0.2">
      <c r="A53" t="s">
        <v>61</v>
      </c>
      <c r="B53" t="s">
        <v>65</v>
      </c>
    </row>
    <row r="56" spans="1:10" ht="15.75" x14ac:dyDescent="0.25">
      <c r="B56" s="119" t="s">
        <v>66</v>
      </c>
    </row>
    <row r="58" spans="1:10" ht="25.5" customHeight="1" x14ac:dyDescent="0.2">
      <c r="A58" s="121"/>
      <c r="B58" s="124" t="s">
        <v>17</v>
      </c>
      <c r="C58" s="124" t="s">
        <v>5</v>
      </c>
      <c r="D58" s="125"/>
      <c r="E58" s="125"/>
      <c r="F58" s="126" t="s">
        <v>67</v>
      </c>
      <c r="G58" s="126"/>
      <c r="H58" s="126"/>
      <c r="I58" s="126" t="s">
        <v>29</v>
      </c>
      <c r="J58" s="126" t="s">
        <v>0</v>
      </c>
    </row>
    <row r="59" spans="1:10" ht="36.75" customHeight="1" x14ac:dyDescent="0.2">
      <c r="A59" s="122"/>
      <c r="B59" s="127" t="s">
        <v>68</v>
      </c>
      <c r="C59" s="195" t="s">
        <v>69</v>
      </c>
      <c r="D59" s="196"/>
      <c r="E59" s="196"/>
      <c r="F59" s="134" t="s">
        <v>24</v>
      </c>
      <c r="G59" s="135"/>
      <c r="H59" s="135"/>
      <c r="I59" s="135">
        <f>'01 01 Pol'!G8</f>
        <v>0</v>
      </c>
      <c r="J59" s="131" t="str">
        <f>IF(I72=0,"",I59/I72*100)</f>
        <v/>
      </c>
    </row>
    <row r="60" spans="1:10" ht="36.75" customHeight="1" x14ac:dyDescent="0.2">
      <c r="A60" s="122"/>
      <c r="B60" s="127" t="s">
        <v>70</v>
      </c>
      <c r="C60" s="195" t="s">
        <v>71</v>
      </c>
      <c r="D60" s="196"/>
      <c r="E60" s="196"/>
      <c r="F60" s="134" t="s">
        <v>24</v>
      </c>
      <c r="G60" s="135"/>
      <c r="H60" s="135"/>
      <c r="I60" s="135">
        <f>'01 02 Pol'!G8</f>
        <v>0</v>
      </c>
      <c r="J60" s="131" t="str">
        <f>IF(I72=0,"",I60/I72*100)</f>
        <v/>
      </c>
    </row>
    <row r="61" spans="1:10" ht="36.75" customHeight="1" x14ac:dyDescent="0.2">
      <c r="A61" s="122"/>
      <c r="B61" s="127" t="s">
        <v>72</v>
      </c>
      <c r="C61" s="195" t="s">
        <v>73</v>
      </c>
      <c r="D61" s="196"/>
      <c r="E61" s="196"/>
      <c r="F61" s="134" t="s">
        <v>24</v>
      </c>
      <c r="G61" s="135"/>
      <c r="H61" s="135"/>
      <c r="I61" s="135">
        <f>'01 02 Pol'!G17</f>
        <v>0</v>
      </c>
      <c r="J61" s="131" t="str">
        <f>IF(I72=0,"",I61/I72*100)</f>
        <v/>
      </c>
    </row>
    <row r="62" spans="1:10" ht="36.75" customHeight="1" x14ac:dyDescent="0.2">
      <c r="A62" s="122"/>
      <c r="B62" s="127" t="s">
        <v>74</v>
      </c>
      <c r="C62" s="195" t="s">
        <v>75</v>
      </c>
      <c r="D62" s="196"/>
      <c r="E62" s="196"/>
      <c r="F62" s="134" t="s">
        <v>24</v>
      </c>
      <c r="G62" s="135"/>
      <c r="H62" s="135"/>
      <c r="I62" s="135">
        <f>'01 02 Pol'!G19</f>
        <v>0</v>
      </c>
      <c r="J62" s="131" t="str">
        <f>IF(I72=0,"",I62/I72*100)</f>
        <v/>
      </c>
    </row>
    <row r="63" spans="1:10" ht="36.75" customHeight="1" x14ac:dyDescent="0.2">
      <c r="A63" s="122"/>
      <c r="B63" s="127" t="s">
        <v>76</v>
      </c>
      <c r="C63" s="195" t="s">
        <v>77</v>
      </c>
      <c r="D63" s="196"/>
      <c r="E63" s="196"/>
      <c r="F63" s="134" t="s">
        <v>24</v>
      </c>
      <c r="G63" s="135"/>
      <c r="H63" s="135"/>
      <c r="I63" s="135">
        <f>'01 02 Pol'!G23</f>
        <v>0</v>
      </c>
      <c r="J63" s="131" t="str">
        <f>IF(I72=0,"",I63/I72*100)</f>
        <v/>
      </c>
    </row>
    <row r="64" spans="1:10" ht="36.75" customHeight="1" x14ac:dyDescent="0.2">
      <c r="A64" s="122"/>
      <c r="B64" s="127" t="s">
        <v>78</v>
      </c>
      <c r="C64" s="195" t="s">
        <v>79</v>
      </c>
      <c r="D64" s="196"/>
      <c r="E64" s="196"/>
      <c r="F64" s="134" t="s">
        <v>24</v>
      </c>
      <c r="G64" s="135"/>
      <c r="H64" s="135"/>
      <c r="I64" s="135">
        <f>'01 02 Pol'!G26</f>
        <v>0</v>
      </c>
      <c r="J64" s="131" t="str">
        <f>IF(I72=0,"",I64/I72*100)</f>
        <v/>
      </c>
    </row>
    <row r="65" spans="1:10" ht="36.75" customHeight="1" x14ac:dyDescent="0.2">
      <c r="A65" s="122"/>
      <c r="B65" s="127" t="s">
        <v>80</v>
      </c>
      <c r="C65" s="195" t="s">
        <v>81</v>
      </c>
      <c r="D65" s="196"/>
      <c r="E65" s="196"/>
      <c r="F65" s="134" t="s">
        <v>24</v>
      </c>
      <c r="G65" s="135"/>
      <c r="H65" s="135"/>
      <c r="I65" s="135">
        <f>'01 02 Pol'!G29</f>
        <v>0</v>
      </c>
      <c r="J65" s="131" t="str">
        <f>IF(I72=0,"",I65/I72*100)</f>
        <v/>
      </c>
    </row>
    <row r="66" spans="1:10" ht="36.75" customHeight="1" x14ac:dyDescent="0.2">
      <c r="A66" s="122"/>
      <c r="B66" s="127" t="s">
        <v>82</v>
      </c>
      <c r="C66" s="195" t="s">
        <v>83</v>
      </c>
      <c r="D66" s="196"/>
      <c r="E66" s="196"/>
      <c r="F66" s="134" t="s">
        <v>25</v>
      </c>
      <c r="G66" s="135"/>
      <c r="H66" s="135"/>
      <c r="I66" s="135">
        <f>'01 02 Pol'!G31</f>
        <v>0</v>
      </c>
      <c r="J66" s="131" t="str">
        <f>IF(I72=0,"",I66/I72*100)</f>
        <v/>
      </c>
    </row>
    <row r="67" spans="1:10" ht="36.75" customHeight="1" x14ac:dyDescent="0.2">
      <c r="A67" s="122"/>
      <c r="B67" s="127" t="s">
        <v>84</v>
      </c>
      <c r="C67" s="195" t="s">
        <v>85</v>
      </c>
      <c r="D67" s="196"/>
      <c r="E67" s="196"/>
      <c r="F67" s="134" t="s">
        <v>25</v>
      </c>
      <c r="G67" s="135"/>
      <c r="H67" s="135"/>
      <c r="I67" s="135">
        <f>'01 02 Pol'!G37</f>
        <v>0</v>
      </c>
      <c r="J67" s="131" t="str">
        <f>IF(I72=0,"",I67/I72*100)</f>
        <v/>
      </c>
    </row>
    <row r="68" spans="1:10" ht="36.75" customHeight="1" x14ac:dyDescent="0.2">
      <c r="A68" s="122"/>
      <c r="B68" s="127" t="s">
        <v>86</v>
      </c>
      <c r="C68" s="195" t="s">
        <v>87</v>
      </c>
      <c r="D68" s="196"/>
      <c r="E68" s="196"/>
      <c r="F68" s="134" t="s">
        <v>25</v>
      </c>
      <c r="G68" s="135"/>
      <c r="H68" s="135"/>
      <c r="I68" s="135">
        <f>'01 02 Pol'!G87</f>
        <v>0</v>
      </c>
      <c r="J68" s="131" t="str">
        <f>IF(I72=0,"",I68/I72*100)</f>
        <v/>
      </c>
    </row>
    <row r="69" spans="1:10" ht="36.75" customHeight="1" x14ac:dyDescent="0.2">
      <c r="A69" s="122"/>
      <c r="B69" s="127" t="s">
        <v>88</v>
      </c>
      <c r="C69" s="195" t="s">
        <v>89</v>
      </c>
      <c r="D69" s="196"/>
      <c r="E69" s="196"/>
      <c r="F69" s="134" t="s">
        <v>90</v>
      </c>
      <c r="G69" s="135"/>
      <c r="H69" s="135"/>
      <c r="I69" s="135">
        <f>'01 01 Pol'!G13</f>
        <v>0</v>
      </c>
      <c r="J69" s="131" t="str">
        <f>IF(I72=0,"",I69/I72*100)</f>
        <v/>
      </c>
    </row>
    <row r="70" spans="1:10" ht="36.75" customHeight="1" x14ac:dyDescent="0.2">
      <c r="A70" s="122"/>
      <c r="B70" s="127" t="s">
        <v>91</v>
      </c>
      <c r="C70" s="195" t="s">
        <v>27</v>
      </c>
      <c r="D70" s="196"/>
      <c r="E70" s="196"/>
      <c r="F70" s="134" t="s">
        <v>91</v>
      </c>
      <c r="G70" s="135"/>
      <c r="H70" s="135"/>
      <c r="I70" s="135">
        <f>'VRN VRN Naklady'!G8</f>
        <v>0</v>
      </c>
      <c r="J70" s="131" t="str">
        <f>IF(I72=0,"",I70/I72*100)</f>
        <v/>
      </c>
    </row>
    <row r="71" spans="1:10" ht="36.75" customHeight="1" x14ac:dyDescent="0.2">
      <c r="A71" s="122"/>
      <c r="B71" s="127" t="s">
        <v>92</v>
      </c>
      <c r="C71" s="195" t="s">
        <v>28</v>
      </c>
      <c r="D71" s="196"/>
      <c r="E71" s="196"/>
      <c r="F71" s="134" t="s">
        <v>92</v>
      </c>
      <c r="G71" s="135"/>
      <c r="H71" s="135"/>
      <c r="I71" s="135">
        <f>'VRN VRN Naklady'!G11</f>
        <v>0</v>
      </c>
      <c r="J71" s="131" t="str">
        <f>IF(I72=0,"",I71/I72*100)</f>
        <v/>
      </c>
    </row>
    <row r="72" spans="1:10" ht="25.5" customHeight="1" x14ac:dyDescent="0.2">
      <c r="A72" s="123"/>
      <c r="B72" s="128" t="s">
        <v>1</v>
      </c>
      <c r="C72" s="129"/>
      <c r="D72" s="130"/>
      <c r="E72" s="130"/>
      <c r="F72" s="136"/>
      <c r="G72" s="137"/>
      <c r="H72" s="137"/>
      <c r="I72" s="137">
        <f>SUM(I59:I71)</f>
        <v>0</v>
      </c>
      <c r="J72" s="132">
        <f>SUM(J59:J71)</f>
        <v>0</v>
      </c>
    </row>
    <row r="73" spans="1:10" x14ac:dyDescent="0.2">
      <c r="F73" s="86"/>
      <c r="G73" s="86"/>
      <c r="H73" s="86"/>
      <c r="I73" s="86"/>
      <c r="J73" s="133"/>
    </row>
    <row r="74" spans="1:10" x14ac:dyDescent="0.2">
      <c r="F74" s="86"/>
      <c r="G74" s="86"/>
      <c r="H74" s="86"/>
      <c r="I74" s="86"/>
      <c r="J74" s="133"/>
    </row>
    <row r="75" spans="1:10" x14ac:dyDescent="0.2">
      <c r="F75" s="86"/>
      <c r="G75" s="86"/>
      <c r="H75" s="86"/>
      <c r="I75" s="86"/>
      <c r="J75" s="133"/>
    </row>
  </sheetData>
  <sheetProtection algorithmName="SHA-512" hashValue="cU+BT1S2A1viIvG0SXgBOV+r8a8jHwXwpfpE43nJLB9WeH9DBUkkBBPi/WuOG5RQcb10TcCjCIfRj1EtfrtLEA==" saltValue="O8V48KhwEb73UPgDJHT8vQ==" spinCount="100000" sheet="1"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2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C42:E42"/>
    <mergeCell ref="C43:E43"/>
    <mergeCell ref="C44:E44"/>
    <mergeCell ref="C45:E45"/>
    <mergeCell ref="B46:E46"/>
    <mergeCell ref="C59:E59"/>
    <mergeCell ref="C60:E60"/>
    <mergeCell ref="C61:E61"/>
    <mergeCell ref="C62:E62"/>
    <mergeCell ref="C63:E63"/>
    <mergeCell ref="C64:E64"/>
    <mergeCell ref="C65:E65"/>
    <mergeCell ref="C71:E71"/>
    <mergeCell ref="C66:E66"/>
    <mergeCell ref="C67:E67"/>
    <mergeCell ref="C68:E68"/>
    <mergeCell ref="C69:E69"/>
    <mergeCell ref="C70:E70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53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46" t="s">
        <v>6</v>
      </c>
      <c r="B1" s="246"/>
      <c r="C1" s="247"/>
      <c r="D1" s="246"/>
      <c r="E1" s="246"/>
      <c r="F1" s="246"/>
      <c r="G1" s="246"/>
    </row>
    <row r="2" spans="1:7" ht="24.95" customHeight="1" x14ac:dyDescent="0.2">
      <c r="A2" s="50" t="s">
        <v>7</v>
      </c>
      <c r="B2" s="49"/>
      <c r="C2" s="248"/>
      <c r="D2" s="248"/>
      <c r="E2" s="248"/>
      <c r="F2" s="248"/>
      <c r="G2" s="249"/>
    </row>
    <row r="3" spans="1:7" ht="24.95" customHeight="1" x14ac:dyDescent="0.2">
      <c r="A3" s="50" t="s">
        <v>8</v>
      </c>
      <c r="B3" s="49"/>
      <c r="C3" s="248"/>
      <c r="D3" s="248"/>
      <c r="E3" s="248"/>
      <c r="F3" s="248"/>
      <c r="G3" s="249"/>
    </row>
    <row r="4" spans="1:7" ht="24.95" customHeight="1" x14ac:dyDescent="0.2">
      <c r="A4" s="50" t="s">
        <v>9</v>
      </c>
      <c r="B4" s="49"/>
      <c r="C4" s="248"/>
      <c r="D4" s="248"/>
      <c r="E4" s="248"/>
      <c r="F4" s="248"/>
      <c r="G4" s="249"/>
    </row>
    <row r="5" spans="1:7" x14ac:dyDescent="0.2">
      <c r="B5" s="4"/>
      <c r="C5" s="5"/>
      <c r="D5" s="6"/>
    </row>
  </sheetData>
  <sheetProtection algorithmName="SHA-512" hashValue="SZIijO9eAGolbfNbG1iy3bc7VfWWeOOhWUYWuoxWjFStePuhMAYvIU5AHtqN2CviJ/eFS47sAscnL0a1O9DYYw==" saltValue="dAHsIPBNmUTkYEggw5JDzg==" spinCount="100000" sheet="1" formatRows="0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2FF39-E7C6-4B50-A80E-04EE1CF4C467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20" customWidth="1"/>
    <col min="3" max="3" width="63.28515625" style="12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50" t="s">
        <v>93</v>
      </c>
      <c r="B1" s="250"/>
      <c r="C1" s="250"/>
      <c r="D1" s="250"/>
      <c r="E1" s="250"/>
      <c r="F1" s="250"/>
      <c r="G1" s="250"/>
      <c r="AG1" t="s">
        <v>94</v>
      </c>
    </row>
    <row r="2" spans="1:60" ht="24.95" customHeight="1" x14ac:dyDescent="0.2">
      <c r="A2" s="139" t="s">
        <v>7</v>
      </c>
      <c r="B2" s="49" t="s">
        <v>43</v>
      </c>
      <c r="C2" s="251" t="s">
        <v>44</v>
      </c>
      <c r="D2" s="252"/>
      <c r="E2" s="252"/>
      <c r="F2" s="252"/>
      <c r="G2" s="253"/>
      <c r="AG2" t="s">
        <v>95</v>
      </c>
    </row>
    <row r="3" spans="1:60" ht="24.95" customHeight="1" x14ac:dyDescent="0.2">
      <c r="A3" s="139" t="s">
        <v>8</v>
      </c>
      <c r="B3" s="49" t="s">
        <v>47</v>
      </c>
      <c r="C3" s="251" t="s">
        <v>48</v>
      </c>
      <c r="D3" s="252"/>
      <c r="E3" s="252"/>
      <c r="F3" s="252"/>
      <c r="G3" s="253"/>
      <c r="AC3" s="120" t="s">
        <v>96</v>
      </c>
      <c r="AG3" t="s">
        <v>97</v>
      </c>
    </row>
    <row r="4" spans="1:60" ht="24.95" customHeight="1" x14ac:dyDescent="0.2">
      <c r="A4" s="140" t="s">
        <v>9</v>
      </c>
      <c r="B4" s="141" t="s">
        <v>47</v>
      </c>
      <c r="C4" s="254" t="s">
        <v>48</v>
      </c>
      <c r="D4" s="255"/>
      <c r="E4" s="255"/>
      <c r="F4" s="255"/>
      <c r="G4" s="256"/>
      <c r="AG4" t="s">
        <v>98</v>
      </c>
    </row>
    <row r="5" spans="1:60" x14ac:dyDescent="0.2">
      <c r="D5" s="10"/>
    </row>
    <row r="6" spans="1:60" ht="38.25" x14ac:dyDescent="0.2">
      <c r="A6" s="143" t="s">
        <v>99</v>
      </c>
      <c r="B6" s="145" t="s">
        <v>100</v>
      </c>
      <c r="C6" s="145" t="s">
        <v>101</v>
      </c>
      <c r="D6" s="144" t="s">
        <v>102</v>
      </c>
      <c r="E6" s="143" t="s">
        <v>103</v>
      </c>
      <c r="F6" s="142" t="s">
        <v>104</v>
      </c>
      <c r="G6" s="143" t="s">
        <v>29</v>
      </c>
      <c r="H6" s="146" t="s">
        <v>30</v>
      </c>
      <c r="I6" s="146" t="s">
        <v>105</v>
      </c>
      <c r="J6" s="146" t="s">
        <v>31</v>
      </c>
      <c r="K6" s="146" t="s">
        <v>106</v>
      </c>
      <c r="L6" s="146" t="s">
        <v>107</v>
      </c>
      <c r="M6" s="146" t="s">
        <v>108</v>
      </c>
      <c r="N6" s="146" t="s">
        <v>109</v>
      </c>
      <c r="O6" s="146" t="s">
        <v>110</v>
      </c>
      <c r="P6" s="146" t="s">
        <v>111</v>
      </c>
      <c r="Q6" s="146" t="s">
        <v>112</v>
      </c>
      <c r="R6" s="146" t="s">
        <v>113</v>
      </c>
      <c r="S6" s="146" t="s">
        <v>114</v>
      </c>
      <c r="T6" s="146" t="s">
        <v>115</v>
      </c>
      <c r="U6" s="146" t="s">
        <v>116</v>
      </c>
      <c r="V6" s="146" t="s">
        <v>117</v>
      </c>
      <c r="W6" s="146" t="s">
        <v>118</v>
      </c>
      <c r="X6" s="146" t="s">
        <v>119</v>
      </c>
      <c r="Y6" s="146" t="s">
        <v>120</v>
      </c>
    </row>
    <row r="7" spans="1:60" hidden="1" x14ac:dyDescent="0.2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  <c r="Y7" s="149"/>
    </row>
    <row r="8" spans="1:60" x14ac:dyDescent="0.2">
      <c r="A8" s="161" t="s">
        <v>121</v>
      </c>
      <c r="B8" s="162" t="s">
        <v>91</v>
      </c>
      <c r="C8" s="182" t="s">
        <v>27</v>
      </c>
      <c r="D8" s="163"/>
      <c r="E8" s="164"/>
      <c r="F8" s="165"/>
      <c r="G8" s="165">
        <f>SUMIF(AG9:AG10,"&lt;&gt;NOR",G9:G10)</f>
        <v>0</v>
      </c>
      <c r="H8" s="165"/>
      <c r="I8" s="165">
        <f>SUM(I9:I10)</f>
        <v>0</v>
      </c>
      <c r="J8" s="165"/>
      <c r="K8" s="165">
        <f>SUM(K9:K10)</f>
        <v>0</v>
      </c>
      <c r="L8" s="165"/>
      <c r="M8" s="165">
        <f>SUM(M9:M10)</f>
        <v>0</v>
      </c>
      <c r="N8" s="164"/>
      <c r="O8" s="164">
        <f>SUM(O9:O10)</f>
        <v>0</v>
      </c>
      <c r="P8" s="164"/>
      <c r="Q8" s="164">
        <f>SUM(Q9:Q10)</f>
        <v>0</v>
      </c>
      <c r="R8" s="165"/>
      <c r="S8" s="165"/>
      <c r="T8" s="166"/>
      <c r="U8" s="160"/>
      <c r="V8" s="160">
        <f>SUM(V9:V10)</f>
        <v>0</v>
      </c>
      <c r="W8" s="160"/>
      <c r="X8" s="160"/>
      <c r="Y8" s="160"/>
      <c r="AG8" t="s">
        <v>122</v>
      </c>
    </row>
    <row r="9" spans="1:60" outlineLevel="1" x14ac:dyDescent="0.2">
      <c r="A9" s="175">
        <v>1</v>
      </c>
      <c r="B9" s="176" t="s">
        <v>123</v>
      </c>
      <c r="C9" s="183" t="s">
        <v>124</v>
      </c>
      <c r="D9" s="177" t="s">
        <v>125</v>
      </c>
      <c r="E9" s="178">
        <v>1</v>
      </c>
      <c r="F9" s="179"/>
      <c r="G9" s="180">
        <f>ROUND(E9*F9,2)</f>
        <v>0</v>
      </c>
      <c r="H9" s="179"/>
      <c r="I9" s="180">
        <f>ROUND(E9*H9,2)</f>
        <v>0</v>
      </c>
      <c r="J9" s="179"/>
      <c r="K9" s="180">
        <f>ROUND(E9*J9,2)</f>
        <v>0</v>
      </c>
      <c r="L9" s="180">
        <v>21</v>
      </c>
      <c r="M9" s="180">
        <f>G9*(1+L9/100)</f>
        <v>0</v>
      </c>
      <c r="N9" s="178">
        <v>0</v>
      </c>
      <c r="O9" s="178">
        <f>ROUND(E9*N9,2)</f>
        <v>0</v>
      </c>
      <c r="P9" s="178">
        <v>0</v>
      </c>
      <c r="Q9" s="178">
        <f>ROUND(E9*P9,2)</f>
        <v>0</v>
      </c>
      <c r="R9" s="180"/>
      <c r="S9" s="180" t="s">
        <v>126</v>
      </c>
      <c r="T9" s="181" t="s">
        <v>127</v>
      </c>
      <c r="U9" s="158">
        <v>0</v>
      </c>
      <c r="V9" s="158">
        <f>ROUND(E9*U9,2)</f>
        <v>0</v>
      </c>
      <c r="W9" s="158"/>
      <c r="X9" s="158" t="s">
        <v>47</v>
      </c>
      <c r="Y9" s="158" t="s">
        <v>128</v>
      </c>
      <c r="Z9" s="147"/>
      <c r="AA9" s="147"/>
      <c r="AB9" s="147"/>
      <c r="AC9" s="147"/>
      <c r="AD9" s="147"/>
      <c r="AE9" s="147"/>
      <c r="AF9" s="147"/>
      <c r="AG9" s="147" t="s">
        <v>129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 x14ac:dyDescent="0.2">
      <c r="A10" s="175">
        <v>2</v>
      </c>
      <c r="B10" s="176" t="s">
        <v>130</v>
      </c>
      <c r="C10" s="183" t="s">
        <v>131</v>
      </c>
      <c r="D10" s="177" t="s">
        <v>125</v>
      </c>
      <c r="E10" s="178">
        <v>1</v>
      </c>
      <c r="F10" s="179"/>
      <c r="G10" s="180">
        <f>ROUND(E10*F10,2)</f>
        <v>0</v>
      </c>
      <c r="H10" s="179"/>
      <c r="I10" s="180">
        <f>ROUND(E10*H10,2)</f>
        <v>0</v>
      </c>
      <c r="J10" s="179"/>
      <c r="K10" s="180">
        <f>ROUND(E10*J10,2)</f>
        <v>0</v>
      </c>
      <c r="L10" s="180">
        <v>21</v>
      </c>
      <c r="M10" s="180">
        <f>G10*(1+L10/100)</f>
        <v>0</v>
      </c>
      <c r="N10" s="178">
        <v>0</v>
      </c>
      <c r="O10" s="178">
        <f>ROUND(E10*N10,2)</f>
        <v>0</v>
      </c>
      <c r="P10" s="178">
        <v>0</v>
      </c>
      <c r="Q10" s="178">
        <f>ROUND(E10*P10,2)</f>
        <v>0</v>
      </c>
      <c r="R10" s="180"/>
      <c r="S10" s="180" t="s">
        <v>126</v>
      </c>
      <c r="T10" s="181" t="s">
        <v>127</v>
      </c>
      <c r="U10" s="158">
        <v>0</v>
      </c>
      <c r="V10" s="158">
        <f>ROUND(E10*U10,2)</f>
        <v>0</v>
      </c>
      <c r="W10" s="158"/>
      <c r="X10" s="158" t="s">
        <v>47</v>
      </c>
      <c r="Y10" s="158" t="s">
        <v>128</v>
      </c>
      <c r="Z10" s="147"/>
      <c r="AA10" s="147"/>
      <c r="AB10" s="147"/>
      <c r="AC10" s="147"/>
      <c r="AD10" s="147"/>
      <c r="AE10" s="147"/>
      <c r="AF10" s="147"/>
      <c r="AG10" s="147" t="s">
        <v>132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x14ac:dyDescent="0.2">
      <c r="A11" s="161" t="s">
        <v>121</v>
      </c>
      <c r="B11" s="162" t="s">
        <v>92</v>
      </c>
      <c r="C11" s="182" t="s">
        <v>28</v>
      </c>
      <c r="D11" s="163"/>
      <c r="E11" s="164"/>
      <c r="F11" s="165"/>
      <c r="G11" s="165">
        <f>SUMIF(AG12:AG18,"&lt;&gt;NOR",G12:G18)</f>
        <v>0</v>
      </c>
      <c r="H11" s="165"/>
      <c r="I11" s="165">
        <f>SUM(I12:I18)</f>
        <v>0</v>
      </c>
      <c r="J11" s="165"/>
      <c r="K11" s="165">
        <f>SUM(K12:K18)</f>
        <v>0</v>
      </c>
      <c r="L11" s="165"/>
      <c r="M11" s="165">
        <f>SUM(M12:M18)</f>
        <v>0</v>
      </c>
      <c r="N11" s="164"/>
      <c r="O11" s="164">
        <f>SUM(O12:O18)</f>
        <v>0</v>
      </c>
      <c r="P11" s="164"/>
      <c r="Q11" s="164">
        <f>SUM(Q12:Q18)</f>
        <v>0</v>
      </c>
      <c r="R11" s="165"/>
      <c r="S11" s="165"/>
      <c r="T11" s="166"/>
      <c r="U11" s="160"/>
      <c r="V11" s="160">
        <f>SUM(V12:V18)</f>
        <v>0</v>
      </c>
      <c r="W11" s="160"/>
      <c r="X11" s="160"/>
      <c r="Y11" s="160"/>
      <c r="AG11" t="s">
        <v>122</v>
      </c>
    </row>
    <row r="12" spans="1:60" outlineLevel="1" x14ac:dyDescent="0.2">
      <c r="A12" s="175">
        <v>3</v>
      </c>
      <c r="B12" s="176" t="s">
        <v>133</v>
      </c>
      <c r="C12" s="183" t="s">
        <v>134</v>
      </c>
      <c r="D12" s="177" t="s">
        <v>125</v>
      </c>
      <c r="E12" s="178">
        <v>1</v>
      </c>
      <c r="F12" s="179"/>
      <c r="G12" s="180">
        <f t="shared" ref="G12:G18" si="0">ROUND(E12*F12,2)</f>
        <v>0</v>
      </c>
      <c r="H12" s="179"/>
      <c r="I12" s="180">
        <f t="shared" ref="I12:I18" si="1">ROUND(E12*H12,2)</f>
        <v>0</v>
      </c>
      <c r="J12" s="179"/>
      <c r="K12" s="180">
        <f t="shared" ref="K12:K18" si="2">ROUND(E12*J12,2)</f>
        <v>0</v>
      </c>
      <c r="L12" s="180">
        <v>21</v>
      </c>
      <c r="M12" s="180">
        <f t="shared" ref="M12:M18" si="3">G12*(1+L12/100)</f>
        <v>0</v>
      </c>
      <c r="N12" s="178">
        <v>0</v>
      </c>
      <c r="O12" s="178">
        <f t="shared" ref="O12:O18" si="4">ROUND(E12*N12,2)</f>
        <v>0</v>
      </c>
      <c r="P12" s="178">
        <v>0</v>
      </c>
      <c r="Q12" s="178">
        <f t="shared" ref="Q12:Q18" si="5">ROUND(E12*P12,2)</f>
        <v>0</v>
      </c>
      <c r="R12" s="180"/>
      <c r="S12" s="180" t="s">
        <v>126</v>
      </c>
      <c r="T12" s="181" t="s">
        <v>127</v>
      </c>
      <c r="U12" s="158">
        <v>0</v>
      </c>
      <c r="V12" s="158">
        <f t="shared" ref="V12:V18" si="6">ROUND(E12*U12,2)</f>
        <v>0</v>
      </c>
      <c r="W12" s="158"/>
      <c r="X12" s="158" t="s">
        <v>47</v>
      </c>
      <c r="Y12" s="158" t="s">
        <v>128</v>
      </c>
      <c r="Z12" s="147"/>
      <c r="AA12" s="147"/>
      <c r="AB12" s="147"/>
      <c r="AC12" s="147"/>
      <c r="AD12" s="147"/>
      <c r="AE12" s="147"/>
      <c r="AF12" s="147"/>
      <c r="AG12" s="147" t="s">
        <v>129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1" x14ac:dyDescent="0.2">
      <c r="A13" s="175">
        <v>4</v>
      </c>
      <c r="B13" s="176" t="s">
        <v>135</v>
      </c>
      <c r="C13" s="183" t="s">
        <v>136</v>
      </c>
      <c r="D13" s="177" t="s">
        <v>125</v>
      </c>
      <c r="E13" s="178">
        <v>1</v>
      </c>
      <c r="F13" s="179"/>
      <c r="G13" s="180">
        <f t="shared" si="0"/>
        <v>0</v>
      </c>
      <c r="H13" s="179"/>
      <c r="I13" s="180">
        <f t="shared" si="1"/>
        <v>0</v>
      </c>
      <c r="J13" s="179"/>
      <c r="K13" s="180">
        <f t="shared" si="2"/>
        <v>0</v>
      </c>
      <c r="L13" s="180">
        <v>21</v>
      </c>
      <c r="M13" s="180">
        <f t="shared" si="3"/>
        <v>0</v>
      </c>
      <c r="N13" s="178">
        <v>0</v>
      </c>
      <c r="O13" s="178">
        <f t="shared" si="4"/>
        <v>0</v>
      </c>
      <c r="P13" s="178">
        <v>0</v>
      </c>
      <c r="Q13" s="178">
        <f t="shared" si="5"/>
        <v>0</v>
      </c>
      <c r="R13" s="180"/>
      <c r="S13" s="180" t="s">
        <v>126</v>
      </c>
      <c r="T13" s="181" t="s">
        <v>127</v>
      </c>
      <c r="U13" s="158">
        <v>0</v>
      </c>
      <c r="V13" s="158">
        <f t="shared" si="6"/>
        <v>0</v>
      </c>
      <c r="W13" s="158"/>
      <c r="X13" s="158" t="s">
        <v>47</v>
      </c>
      <c r="Y13" s="158" t="s">
        <v>128</v>
      </c>
      <c r="Z13" s="147"/>
      <c r="AA13" s="147"/>
      <c r="AB13" s="147"/>
      <c r="AC13" s="147"/>
      <c r="AD13" s="147"/>
      <c r="AE13" s="147"/>
      <c r="AF13" s="147"/>
      <c r="AG13" s="147" t="s">
        <v>129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1" x14ac:dyDescent="0.2">
      <c r="A14" s="175">
        <v>5</v>
      </c>
      <c r="B14" s="176" t="s">
        <v>137</v>
      </c>
      <c r="C14" s="183" t="s">
        <v>138</v>
      </c>
      <c r="D14" s="177" t="s">
        <v>125</v>
      </c>
      <c r="E14" s="178">
        <v>1</v>
      </c>
      <c r="F14" s="179"/>
      <c r="G14" s="180">
        <f t="shared" si="0"/>
        <v>0</v>
      </c>
      <c r="H14" s="179"/>
      <c r="I14" s="180">
        <f t="shared" si="1"/>
        <v>0</v>
      </c>
      <c r="J14" s="179"/>
      <c r="K14" s="180">
        <f t="shared" si="2"/>
        <v>0</v>
      </c>
      <c r="L14" s="180">
        <v>21</v>
      </c>
      <c r="M14" s="180">
        <f t="shared" si="3"/>
        <v>0</v>
      </c>
      <c r="N14" s="178">
        <v>0</v>
      </c>
      <c r="O14" s="178">
        <f t="shared" si="4"/>
        <v>0</v>
      </c>
      <c r="P14" s="178">
        <v>0</v>
      </c>
      <c r="Q14" s="178">
        <f t="shared" si="5"/>
        <v>0</v>
      </c>
      <c r="R14" s="180"/>
      <c r="S14" s="180" t="s">
        <v>126</v>
      </c>
      <c r="T14" s="181" t="s">
        <v>127</v>
      </c>
      <c r="U14" s="158">
        <v>0</v>
      </c>
      <c r="V14" s="158">
        <f t="shared" si="6"/>
        <v>0</v>
      </c>
      <c r="W14" s="158"/>
      <c r="X14" s="158" t="s">
        <v>47</v>
      </c>
      <c r="Y14" s="158" t="s">
        <v>128</v>
      </c>
      <c r="Z14" s="147"/>
      <c r="AA14" s="147"/>
      <c r="AB14" s="147"/>
      <c r="AC14" s="147"/>
      <c r="AD14" s="147"/>
      <c r="AE14" s="147"/>
      <c r="AF14" s="147"/>
      <c r="AG14" s="147" t="s">
        <v>129</v>
      </c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1" x14ac:dyDescent="0.2">
      <c r="A15" s="175">
        <v>6</v>
      </c>
      <c r="B15" s="176" t="s">
        <v>139</v>
      </c>
      <c r="C15" s="183" t="s">
        <v>140</v>
      </c>
      <c r="D15" s="177" t="s">
        <v>125</v>
      </c>
      <c r="E15" s="178">
        <v>1</v>
      </c>
      <c r="F15" s="179"/>
      <c r="G15" s="180">
        <f t="shared" si="0"/>
        <v>0</v>
      </c>
      <c r="H15" s="179"/>
      <c r="I15" s="180">
        <f t="shared" si="1"/>
        <v>0</v>
      </c>
      <c r="J15" s="179"/>
      <c r="K15" s="180">
        <f t="shared" si="2"/>
        <v>0</v>
      </c>
      <c r="L15" s="180">
        <v>21</v>
      </c>
      <c r="M15" s="180">
        <f t="shared" si="3"/>
        <v>0</v>
      </c>
      <c r="N15" s="178">
        <v>0</v>
      </c>
      <c r="O15" s="178">
        <f t="shared" si="4"/>
        <v>0</v>
      </c>
      <c r="P15" s="178">
        <v>0</v>
      </c>
      <c r="Q15" s="178">
        <f t="shared" si="5"/>
        <v>0</v>
      </c>
      <c r="R15" s="180"/>
      <c r="S15" s="180" t="s">
        <v>141</v>
      </c>
      <c r="T15" s="181" t="s">
        <v>127</v>
      </c>
      <c r="U15" s="158">
        <v>0</v>
      </c>
      <c r="V15" s="158">
        <f t="shared" si="6"/>
        <v>0</v>
      </c>
      <c r="W15" s="158"/>
      <c r="X15" s="158" t="s">
        <v>47</v>
      </c>
      <c r="Y15" s="158" t="s">
        <v>128</v>
      </c>
      <c r="Z15" s="147"/>
      <c r="AA15" s="147"/>
      <c r="AB15" s="147"/>
      <c r="AC15" s="147"/>
      <c r="AD15" s="147"/>
      <c r="AE15" s="147"/>
      <c r="AF15" s="147"/>
      <c r="AG15" s="147" t="s">
        <v>129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1" x14ac:dyDescent="0.2">
      <c r="A16" s="175">
        <v>7</v>
      </c>
      <c r="B16" s="176" t="s">
        <v>142</v>
      </c>
      <c r="C16" s="183" t="s">
        <v>143</v>
      </c>
      <c r="D16" s="177" t="s">
        <v>125</v>
      </c>
      <c r="E16" s="178">
        <v>1</v>
      </c>
      <c r="F16" s="179"/>
      <c r="G16" s="180">
        <f t="shared" si="0"/>
        <v>0</v>
      </c>
      <c r="H16" s="179"/>
      <c r="I16" s="180">
        <f t="shared" si="1"/>
        <v>0</v>
      </c>
      <c r="J16" s="179"/>
      <c r="K16" s="180">
        <f t="shared" si="2"/>
        <v>0</v>
      </c>
      <c r="L16" s="180">
        <v>21</v>
      </c>
      <c r="M16" s="180">
        <f t="shared" si="3"/>
        <v>0</v>
      </c>
      <c r="N16" s="178">
        <v>0</v>
      </c>
      <c r="O16" s="178">
        <f t="shared" si="4"/>
        <v>0</v>
      </c>
      <c r="P16" s="178">
        <v>0</v>
      </c>
      <c r="Q16" s="178">
        <f t="shared" si="5"/>
        <v>0</v>
      </c>
      <c r="R16" s="180"/>
      <c r="S16" s="180" t="s">
        <v>126</v>
      </c>
      <c r="T16" s="181" t="s">
        <v>127</v>
      </c>
      <c r="U16" s="158">
        <v>0</v>
      </c>
      <c r="V16" s="158">
        <f t="shared" si="6"/>
        <v>0</v>
      </c>
      <c r="W16" s="158"/>
      <c r="X16" s="158" t="s">
        <v>47</v>
      </c>
      <c r="Y16" s="158" t="s">
        <v>128</v>
      </c>
      <c r="Z16" s="147"/>
      <c r="AA16" s="147"/>
      <c r="AB16" s="147"/>
      <c r="AC16" s="147"/>
      <c r="AD16" s="147"/>
      <c r="AE16" s="147"/>
      <c r="AF16" s="147"/>
      <c r="AG16" s="147" t="s">
        <v>129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1" x14ac:dyDescent="0.2">
      <c r="A17" s="175">
        <v>8</v>
      </c>
      <c r="B17" s="176" t="s">
        <v>144</v>
      </c>
      <c r="C17" s="183" t="s">
        <v>145</v>
      </c>
      <c r="D17" s="177" t="s">
        <v>125</v>
      </c>
      <c r="E17" s="178">
        <v>1</v>
      </c>
      <c r="F17" s="179"/>
      <c r="G17" s="180">
        <f t="shared" si="0"/>
        <v>0</v>
      </c>
      <c r="H17" s="179"/>
      <c r="I17" s="180">
        <f t="shared" si="1"/>
        <v>0</v>
      </c>
      <c r="J17" s="179"/>
      <c r="K17" s="180">
        <f t="shared" si="2"/>
        <v>0</v>
      </c>
      <c r="L17" s="180">
        <v>21</v>
      </c>
      <c r="M17" s="180">
        <f t="shared" si="3"/>
        <v>0</v>
      </c>
      <c r="N17" s="178">
        <v>0</v>
      </c>
      <c r="O17" s="178">
        <f t="shared" si="4"/>
        <v>0</v>
      </c>
      <c r="P17" s="178">
        <v>0</v>
      </c>
      <c r="Q17" s="178">
        <f t="shared" si="5"/>
        <v>0</v>
      </c>
      <c r="R17" s="180"/>
      <c r="S17" s="180" t="s">
        <v>126</v>
      </c>
      <c r="T17" s="181" t="s">
        <v>127</v>
      </c>
      <c r="U17" s="158">
        <v>0</v>
      </c>
      <c r="V17" s="158">
        <f t="shared" si="6"/>
        <v>0</v>
      </c>
      <c r="W17" s="158"/>
      <c r="X17" s="158" t="s">
        <v>47</v>
      </c>
      <c r="Y17" s="158" t="s">
        <v>128</v>
      </c>
      <c r="Z17" s="147"/>
      <c r="AA17" s="147"/>
      <c r="AB17" s="147"/>
      <c r="AC17" s="147"/>
      <c r="AD17" s="147"/>
      <c r="AE17" s="147"/>
      <c r="AF17" s="147"/>
      <c r="AG17" s="147" t="s">
        <v>132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1" x14ac:dyDescent="0.2">
      <c r="A18" s="168">
        <v>9</v>
      </c>
      <c r="B18" s="169" t="s">
        <v>146</v>
      </c>
      <c r="C18" s="184" t="s">
        <v>147</v>
      </c>
      <c r="D18" s="170" t="s">
        <v>148</v>
      </c>
      <c r="E18" s="171">
        <v>10</v>
      </c>
      <c r="F18" s="172"/>
      <c r="G18" s="173">
        <f t="shared" si="0"/>
        <v>0</v>
      </c>
      <c r="H18" s="172"/>
      <c r="I18" s="173">
        <f t="shared" si="1"/>
        <v>0</v>
      </c>
      <c r="J18" s="172"/>
      <c r="K18" s="173">
        <f t="shared" si="2"/>
        <v>0</v>
      </c>
      <c r="L18" s="173">
        <v>21</v>
      </c>
      <c r="M18" s="173">
        <f t="shared" si="3"/>
        <v>0</v>
      </c>
      <c r="N18" s="171">
        <v>0</v>
      </c>
      <c r="O18" s="171">
        <f t="shared" si="4"/>
        <v>0</v>
      </c>
      <c r="P18" s="171">
        <v>0</v>
      </c>
      <c r="Q18" s="171">
        <f t="shared" si="5"/>
        <v>0</v>
      </c>
      <c r="R18" s="173"/>
      <c r="S18" s="173" t="s">
        <v>141</v>
      </c>
      <c r="T18" s="174" t="s">
        <v>127</v>
      </c>
      <c r="U18" s="158">
        <v>0</v>
      </c>
      <c r="V18" s="158">
        <f t="shared" si="6"/>
        <v>0</v>
      </c>
      <c r="W18" s="158"/>
      <c r="X18" s="158" t="s">
        <v>47</v>
      </c>
      <c r="Y18" s="158" t="s">
        <v>128</v>
      </c>
      <c r="Z18" s="147"/>
      <c r="AA18" s="147"/>
      <c r="AB18" s="147"/>
      <c r="AC18" s="147"/>
      <c r="AD18" s="147"/>
      <c r="AE18" s="147"/>
      <c r="AF18" s="147"/>
      <c r="AG18" s="147" t="s">
        <v>149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x14ac:dyDescent="0.2">
      <c r="A19" s="3"/>
      <c r="B19" s="4"/>
      <c r="C19" s="185"/>
      <c r="D19" s="6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AE19">
        <v>15</v>
      </c>
      <c r="AF19">
        <v>21</v>
      </c>
      <c r="AG19" t="s">
        <v>107</v>
      </c>
    </row>
    <row r="20" spans="1:60" x14ac:dyDescent="0.2">
      <c r="A20" s="150"/>
      <c r="B20" s="151" t="s">
        <v>29</v>
      </c>
      <c r="C20" s="186"/>
      <c r="D20" s="152"/>
      <c r="E20" s="153"/>
      <c r="F20" s="153"/>
      <c r="G20" s="167">
        <f>G8+G11</f>
        <v>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AE20">
        <f>SUMIF(L7:L18,AE19,G7:G18)</f>
        <v>0</v>
      </c>
      <c r="AF20">
        <f>SUMIF(L7:L18,AF19,G7:G18)</f>
        <v>0</v>
      </c>
      <c r="AG20" t="s">
        <v>150</v>
      </c>
    </row>
    <row r="21" spans="1:60" x14ac:dyDescent="0.2">
      <c r="C21" s="187"/>
      <c r="D21" s="10"/>
      <c r="AG21" t="s">
        <v>151</v>
      </c>
    </row>
    <row r="22" spans="1:60" x14ac:dyDescent="0.2">
      <c r="D22" s="10"/>
    </row>
    <row r="23" spans="1:60" x14ac:dyDescent="0.2">
      <c r="D23" s="10"/>
    </row>
    <row r="24" spans="1:60" x14ac:dyDescent="0.2">
      <c r="D24" s="10"/>
    </row>
    <row r="25" spans="1:60" x14ac:dyDescent="0.2">
      <c r="D25" s="10"/>
    </row>
    <row r="26" spans="1:60" x14ac:dyDescent="0.2">
      <c r="D26" s="10"/>
    </row>
    <row r="27" spans="1:60" x14ac:dyDescent="0.2">
      <c r="D27" s="10"/>
    </row>
    <row r="28" spans="1:60" x14ac:dyDescent="0.2">
      <c r="D28" s="10"/>
    </row>
    <row r="29" spans="1:60" x14ac:dyDescent="0.2">
      <c r="D29" s="10"/>
    </row>
    <row r="30" spans="1:60" x14ac:dyDescent="0.2">
      <c r="D30" s="10"/>
    </row>
    <row r="31" spans="1:60" x14ac:dyDescent="0.2">
      <c r="D31" s="10"/>
    </row>
    <row r="32" spans="1:60" x14ac:dyDescent="0.2">
      <c r="D32" s="10"/>
    </row>
    <row r="33" spans="4:4" x14ac:dyDescent="0.2">
      <c r="D33" s="10"/>
    </row>
    <row r="34" spans="4:4" x14ac:dyDescent="0.2">
      <c r="D34" s="10"/>
    </row>
    <row r="35" spans="4:4" x14ac:dyDescent="0.2">
      <c r="D35" s="10"/>
    </row>
    <row r="36" spans="4:4" x14ac:dyDescent="0.2">
      <c r="D36" s="10"/>
    </row>
    <row r="37" spans="4:4" x14ac:dyDescent="0.2">
      <c r="D37" s="10"/>
    </row>
    <row r="38" spans="4:4" x14ac:dyDescent="0.2">
      <c r="D38" s="10"/>
    </row>
    <row r="39" spans="4:4" x14ac:dyDescent="0.2">
      <c r="D39" s="10"/>
    </row>
    <row r="40" spans="4:4" x14ac:dyDescent="0.2">
      <c r="D40" s="10"/>
    </row>
    <row r="41" spans="4:4" x14ac:dyDescent="0.2">
      <c r="D41" s="10"/>
    </row>
    <row r="42" spans="4:4" x14ac:dyDescent="0.2">
      <c r="D42" s="10"/>
    </row>
    <row r="43" spans="4:4" x14ac:dyDescent="0.2">
      <c r="D43" s="10"/>
    </row>
    <row r="44" spans="4:4" x14ac:dyDescent="0.2">
      <c r="D44" s="10"/>
    </row>
    <row r="45" spans="4:4" x14ac:dyDescent="0.2">
      <c r="D45" s="10"/>
    </row>
    <row r="46" spans="4:4" x14ac:dyDescent="0.2">
      <c r="D46" s="10"/>
    </row>
    <row r="47" spans="4:4" x14ac:dyDescent="0.2">
      <c r="D47" s="10"/>
    </row>
    <row r="48" spans="4:4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LfzFn6gbSsSw55Rk091w5teZzttB2iwPKAxOytw3GfDoswU0yirllM801zZkleBMQTy4EmbvUv25tua+W3PzbQ==" saltValue="+EnIOIjSER0b0ITLbuxs9Q==" spinCount="100000" sheet="1" formatRows="0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horizontalDpi="300" verticalDpi="0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C39F4-E0A3-4FEF-8DB9-D0CB3ED2DECE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2" x14ac:dyDescent="0.2"/>
  <cols>
    <col min="1" max="1" width="3.42578125" customWidth="1"/>
    <col min="2" max="2" width="12.5703125" style="120" customWidth="1"/>
    <col min="3" max="3" width="63.28515625" style="12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50" t="s">
        <v>152</v>
      </c>
      <c r="B1" s="250"/>
      <c r="C1" s="250"/>
      <c r="D1" s="250"/>
      <c r="E1" s="250"/>
      <c r="F1" s="250"/>
      <c r="G1" s="250"/>
      <c r="AG1" t="s">
        <v>94</v>
      </c>
    </row>
    <row r="2" spans="1:60" ht="24.95" customHeight="1" x14ac:dyDescent="0.2">
      <c r="A2" s="139" t="s">
        <v>7</v>
      </c>
      <c r="B2" s="49" t="s">
        <v>43</v>
      </c>
      <c r="C2" s="251" t="s">
        <v>44</v>
      </c>
      <c r="D2" s="252"/>
      <c r="E2" s="252"/>
      <c r="F2" s="252"/>
      <c r="G2" s="253"/>
      <c r="AG2" t="s">
        <v>95</v>
      </c>
    </row>
    <row r="3" spans="1:60" ht="24.95" customHeight="1" x14ac:dyDescent="0.2">
      <c r="A3" s="139" t="s">
        <v>8</v>
      </c>
      <c r="B3" s="49" t="s">
        <v>50</v>
      </c>
      <c r="C3" s="251" t="s">
        <v>51</v>
      </c>
      <c r="D3" s="252"/>
      <c r="E3" s="252"/>
      <c r="F3" s="252"/>
      <c r="G3" s="253"/>
      <c r="AC3" s="120" t="s">
        <v>95</v>
      </c>
      <c r="AG3" t="s">
        <v>97</v>
      </c>
    </row>
    <row r="4" spans="1:60" ht="24.95" customHeight="1" x14ac:dyDescent="0.2">
      <c r="A4" s="140" t="s">
        <v>9</v>
      </c>
      <c r="B4" s="141" t="s">
        <v>50</v>
      </c>
      <c r="C4" s="254" t="s">
        <v>52</v>
      </c>
      <c r="D4" s="255"/>
      <c r="E4" s="255"/>
      <c r="F4" s="255"/>
      <c r="G4" s="256"/>
      <c r="AG4" t="s">
        <v>98</v>
      </c>
    </row>
    <row r="5" spans="1:60" x14ac:dyDescent="0.2">
      <c r="D5" s="10"/>
    </row>
    <row r="6" spans="1:60" ht="38.25" x14ac:dyDescent="0.2">
      <c r="A6" s="143" t="s">
        <v>99</v>
      </c>
      <c r="B6" s="145" t="s">
        <v>100</v>
      </c>
      <c r="C6" s="145" t="s">
        <v>101</v>
      </c>
      <c r="D6" s="144" t="s">
        <v>102</v>
      </c>
      <c r="E6" s="143" t="s">
        <v>103</v>
      </c>
      <c r="F6" s="142" t="s">
        <v>104</v>
      </c>
      <c r="G6" s="143" t="s">
        <v>29</v>
      </c>
      <c r="H6" s="146" t="s">
        <v>30</v>
      </c>
      <c r="I6" s="146" t="s">
        <v>105</v>
      </c>
      <c r="J6" s="146" t="s">
        <v>31</v>
      </c>
      <c r="K6" s="146" t="s">
        <v>106</v>
      </c>
      <c r="L6" s="146" t="s">
        <v>107</v>
      </c>
      <c r="M6" s="146" t="s">
        <v>108</v>
      </c>
      <c r="N6" s="146" t="s">
        <v>109</v>
      </c>
      <c r="O6" s="146" t="s">
        <v>110</v>
      </c>
      <c r="P6" s="146" t="s">
        <v>111</v>
      </c>
      <c r="Q6" s="146" t="s">
        <v>112</v>
      </c>
      <c r="R6" s="146" t="s">
        <v>113</v>
      </c>
      <c r="S6" s="146" t="s">
        <v>114</v>
      </c>
      <c r="T6" s="146" t="s">
        <v>115</v>
      </c>
      <c r="U6" s="146" t="s">
        <v>116</v>
      </c>
      <c r="V6" s="146" t="s">
        <v>117</v>
      </c>
      <c r="W6" s="146" t="s">
        <v>118</v>
      </c>
      <c r="X6" s="146" t="s">
        <v>119</v>
      </c>
      <c r="Y6" s="146" t="s">
        <v>120</v>
      </c>
    </row>
    <row r="7" spans="1:60" hidden="1" x14ac:dyDescent="0.2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  <c r="Y7" s="149"/>
    </row>
    <row r="8" spans="1:60" x14ac:dyDescent="0.2">
      <c r="A8" s="161" t="s">
        <v>121</v>
      </c>
      <c r="B8" s="162" t="s">
        <v>68</v>
      </c>
      <c r="C8" s="182" t="s">
        <v>69</v>
      </c>
      <c r="D8" s="163"/>
      <c r="E8" s="164"/>
      <c r="F8" s="165"/>
      <c r="G8" s="165">
        <f>SUMIF(AG9:AG12,"&lt;&gt;NOR",G9:G12)</f>
        <v>0</v>
      </c>
      <c r="H8" s="165"/>
      <c r="I8" s="165">
        <f>SUM(I9:I12)</f>
        <v>0</v>
      </c>
      <c r="J8" s="165"/>
      <c r="K8" s="165">
        <f>SUM(K9:K12)</f>
        <v>0</v>
      </c>
      <c r="L8" s="165"/>
      <c r="M8" s="165">
        <f>SUM(M9:M12)</f>
        <v>0</v>
      </c>
      <c r="N8" s="164"/>
      <c r="O8" s="164">
        <f>SUM(O9:O12)</f>
        <v>0</v>
      </c>
      <c r="P8" s="164"/>
      <c r="Q8" s="164">
        <f>SUM(Q9:Q12)</f>
        <v>0.43</v>
      </c>
      <c r="R8" s="165"/>
      <c r="S8" s="165"/>
      <c r="T8" s="166"/>
      <c r="U8" s="160"/>
      <c r="V8" s="160">
        <f>SUM(V9:V12)</f>
        <v>0.33999999999999997</v>
      </c>
      <c r="W8" s="160"/>
      <c r="X8" s="160"/>
      <c r="Y8" s="160"/>
      <c r="AG8" t="s">
        <v>122</v>
      </c>
    </row>
    <row r="9" spans="1:60" ht="22.5" outlineLevel="1" x14ac:dyDescent="0.2">
      <c r="A9" s="168">
        <v>1</v>
      </c>
      <c r="B9" s="169" t="s">
        <v>153</v>
      </c>
      <c r="C9" s="184" t="s">
        <v>154</v>
      </c>
      <c r="D9" s="170" t="s">
        <v>155</v>
      </c>
      <c r="E9" s="171">
        <v>1.28</v>
      </c>
      <c r="F9" s="172"/>
      <c r="G9" s="173">
        <f>ROUND(E9*F9,2)</f>
        <v>0</v>
      </c>
      <c r="H9" s="172"/>
      <c r="I9" s="173">
        <f>ROUND(E9*H9,2)</f>
        <v>0</v>
      </c>
      <c r="J9" s="172"/>
      <c r="K9" s="173">
        <f>ROUND(E9*J9,2)</f>
        <v>0</v>
      </c>
      <c r="L9" s="173">
        <v>21</v>
      </c>
      <c r="M9" s="173">
        <f>G9*(1+L9/100)</f>
        <v>0</v>
      </c>
      <c r="N9" s="171">
        <v>0</v>
      </c>
      <c r="O9" s="171">
        <f>ROUND(E9*N9,2)</f>
        <v>0</v>
      </c>
      <c r="P9" s="171">
        <v>0.22500000000000001</v>
      </c>
      <c r="Q9" s="171">
        <f>ROUND(E9*P9,2)</f>
        <v>0.28999999999999998</v>
      </c>
      <c r="R9" s="173" t="s">
        <v>156</v>
      </c>
      <c r="S9" s="173" t="s">
        <v>126</v>
      </c>
      <c r="T9" s="174" t="s">
        <v>126</v>
      </c>
      <c r="U9" s="158">
        <v>0.14199999999999999</v>
      </c>
      <c r="V9" s="158">
        <f>ROUND(E9*U9,2)</f>
        <v>0.18</v>
      </c>
      <c r="W9" s="158"/>
      <c r="X9" s="158" t="s">
        <v>157</v>
      </c>
      <c r="Y9" s="158" t="s">
        <v>128</v>
      </c>
      <c r="Z9" s="147"/>
      <c r="AA9" s="147"/>
      <c r="AB9" s="147"/>
      <c r="AC9" s="147"/>
      <c r="AD9" s="147"/>
      <c r="AE9" s="147"/>
      <c r="AF9" s="147"/>
      <c r="AG9" s="147" t="s">
        <v>158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2" x14ac:dyDescent="0.2">
      <c r="A10" s="154"/>
      <c r="B10" s="155"/>
      <c r="C10" s="257" t="s">
        <v>159</v>
      </c>
      <c r="D10" s="258"/>
      <c r="E10" s="258"/>
      <c r="F10" s="258"/>
      <c r="G10" s="258"/>
      <c r="H10" s="158"/>
      <c r="I10" s="158"/>
      <c r="J10" s="158"/>
      <c r="K10" s="158"/>
      <c r="L10" s="158"/>
      <c r="M10" s="158"/>
      <c r="N10" s="157"/>
      <c r="O10" s="157"/>
      <c r="P10" s="157"/>
      <c r="Q10" s="157"/>
      <c r="R10" s="158"/>
      <c r="S10" s="158"/>
      <c r="T10" s="158"/>
      <c r="U10" s="158"/>
      <c r="V10" s="158"/>
      <c r="W10" s="158"/>
      <c r="X10" s="158"/>
      <c r="Y10" s="158"/>
      <c r="Z10" s="147"/>
      <c r="AA10" s="147"/>
      <c r="AB10" s="147"/>
      <c r="AC10" s="147"/>
      <c r="AD10" s="147"/>
      <c r="AE10" s="147"/>
      <c r="AF10" s="147"/>
      <c r="AG10" s="147" t="s">
        <v>160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2" x14ac:dyDescent="0.2">
      <c r="A11" s="154"/>
      <c r="B11" s="155"/>
      <c r="C11" s="190" t="s">
        <v>161</v>
      </c>
      <c r="D11" s="188"/>
      <c r="E11" s="189">
        <v>1.28</v>
      </c>
      <c r="F11" s="158"/>
      <c r="G11" s="158"/>
      <c r="H11" s="158"/>
      <c r="I11" s="158"/>
      <c r="J11" s="158"/>
      <c r="K11" s="158"/>
      <c r="L11" s="158"/>
      <c r="M11" s="158"/>
      <c r="N11" s="157"/>
      <c r="O11" s="157"/>
      <c r="P11" s="157"/>
      <c r="Q11" s="157"/>
      <c r="R11" s="158"/>
      <c r="S11" s="158"/>
      <c r="T11" s="158"/>
      <c r="U11" s="158"/>
      <c r="V11" s="158"/>
      <c r="W11" s="158"/>
      <c r="X11" s="158"/>
      <c r="Y11" s="158"/>
      <c r="Z11" s="147"/>
      <c r="AA11" s="147"/>
      <c r="AB11" s="147"/>
      <c r="AC11" s="147"/>
      <c r="AD11" s="147"/>
      <c r="AE11" s="147"/>
      <c r="AF11" s="147"/>
      <c r="AG11" s="147" t="s">
        <v>162</v>
      </c>
      <c r="AH11" s="147">
        <v>0</v>
      </c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ht="22.5" outlineLevel="1" x14ac:dyDescent="0.2">
      <c r="A12" s="175">
        <v>2</v>
      </c>
      <c r="B12" s="176" t="s">
        <v>163</v>
      </c>
      <c r="C12" s="183" t="s">
        <v>164</v>
      </c>
      <c r="D12" s="177" t="s">
        <v>155</v>
      </c>
      <c r="E12" s="178">
        <v>1.28</v>
      </c>
      <c r="F12" s="179"/>
      <c r="G12" s="180">
        <f>ROUND(E12*F12,2)</f>
        <v>0</v>
      </c>
      <c r="H12" s="179"/>
      <c r="I12" s="180">
        <f>ROUND(E12*H12,2)</f>
        <v>0</v>
      </c>
      <c r="J12" s="179"/>
      <c r="K12" s="180">
        <f>ROUND(E12*J12,2)</f>
        <v>0</v>
      </c>
      <c r="L12" s="180">
        <v>21</v>
      </c>
      <c r="M12" s="180">
        <f>G12*(1+L12/100)</f>
        <v>0</v>
      </c>
      <c r="N12" s="178">
        <v>0</v>
      </c>
      <c r="O12" s="178">
        <f>ROUND(E12*N12,2)</f>
        <v>0</v>
      </c>
      <c r="P12" s="178">
        <v>0.11</v>
      </c>
      <c r="Q12" s="178">
        <f>ROUND(E12*P12,2)</f>
        <v>0.14000000000000001</v>
      </c>
      <c r="R12" s="180" t="s">
        <v>156</v>
      </c>
      <c r="S12" s="180" t="s">
        <v>126</v>
      </c>
      <c r="T12" s="181" t="s">
        <v>126</v>
      </c>
      <c r="U12" s="158">
        <v>0.1255</v>
      </c>
      <c r="V12" s="158">
        <f>ROUND(E12*U12,2)</f>
        <v>0.16</v>
      </c>
      <c r="W12" s="158"/>
      <c r="X12" s="158" t="s">
        <v>157</v>
      </c>
      <c r="Y12" s="158" t="s">
        <v>128</v>
      </c>
      <c r="Z12" s="147"/>
      <c r="AA12" s="147"/>
      <c r="AB12" s="147"/>
      <c r="AC12" s="147"/>
      <c r="AD12" s="147"/>
      <c r="AE12" s="147"/>
      <c r="AF12" s="147"/>
      <c r="AG12" s="147" t="s">
        <v>158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x14ac:dyDescent="0.2">
      <c r="A13" s="161" t="s">
        <v>121</v>
      </c>
      <c r="B13" s="162" t="s">
        <v>88</v>
      </c>
      <c r="C13" s="182" t="s">
        <v>89</v>
      </c>
      <c r="D13" s="163"/>
      <c r="E13" s="164"/>
      <c r="F13" s="165"/>
      <c r="G13" s="165">
        <f>SUMIF(AG14:AG17,"&lt;&gt;NOR",G14:G17)</f>
        <v>0</v>
      </c>
      <c r="H13" s="165"/>
      <c r="I13" s="165">
        <f>SUM(I14:I17)</f>
        <v>0</v>
      </c>
      <c r="J13" s="165"/>
      <c r="K13" s="165">
        <f>SUM(K14:K17)</f>
        <v>0</v>
      </c>
      <c r="L13" s="165"/>
      <c r="M13" s="165">
        <f>SUM(M14:M17)</f>
        <v>0</v>
      </c>
      <c r="N13" s="164"/>
      <c r="O13" s="164">
        <f>SUM(O14:O17)</f>
        <v>0</v>
      </c>
      <c r="P13" s="164"/>
      <c r="Q13" s="164">
        <f>SUM(Q14:Q17)</f>
        <v>0</v>
      </c>
      <c r="R13" s="165"/>
      <c r="S13" s="165"/>
      <c r="T13" s="166"/>
      <c r="U13" s="160"/>
      <c r="V13" s="160">
        <f>SUM(V14:V17)</f>
        <v>0.61</v>
      </c>
      <c r="W13" s="160"/>
      <c r="X13" s="160"/>
      <c r="Y13" s="160"/>
      <c r="AG13" t="s">
        <v>122</v>
      </c>
    </row>
    <row r="14" spans="1:60" outlineLevel="1" x14ac:dyDescent="0.2">
      <c r="A14" s="175">
        <v>3</v>
      </c>
      <c r="B14" s="176" t="s">
        <v>165</v>
      </c>
      <c r="C14" s="183" t="s">
        <v>166</v>
      </c>
      <c r="D14" s="177" t="s">
        <v>167</v>
      </c>
      <c r="E14" s="178">
        <v>0.42880000000000001</v>
      </c>
      <c r="F14" s="179"/>
      <c r="G14" s="180">
        <f>ROUND(E14*F14,2)</f>
        <v>0</v>
      </c>
      <c r="H14" s="179"/>
      <c r="I14" s="180">
        <f>ROUND(E14*H14,2)</f>
        <v>0</v>
      </c>
      <c r="J14" s="179"/>
      <c r="K14" s="180">
        <f>ROUND(E14*J14,2)</f>
        <v>0</v>
      </c>
      <c r="L14" s="180">
        <v>21</v>
      </c>
      <c r="M14" s="180">
        <f>G14*(1+L14/100)</f>
        <v>0</v>
      </c>
      <c r="N14" s="178">
        <v>0</v>
      </c>
      <c r="O14" s="178">
        <f>ROUND(E14*N14,2)</f>
        <v>0</v>
      </c>
      <c r="P14" s="178">
        <v>0</v>
      </c>
      <c r="Q14" s="178">
        <f>ROUND(E14*P14,2)</f>
        <v>0</v>
      </c>
      <c r="R14" s="180" t="s">
        <v>168</v>
      </c>
      <c r="S14" s="180" t="s">
        <v>126</v>
      </c>
      <c r="T14" s="181" t="s">
        <v>126</v>
      </c>
      <c r="U14" s="158">
        <v>0.49</v>
      </c>
      <c r="V14" s="158">
        <f>ROUND(E14*U14,2)</f>
        <v>0.21</v>
      </c>
      <c r="W14" s="158"/>
      <c r="X14" s="158" t="s">
        <v>169</v>
      </c>
      <c r="Y14" s="158" t="s">
        <v>128</v>
      </c>
      <c r="Z14" s="147"/>
      <c r="AA14" s="147"/>
      <c r="AB14" s="147"/>
      <c r="AC14" s="147"/>
      <c r="AD14" s="147"/>
      <c r="AE14" s="147"/>
      <c r="AF14" s="147"/>
      <c r="AG14" s="147" t="s">
        <v>170</v>
      </c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1" x14ac:dyDescent="0.2">
      <c r="A15" s="175">
        <v>4</v>
      </c>
      <c r="B15" s="176" t="s">
        <v>171</v>
      </c>
      <c r="C15" s="183" t="s">
        <v>172</v>
      </c>
      <c r="D15" s="177" t="s">
        <v>167</v>
      </c>
      <c r="E15" s="178">
        <v>3.8592</v>
      </c>
      <c r="F15" s="179"/>
      <c r="G15" s="180">
        <f>ROUND(E15*F15,2)</f>
        <v>0</v>
      </c>
      <c r="H15" s="179"/>
      <c r="I15" s="180">
        <f>ROUND(E15*H15,2)</f>
        <v>0</v>
      </c>
      <c r="J15" s="179"/>
      <c r="K15" s="180">
        <f>ROUND(E15*J15,2)</f>
        <v>0</v>
      </c>
      <c r="L15" s="180">
        <v>21</v>
      </c>
      <c r="M15" s="180">
        <f>G15*(1+L15/100)</f>
        <v>0</v>
      </c>
      <c r="N15" s="178">
        <v>0</v>
      </c>
      <c r="O15" s="178">
        <f>ROUND(E15*N15,2)</f>
        <v>0</v>
      </c>
      <c r="P15" s="178">
        <v>0</v>
      </c>
      <c r="Q15" s="178">
        <f>ROUND(E15*P15,2)</f>
        <v>0</v>
      </c>
      <c r="R15" s="180" t="s">
        <v>168</v>
      </c>
      <c r="S15" s="180" t="s">
        <v>126</v>
      </c>
      <c r="T15" s="181" t="s">
        <v>126</v>
      </c>
      <c r="U15" s="158">
        <v>0</v>
      </c>
      <c r="V15" s="158">
        <f>ROUND(E15*U15,2)</f>
        <v>0</v>
      </c>
      <c r="W15" s="158"/>
      <c r="X15" s="158" t="s">
        <v>169</v>
      </c>
      <c r="Y15" s="158" t="s">
        <v>128</v>
      </c>
      <c r="Z15" s="147"/>
      <c r="AA15" s="147"/>
      <c r="AB15" s="147"/>
      <c r="AC15" s="147"/>
      <c r="AD15" s="147"/>
      <c r="AE15" s="147"/>
      <c r="AF15" s="147"/>
      <c r="AG15" s="147" t="s">
        <v>170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1" x14ac:dyDescent="0.2">
      <c r="A16" s="175">
        <v>5</v>
      </c>
      <c r="B16" s="176" t="s">
        <v>173</v>
      </c>
      <c r="C16" s="183" t="s">
        <v>174</v>
      </c>
      <c r="D16" s="177" t="s">
        <v>167</v>
      </c>
      <c r="E16" s="178">
        <v>0.42880000000000001</v>
      </c>
      <c r="F16" s="179"/>
      <c r="G16" s="180">
        <f>ROUND(E16*F16,2)</f>
        <v>0</v>
      </c>
      <c r="H16" s="179"/>
      <c r="I16" s="180">
        <f>ROUND(E16*H16,2)</f>
        <v>0</v>
      </c>
      <c r="J16" s="179"/>
      <c r="K16" s="180">
        <f>ROUND(E16*J16,2)</f>
        <v>0</v>
      </c>
      <c r="L16" s="180">
        <v>21</v>
      </c>
      <c r="M16" s="180">
        <f>G16*(1+L16/100)</f>
        <v>0</v>
      </c>
      <c r="N16" s="178">
        <v>0</v>
      </c>
      <c r="O16" s="178">
        <f>ROUND(E16*N16,2)</f>
        <v>0</v>
      </c>
      <c r="P16" s="178">
        <v>0</v>
      </c>
      <c r="Q16" s="178">
        <f>ROUND(E16*P16,2)</f>
        <v>0</v>
      </c>
      <c r="R16" s="180" t="s">
        <v>168</v>
      </c>
      <c r="S16" s="180" t="s">
        <v>126</v>
      </c>
      <c r="T16" s="181" t="s">
        <v>126</v>
      </c>
      <c r="U16" s="158">
        <v>0.94199999999999995</v>
      </c>
      <c r="V16" s="158">
        <f>ROUND(E16*U16,2)</f>
        <v>0.4</v>
      </c>
      <c r="W16" s="158"/>
      <c r="X16" s="158" t="s">
        <v>169</v>
      </c>
      <c r="Y16" s="158" t="s">
        <v>128</v>
      </c>
      <c r="Z16" s="147"/>
      <c r="AA16" s="147"/>
      <c r="AB16" s="147"/>
      <c r="AC16" s="147"/>
      <c r="AD16" s="147"/>
      <c r="AE16" s="147"/>
      <c r="AF16" s="147"/>
      <c r="AG16" s="147" t="s">
        <v>170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1" x14ac:dyDescent="0.2">
      <c r="A17" s="168">
        <v>6</v>
      </c>
      <c r="B17" s="169" t="s">
        <v>175</v>
      </c>
      <c r="C17" s="184" t="s">
        <v>176</v>
      </c>
      <c r="D17" s="170" t="s">
        <v>167</v>
      </c>
      <c r="E17" s="171">
        <v>0.42880000000000001</v>
      </c>
      <c r="F17" s="172"/>
      <c r="G17" s="173">
        <f>ROUND(E17*F17,2)</f>
        <v>0</v>
      </c>
      <c r="H17" s="172"/>
      <c r="I17" s="173">
        <f>ROUND(E17*H17,2)</f>
        <v>0</v>
      </c>
      <c r="J17" s="172"/>
      <c r="K17" s="173">
        <f>ROUND(E17*J17,2)</f>
        <v>0</v>
      </c>
      <c r="L17" s="173">
        <v>21</v>
      </c>
      <c r="M17" s="173">
        <f>G17*(1+L17/100)</f>
        <v>0</v>
      </c>
      <c r="N17" s="171">
        <v>0</v>
      </c>
      <c r="O17" s="171">
        <f>ROUND(E17*N17,2)</f>
        <v>0</v>
      </c>
      <c r="P17" s="171">
        <v>0</v>
      </c>
      <c r="Q17" s="171">
        <f>ROUND(E17*P17,2)</f>
        <v>0</v>
      </c>
      <c r="R17" s="173" t="s">
        <v>168</v>
      </c>
      <c r="S17" s="173" t="s">
        <v>177</v>
      </c>
      <c r="T17" s="174" t="s">
        <v>177</v>
      </c>
      <c r="U17" s="158">
        <v>0</v>
      </c>
      <c r="V17" s="158">
        <f>ROUND(E17*U17,2)</f>
        <v>0</v>
      </c>
      <c r="W17" s="158"/>
      <c r="X17" s="158" t="s">
        <v>169</v>
      </c>
      <c r="Y17" s="158" t="s">
        <v>128</v>
      </c>
      <c r="Z17" s="147"/>
      <c r="AA17" s="147"/>
      <c r="AB17" s="147"/>
      <c r="AC17" s="147"/>
      <c r="AD17" s="147"/>
      <c r="AE17" s="147"/>
      <c r="AF17" s="147"/>
      <c r="AG17" s="147" t="s">
        <v>170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x14ac:dyDescent="0.2">
      <c r="A18" s="3"/>
      <c r="B18" s="4"/>
      <c r="C18" s="185"/>
      <c r="D18" s="6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AE18">
        <v>15</v>
      </c>
      <c r="AF18">
        <v>21</v>
      </c>
      <c r="AG18" t="s">
        <v>107</v>
      </c>
    </row>
    <row r="19" spans="1:60" x14ac:dyDescent="0.2">
      <c r="A19" s="150"/>
      <c r="B19" s="151" t="s">
        <v>29</v>
      </c>
      <c r="C19" s="186"/>
      <c r="D19" s="152"/>
      <c r="E19" s="153"/>
      <c r="F19" s="153"/>
      <c r="G19" s="167">
        <f>G8+G13</f>
        <v>0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AE19">
        <f>SUMIF(L7:L17,AE18,G7:G17)</f>
        <v>0</v>
      </c>
      <c r="AF19">
        <f>SUMIF(L7:L17,AF18,G7:G17)</f>
        <v>0</v>
      </c>
      <c r="AG19" t="s">
        <v>150</v>
      </c>
    </row>
    <row r="20" spans="1:60" x14ac:dyDescent="0.2">
      <c r="C20" s="187"/>
      <c r="D20" s="10"/>
      <c r="AG20" t="s">
        <v>151</v>
      </c>
    </row>
    <row r="21" spans="1:60" x14ac:dyDescent="0.2">
      <c r="D21" s="10"/>
    </row>
    <row r="22" spans="1:60" x14ac:dyDescent="0.2">
      <c r="D22" s="10"/>
    </row>
    <row r="23" spans="1:60" x14ac:dyDescent="0.2">
      <c r="D23" s="10"/>
    </row>
    <row r="24" spans="1:60" x14ac:dyDescent="0.2">
      <c r="D24" s="10"/>
    </row>
    <row r="25" spans="1:60" x14ac:dyDescent="0.2">
      <c r="D25" s="10"/>
    </row>
    <row r="26" spans="1:60" x14ac:dyDescent="0.2">
      <c r="D26" s="10"/>
    </row>
    <row r="27" spans="1:60" x14ac:dyDescent="0.2">
      <c r="D27" s="10"/>
    </row>
    <row r="28" spans="1:60" x14ac:dyDescent="0.2">
      <c r="D28" s="10"/>
    </row>
    <row r="29" spans="1:60" x14ac:dyDescent="0.2">
      <c r="D29" s="10"/>
    </row>
    <row r="30" spans="1:60" x14ac:dyDescent="0.2">
      <c r="D30" s="10"/>
    </row>
    <row r="31" spans="1:60" x14ac:dyDescent="0.2">
      <c r="D31" s="10"/>
    </row>
    <row r="32" spans="1:60" x14ac:dyDescent="0.2">
      <c r="D32" s="10"/>
    </row>
    <row r="33" spans="4:4" x14ac:dyDescent="0.2">
      <c r="D33" s="10"/>
    </row>
    <row r="34" spans="4:4" x14ac:dyDescent="0.2">
      <c r="D34" s="10"/>
    </row>
    <row r="35" spans="4:4" x14ac:dyDescent="0.2">
      <c r="D35" s="10"/>
    </row>
    <row r="36" spans="4:4" x14ac:dyDescent="0.2">
      <c r="D36" s="10"/>
    </row>
    <row r="37" spans="4:4" x14ac:dyDescent="0.2">
      <c r="D37" s="10"/>
    </row>
    <row r="38" spans="4:4" x14ac:dyDescent="0.2">
      <c r="D38" s="10"/>
    </row>
    <row r="39" spans="4:4" x14ac:dyDescent="0.2">
      <c r="D39" s="10"/>
    </row>
    <row r="40" spans="4:4" x14ac:dyDescent="0.2">
      <c r="D40" s="10"/>
    </row>
    <row r="41" spans="4:4" x14ac:dyDescent="0.2">
      <c r="D41" s="10"/>
    </row>
    <row r="42" spans="4:4" x14ac:dyDescent="0.2">
      <c r="D42" s="10"/>
    </row>
    <row r="43" spans="4:4" x14ac:dyDescent="0.2">
      <c r="D43" s="10"/>
    </row>
    <row r="44" spans="4:4" x14ac:dyDescent="0.2">
      <c r="D44" s="10"/>
    </row>
    <row r="45" spans="4:4" x14ac:dyDescent="0.2">
      <c r="D45" s="10"/>
    </row>
    <row r="46" spans="4:4" x14ac:dyDescent="0.2">
      <c r="D46" s="10"/>
    </row>
    <row r="47" spans="4:4" x14ac:dyDescent="0.2">
      <c r="D47" s="10"/>
    </row>
    <row r="48" spans="4:4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OXVayzVCbBct3mc2jZqlzoy9+WpWk4MHcASyOo6A9XRd+ivPnjwgPg0bECGv1AK1ndxVbBAD4kCDjeBm3JDFhA==" saltValue="IoU6nNTg+jke8Ex36qyb3w==" spinCount="100000" sheet="1" formatRows="0"/>
  <mergeCells count="5">
    <mergeCell ref="A1:G1"/>
    <mergeCell ref="C2:G2"/>
    <mergeCell ref="C3:G3"/>
    <mergeCell ref="C4:G4"/>
    <mergeCell ref="C10:G10"/>
  </mergeCells>
  <pageMargins left="0.59055118110236204" right="0.196850393700787" top="0.78740157499999996" bottom="0.78740157499999996" header="0.3" footer="0.3"/>
  <pageSetup paperSize="9" orientation="landscape" horizontalDpi="300" verticalDpi="0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199AE-836E-4E13-BC3A-4FFE9D7A5F14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20" customWidth="1"/>
    <col min="3" max="3" width="63.28515625" style="12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50" t="s">
        <v>152</v>
      </c>
      <c r="B1" s="250"/>
      <c r="C1" s="250"/>
      <c r="D1" s="250"/>
      <c r="E1" s="250"/>
      <c r="F1" s="250"/>
      <c r="G1" s="250"/>
      <c r="AG1" t="s">
        <v>94</v>
      </c>
    </row>
    <row r="2" spans="1:60" ht="24.95" customHeight="1" x14ac:dyDescent="0.2">
      <c r="A2" s="139" t="s">
        <v>7</v>
      </c>
      <c r="B2" s="49" t="s">
        <v>43</v>
      </c>
      <c r="C2" s="251" t="s">
        <v>44</v>
      </c>
      <c r="D2" s="252"/>
      <c r="E2" s="252"/>
      <c r="F2" s="252"/>
      <c r="G2" s="253"/>
      <c r="AG2" t="s">
        <v>95</v>
      </c>
    </row>
    <row r="3" spans="1:60" ht="24.95" customHeight="1" x14ac:dyDescent="0.2">
      <c r="A3" s="139" t="s">
        <v>8</v>
      </c>
      <c r="B3" s="49" t="s">
        <v>50</v>
      </c>
      <c r="C3" s="251" t="s">
        <v>51</v>
      </c>
      <c r="D3" s="252"/>
      <c r="E3" s="252"/>
      <c r="F3" s="252"/>
      <c r="G3" s="253"/>
      <c r="AC3" s="120" t="s">
        <v>95</v>
      </c>
      <c r="AG3" t="s">
        <v>97</v>
      </c>
    </row>
    <row r="4" spans="1:60" ht="24.95" customHeight="1" x14ac:dyDescent="0.2">
      <c r="A4" s="140" t="s">
        <v>9</v>
      </c>
      <c r="B4" s="141" t="s">
        <v>53</v>
      </c>
      <c r="C4" s="254" t="s">
        <v>54</v>
      </c>
      <c r="D4" s="255"/>
      <c r="E4" s="255"/>
      <c r="F4" s="255"/>
      <c r="G4" s="256"/>
      <c r="AG4" t="s">
        <v>98</v>
      </c>
    </row>
    <row r="5" spans="1:60" x14ac:dyDescent="0.2">
      <c r="D5" s="10"/>
    </row>
    <row r="6" spans="1:60" ht="38.25" x14ac:dyDescent="0.2">
      <c r="A6" s="143" t="s">
        <v>99</v>
      </c>
      <c r="B6" s="145" t="s">
        <v>100</v>
      </c>
      <c r="C6" s="145" t="s">
        <v>101</v>
      </c>
      <c r="D6" s="144" t="s">
        <v>102</v>
      </c>
      <c r="E6" s="143" t="s">
        <v>103</v>
      </c>
      <c r="F6" s="142" t="s">
        <v>104</v>
      </c>
      <c r="G6" s="143" t="s">
        <v>29</v>
      </c>
      <c r="H6" s="146" t="s">
        <v>30</v>
      </c>
      <c r="I6" s="146" t="s">
        <v>105</v>
      </c>
      <c r="J6" s="146" t="s">
        <v>31</v>
      </c>
      <c r="K6" s="146" t="s">
        <v>106</v>
      </c>
      <c r="L6" s="146" t="s">
        <v>107</v>
      </c>
      <c r="M6" s="146" t="s">
        <v>108</v>
      </c>
      <c r="N6" s="146" t="s">
        <v>109</v>
      </c>
      <c r="O6" s="146" t="s">
        <v>110</v>
      </c>
      <c r="P6" s="146" t="s">
        <v>111</v>
      </c>
      <c r="Q6" s="146" t="s">
        <v>112</v>
      </c>
      <c r="R6" s="146" t="s">
        <v>113</v>
      </c>
      <c r="S6" s="146" t="s">
        <v>114</v>
      </c>
      <c r="T6" s="146" t="s">
        <v>115</v>
      </c>
      <c r="U6" s="146" t="s">
        <v>116</v>
      </c>
      <c r="V6" s="146" t="s">
        <v>117</v>
      </c>
      <c r="W6" s="146" t="s">
        <v>118</v>
      </c>
      <c r="X6" s="146" t="s">
        <v>119</v>
      </c>
      <c r="Y6" s="146" t="s">
        <v>120</v>
      </c>
    </row>
    <row r="7" spans="1:60" hidden="1" x14ac:dyDescent="0.2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  <c r="Y7" s="149"/>
    </row>
    <row r="8" spans="1:60" x14ac:dyDescent="0.2">
      <c r="A8" s="161" t="s">
        <v>121</v>
      </c>
      <c r="B8" s="162" t="s">
        <v>70</v>
      </c>
      <c r="C8" s="182" t="s">
        <v>71</v>
      </c>
      <c r="D8" s="163"/>
      <c r="E8" s="164"/>
      <c r="F8" s="165"/>
      <c r="G8" s="165">
        <f>SUMIF(AG9:AG16,"&lt;&gt;NOR",G9:G16)</f>
        <v>0</v>
      </c>
      <c r="H8" s="165"/>
      <c r="I8" s="165">
        <f>SUM(I9:I16)</f>
        <v>0</v>
      </c>
      <c r="J8" s="165"/>
      <c r="K8" s="165">
        <f>SUM(K9:K16)</f>
        <v>0</v>
      </c>
      <c r="L8" s="165"/>
      <c r="M8" s="165">
        <f>SUM(M9:M16)</f>
        <v>0</v>
      </c>
      <c r="N8" s="164"/>
      <c r="O8" s="164">
        <f>SUM(O9:O16)</f>
        <v>3.81</v>
      </c>
      <c r="P8" s="164"/>
      <c r="Q8" s="164">
        <f>SUM(Q9:Q16)</f>
        <v>0</v>
      </c>
      <c r="R8" s="165"/>
      <c r="S8" s="165"/>
      <c r="T8" s="166"/>
      <c r="U8" s="160"/>
      <c r="V8" s="160">
        <f>SUM(V9:V16)</f>
        <v>0</v>
      </c>
      <c r="W8" s="160"/>
      <c r="X8" s="160"/>
      <c r="Y8" s="160"/>
      <c r="AG8" t="s">
        <v>122</v>
      </c>
    </row>
    <row r="9" spans="1:60" outlineLevel="1" x14ac:dyDescent="0.2">
      <c r="A9" s="175">
        <v>1</v>
      </c>
      <c r="B9" s="176" t="s">
        <v>178</v>
      </c>
      <c r="C9" s="183" t="s">
        <v>179</v>
      </c>
      <c r="D9" s="177" t="s">
        <v>155</v>
      </c>
      <c r="E9" s="178">
        <v>33.6</v>
      </c>
      <c r="F9" s="179"/>
      <c r="G9" s="180">
        <f t="shared" ref="G9:G16" si="0">ROUND(E9*F9,2)</f>
        <v>0</v>
      </c>
      <c r="H9" s="179"/>
      <c r="I9" s="180">
        <f t="shared" ref="I9:I16" si="1">ROUND(E9*H9,2)</f>
        <v>0</v>
      </c>
      <c r="J9" s="179"/>
      <c r="K9" s="180">
        <f t="shared" ref="K9:K16" si="2">ROUND(E9*J9,2)</f>
        <v>0</v>
      </c>
      <c r="L9" s="180">
        <v>21</v>
      </c>
      <c r="M9" s="180">
        <f t="shared" ref="M9:M16" si="3">G9*(1+L9/100)</f>
        <v>0</v>
      </c>
      <c r="N9" s="178">
        <v>1.2999999999999999E-3</v>
      </c>
      <c r="O9" s="178">
        <f t="shared" ref="O9:O16" si="4">ROUND(E9*N9,2)</f>
        <v>0.04</v>
      </c>
      <c r="P9" s="178">
        <v>0</v>
      </c>
      <c r="Q9" s="178">
        <f t="shared" ref="Q9:Q16" si="5">ROUND(E9*P9,2)</f>
        <v>0</v>
      </c>
      <c r="R9" s="180"/>
      <c r="S9" s="180" t="s">
        <v>141</v>
      </c>
      <c r="T9" s="181" t="s">
        <v>127</v>
      </c>
      <c r="U9" s="158">
        <v>0</v>
      </c>
      <c r="V9" s="158">
        <f t="shared" ref="V9:V16" si="6">ROUND(E9*U9,2)</f>
        <v>0</v>
      </c>
      <c r="W9" s="158"/>
      <c r="X9" s="158" t="s">
        <v>157</v>
      </c>
      <c r="Y9" s="158" t="s">
        <v>128</v>
      </c>
      <c r="Z9" s="147"/>
      <c r="AA9" s="147"/>
      <c r="AB9" s="147"/>
      <c r="AC9" s="147"/>
      <c r="AD9" s="147"/>
      <c r="AE9" s="147"/>
      <c r="AF9" s="147"/>
      <c r="AG9" s="147" t="s">
        <v>158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 x14ac:dyDescent="0.2">
      <c r="A10" s="175">
        <v>2</v>
      </c>
      <c r="B10" s="176" t="s">
        <v>180</v>
      </c>
      <c r="C10" s="183" t="s">
        <v>181</v>
      </c>
      <c r="D10" s="177" t="s">
        <v>155</v>
      </c>
      <c r="E10" s="178">
        <v>33.6</v>
      </c>
      <c r="F10" s="179"/>
      <c r="G10" s="180">
        <f t="shared" si="0"/>
        <v>0</v>
      </c>
      <c r="H10" s="179"/>
      <c r="I10" s="180">
        <f t="shared" si="1"/>
        <v>0</v>
      </c>
      <c r="J10" s="179"/>
      <c r="K10" s="180">
        <f t="shared" si="2"/>
        <v>0</v>
      </c>
      <c r="L10" s="180">
        <v>21</v>
      </c>
      <c r="M10" s="180">
        <f t="shared" si="3"/>
        <v>0</v>
      </c>
      <c r="N10" s="178">
        <v>2.9999999999999997E-4</v>
      </c>
      <c r="O10" s="178">
        <f t="shared" si="4"/>
        <v>0.01</v>
      </c>
      <c r="P10" s="178">
        <v>0</v>
      </c>
      <c r="Q10" s="178">
        <f t="shared" si="5"/>
        <v>0</v>
      </c>
      <c r="R10" s="180"/>
      <c r="S10" s="180" t="s">
        <v>141</v>
      </c>
      <c r="T10" s="181" t="s">
        <v>127</v>
      </c>
      <c r="U10" s="158">
        <v>0</v>
      </c>
      <c r="V10" s="158">
        <f t="shared" si="6"/>
        <v>0</v>
      </c>
      <c r="W10" s="158"/>
      <c r="X10" s="158" t="s">
        <v>157</v>
      </c>
      <c r="Y10" s="158" t="s">
        <v>128</v>
      </c>
      <c r="Z10" s="147"/>
      <c r="AA10" s="147"/>
      <c r="AB10" s="147"/>
      <c r="AC10" s="147"/>
      <c r="AD10" s="147"/>
      <c r="AE10" s="147"/>
      <c r="AF10" s="147"/>
      <c r="AG10" s="147" t="s">
        <v>158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1" x14ac:dyDescent="0.2">
      <c r="A11" s="175">
        <v>3</v>
      </c>
      <c r="B11" s="176" t="s">
        <v>182</v>
      </c>
      <c r="C11" s="183" t="s">
        <v>183</v>
      </c>
      <c r="D11" s="177" t="s">
        <v>155</v>
      </c>
      <c r="E11" s="178">
        <v>33.6</v>
      </c>
      <c r="F11" s="179"/>
      <c r="G11" s="180">
        <f t="shared" si="0"/>
        <v>0</v>
      </c>
      <c r="H11" s="179"/>
      <c r="I11" s="180">
        <f t="shared" si="1"/>
        <v>0</v>
      </c>
      <c r="J11" s="179"/>
      <c r="K11" s="180">
        <f t="shared" si="2"/>
        <v>0</v>
      </c>
      <c r="L11" s="180">
        <v>21</v>
      </c>
      <c r="M11" s="180">
        <f t="shared" si="3"/>
        <v>0</v>
      </c>
      <c r="N11" s="178">
        <v>2.1999999999999999E-2</v>
      </c>
      <c r="O11" s="178">
        <f t="shared" si="4"/>
        <v>0.74</v>
      </c>
      <c r="P11" s="178">
        <v>0</v>
      </c>
      <c r="Q11" s="178">
        <f t="shared" si="5"/>
        <v>0</v>
      </c>
      <c r="R11" s="180"/>
      <c r="S11" s="180" t="s">
        <v>141</v>
      </c>
      <c r="T11" s="181" t="s">
        <v>127</v>
      </c>
      <c r="U11" s="158">
        <v>0</v>
      </c>
      <c r="V11" s="158">
        <f t="shared" si="6"/>
        <v>0</v>
      </c>
      <c r="W11" s="158"/>
      <c r="X11" s="158" t="s">
        <v>157</v>
      </c>
      <c r="Y11" s="158" t="s">
        <v>128</v>
      </c>
      <c r="Z11" s="147"/>
      <c r="AA11" s="147"/>
      <c r="AB11" s="147"/>
      <c r="AC11" s="147"/>
      <c r="AD11" s="147"/>
      <c r="AE11" s="147"/>
      <c r="AF11" s="147"/>
      <c r="AG11" s="147" t="s">
        <v>158</v>
      </c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 x14ac:dyDescent="0.2">
      <c r="A12" s="175">
        <v>4</v>
      </c>
      <c r="B12" s="176" t="s">
        <v>184</v>
      </c>
      <c r="C12" s="183" t="s">
        <v>185</v>
      </c>
      <c r="D12" s="177" t="s">
        <v>155</v>
      </c>
      <c r="E12" s="178">
        <v>33.6</v>
      </c>
      <c r="F12" s="179"/>
      <c r="G12" s="180">
        <f t="shared" si="0"/>
        <v>0</v>
      </c>
      <c r="H12" s="179"/>
      <c r="I12" s="180">
        <f t="shared" si="1"/>
        <v>0</v>
      </c>
      <c r="J12" s="179"/>
      <c r="K12" s="180">
        <f t="shared" si="2"/>
        <v>0</v>
      </c>
      <c r="L12" s="180">
        <v>21</v>
      </c>
      <c r="M12" s="180">
        <f t="shared" si="3"/>
        <v>0</v>
      </c>
      <c r="N12" s="178">
        <v>3.7999999999999999E-2</v>
      </c>
      <c r="O12" s="178">
        <f t="shared" si="4"/>
        <v>1.28</v>
      </c>
      <c r="P12" s="178">
        <v>0</v>
      </c>
      <c r="Q12" s="178">
        <f t="shared" si="5"/>
        <v>0</v>
      </c>
      <c r="R12" s="180"/>
      <c r="S12" s="180" t="s">
        <v>141</v>
      </c>
      <c r="T12" s="181" t="s">
        <v>127</v>
      </c>
      <c r="U12" s="158">
        <v>0</v>
      </c>
      <c r="V12" s="158">
        <f t="shared" si="6"/>
        <v>0</v>
      </c>
      <c r="W12" s="158"/>
      <c r="X12" s="158" t="s">
        <v>157</v>
      </c>
      <c r="Y12" s="158" t="s">
        <v>128</v>
      </c>
      <c r="Z12" s="147"/>
      <c r="AA12" s="147"/>
      <c r="AB12" s="147"/>
      <c r="AC12" s="147"/>
      <c r="AD12" s="147"/>
      <c r="AE12" s="147"/>
      <c r="AF12" s="147"/>
      <c r="AG12" s="147" t="s">
        <v>158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1" x14ac:dyDescent="0.2">
      <c r="A13" s="175">
        <v>5</v>
      </c>
      <c r="B13" s="176" t="s">
        <v>186</v>
      </c>
      <c r="C13" s="183" t="s">
        <v>187</v>
      </c>
      <c r="D13" s="177" t="s">
        <v>188</v>
      </c>
      <c r="E13" s="178">
        <v>24</v>
      </c>
      <c r="F13" s="179"/>
      <c r="G13" s="180">
        <f t="shared" si="0"/>
        <v>0</v>
      </c>
      <c r="H13" s="179"/>
      <c r="I13" s="180">
        <f t="shared" si="1"/>
        <v>0</v>
      </c>
      <c r="J13" s="179"/>
      <c r="K13" s="180">
        <f t="shared" si="2"/>
        <v>0</v>
      </c>
      <c r="L13" s="180">
        <v>21</v>
      </c>
      <c r="M13" s="180">
        <f t="shared" si="3"/>
        <v>0</v>
      </c>
      <c r="N13" s="178">
        <v>3.0000000000000001E-3</v>
      </c>
      <c r="O13" s="178">
        <f t="shared" si="4"/>
        <v>7.0000000000000007E-2</v>
      </c>
      <c r="P13" s="178">
        <v>0</v>
      </c>
      <c r="Q13" s="178">
        <f t="shared" si="5"/>
        <v>0</v>
      </c>
      <c r="R13" s="180"/>
      <c r="S13" s="180" t="s">
        <v>141</v>
      </c>
      <c r="T13" s="181" t="s">
        <v>127</v>
      </c>
      <c r="U13" s="158">
        <v>0</v>
      </c>
      <c r="V13" s="158">
        <f t="shared" si="6"/>
        <v>0</v>
      </c>
      <c r="W13" s="158"/>
      <c r="X13" s="158" t="s">
        <v>157</v>
      </c>
      <c r="Y13" s="158" t="s">
        <v>128</v>
      </c>
      <c r="Z13" s="147"/>
      <c r="AA13" s="147"/>
      <c r="AB13" s="147"/>
      <c r="AC13" s="147"/>
      <c r="AD13" s="147"/>
      <c r="AE13" s="147"/>
      <c r="AF13" s="147"/>
      <c r="AG13" s="147" t="s">
        <v>158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1" x14ac:dyDescent="0.2">
      <c r="A14" s="175">
        <v>6</v>
      </c>
      <c r="B14" s="176" t="s">
        <v>189</v>
      </c>
      <c r="C14" s="183" t="s">
        <v>190</v>
      </c>
      <c r="D14" s="177" t="s">
        <v>155</v>
      </c>
      <c r="E14" s="178">
        <v>33.6</v>
      </c>
      <c r="F14" s="179"/>
      <c r="G14" s="180">
        <f t="shared" si="0"/>
        <v>0</v>
      </c>
      <c r="H14" s="179"/>
      <c r="I14" s="180">
        <f t="shared" si="1"/>
        <v>0</v>
      </c>
      <c r="J14" s="179"/>
      <c r="K14" s="180">
        <f t="shared" si="2"/>
        <v>0</v>
      </c>
      <c r="L14" s="180">
        <v>21</v>
      </c>
      <c r="M14" s="180">
        <f t="shared" si="3"/>
        <v>0</v>
      </c>
      <c r="N14" s="178">
        <v>0.02</v>
      </c>
      <c r="O14" s="178">
        <f t="shared" si="4"/>
        <v>0.67</v>
      </c>
      <c r="P14" s="178">
        <v>0</v>
      </c>
      <c r="Q14" s="178">
        <f t="shared" si="5"/>
        <v>0</v>
      </c>
      <c r="R14" s="180"/>
      <c r="S14" s="180" t="s">
        <v>141</v>
      </c>
      <c r="T14" s="181" t="s">
        <v>127</v>
      </c>
      <c r="U14" s="158">
        <v>0</v>
      </c>
      <c r="V14" s="158">
        <f t="shared" si="6"/>
        <v>0</v>
      </c>
      <c r="W14" s="158"/>
      <c r="X14" s="158" t="s">
        <v>157</v>
      </c>
      <c r="Y14" s="158" t="s">
        <v>128</v>
      </c>
      <c r="Z14" s="147"/>
      <c r="AA14" s="147"/>
      <c r="AB14" s="147"/>
      <c r="AC14" s="147"/>
      <c r="AD14" s="147"/>
      <c r="AE14" s="147"/>
      <c r="AF14" s="147"/>
      <c r="AG14" s="147" t="s">
        <v>158</v>
      </c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1" x14ac:dyDescent="0.2">
      <c r="A15" s="175">
        <v>7</v>
      </c>
      <c r="B15" s="176" t="s">
        <v>191</v>
      </c>
      <c r="C15" s="183" t="s">
        <v>192</v>
      </c>
      <c r="D15" s="177" t="s">
        <v>167</v>
      </c>
      <c r="E15" s="178">
        <v>1</v>
      </c>
      <c r="F15" s="179"/>
      <c r="G15" s="180">
        <f t="shared" si="0"/>
        <v>0</v>
      </c>
      <c r="H15" s="179"/>
      <c r="I15" s="180">
        <f t="shared" si="1"/>
        <v>0</v>
      </c>
      <c r="J15" s="179"/>
      <c r="K15" s="180">
        <f t="shared" si="2"/>
        <v>0</v>
      </c>
      <c r="L15" s="180">
        <v>21</v>
      </c>
      <c r="M15" s="180">
        <f t="shared" si="3"/>
        <v>0</v>
      </c>
      <c r="N15" s="178">
        <v>1</v>
      </c>
      <c r="O15" s="178">
        <f t="shared" si="4"/>
        <v>1</v>
      </c>
      <c r="P15" s="178">
        <v>0</v>
      </c>
      <c r="Q15" s="178">
        <f t="shared" si="5"/>
        <v>0</v>
      </c>
      <c r="R15" s="180"/>
      <c r="S15" s="180" t="s">
        <v>141</v>
      </c>
      <c r="T15" s="181" t="s">
        <v>127</v>
      </c>
      <c r="U15" s="158">
        <v>0</v>
      </c>
      <c r="V15" s="158">
        <f t="shared" si="6"/>
        <v>0</v>
      </c>
      <c r="W15" s="158"/>
      <c r="X15" s="158" t="s">
        <v>157</v>
      </c>
      <c r="Y15" s="158" t="s">
        <v>128</v>
      </c>
      <c r="Z15" s="147"/>
      <c r="AA15" s="147"/>
      <c r="AB15" s="147"/>
      <c r="AC15" s="147"/>
      <c r="AD15" s="147"/>
      <c r="AE15" s="147"/>
      <c r="AF15" s="147"/>
      <c r="AG15" s="147" t="s">
        <v>158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1" x14ac:dyDescent="0.2">
      <c r="A16" s="175">
        <v>8</v>
      </c>
      <c r="B16" s="176" t="s">
        <v>193</v>
      </c>
      <c r="C16" s="183" t="s">
        <v>194</v>
      </c>
      <c r="D16" s="177" t="s">
        <v>195</v>
      </c>
      <c r="E16" s="178">
        <v>1</v>
      </c>
      <c r="F16" s="179"/>
      <c r="G16" s="180">
        <f t="shared" si="0"/>
        <v>0</v>
      </c>
      <c r="H16" s="179"/>
      <c r="I16" s="180">
        <f t="shared" si="1"/>
        <v>0</v>
      </c>
      <c r="J16" s="179"/>
      <c r="K16" s="180">
        <f t="shared" si="2"/>
        <v>0</v>
      </c>
      <c r="L16" s="180">
        <v>21</v>
      </c>
      <c r="M16" s="180">
        <f t="shared" si="3"/>
        <v>0</v>
      </c>
      <c r="N16" s="178">
        <v>0</v>
      </c>
      <c r="O16" s="178">
        <f t="shared" si="4"/>
        <v>0</v>
      </c>
      <c r="P16" s="178">
        <v>0</v>
      </c>
      <c r="Q16" s="178">
        <f t="shared" si="5"/>
        <v>0</v>
      </c>
      <c r="R16" s="180"/>
      <c r="S16" s="180" t="s">
        <v>141</v>
      </c>
      <c r="T16" s="181" t="s">
        <v>127</v>
      </c>
      <c r="U16" s="158">
        <v>0</v>
      </c>
      <c r="V16" s="158">
        <f t="shared" si="6"/>
        <v>0</v>
      </c>
      <c r="W16" s="158"/>
      <c r="X16" s="158" t="s">
        <v>157</v>
      </c>
      <c r="Y16" s="158" t="s">
        <v>128</v>
      </c>
      <c r="Z16" s="147"/>
      <c r="AA16" s="147"/>
      <c r="AB16" s="147"/>
      <c r="AC16" s="147"/>
      <c r="AD16" s="147"/>
      <c r="AE16" s="147"/>
      <c r="AF16" s="147"/>
      <c r="AG16" s="147" t="s">
        <v>158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x14ac:dyDescent="0.2">
      <c r="A17" s="161" t="s">
        <v>121</v>
      </c>
      <c r="B17" s="162" t="s">
        <v>72</v>
      </c>
      <c r="C17" s="182" t="s">
        <v>73</v>
      </c>
      <c r="D17" s="163"/>
      <c r="E17" s="164"/>
      <c r="F17" s="165"/>
      <c r="G17" s="165">
        <f>SUMIF(AG18:AG18,"&lt;&gt;NOR",G18:G18)</f>
        <v>0</v>
      </c>
      <c r="H17" s="165"/>
      <c r="I17" s="165">
        <f>SUM(I18:I18)</f>
        <v>0</v>
      </c>
      <c r="J17" s="165"/>
      <c r="K17" s="165">
        <f>SUM(K18:K18)</f>
        <v>0</v>
      </c>
      <c r="L17" s="165"/>
      <c r="M17" s="165">
        <f>SUM(M18:M18)</f>
        <v>0</v>
      </c>
      <c r="N17" s="164"/>
      <c r="O17" s="164">
        <f>SUM(O18:O18)</f>
        <v>0</v>
      </c>
      <c r="P17" s="164"/>
      <c r="Q17" s="164">
        <f>SUM(Q18:Q18)</f>
        <v>0</v>
      </c>
      <c r="R17" s="165"/>
      <c r="S17" s="165"/>
      <c r="T17" s="166"/>
      <c r="U17" s="160"/>
      <c r="V17" s="160">
        <f>SUM(V18:V18)</f>
        <v>0</v>
      </c>
      <c r="W17" s="160"/>
      <c r="X17" s="160"/>
      <c r="Y17" s="160"/>
      <c r="AG17" t="s">
        <v>122</v>
      </c>
    </row>
    <row r="18" spans="1:60" outlineLevel="1" x14ac:dyDescent="0.2">
      <c r="A18" s="175">
        <v>9</v>
      </c>
      <c r="B18" s="176" t="s">
        <v>196</v>
      </c>
      <c r="C18" s="183" t="s">
        <v>197</v>
      </c>
      <c r="D18" s="177" t="s">
        <v>198</v>
      </c>
      <c r="E18" s="178">
        <v>8</v>
      </c>
      <c r="F18" s="179"/>
      <c r="G18" s="180">
        <f>ROUND(E18*F18,2)</f>
        <v>0</v>
      </c>
      <c r="H18" s="179"/>
      <c r="I18" s="180">
        <f>ROUND(E18*H18,2)</f>
        <v>0</v>
      </c>
      <c r="J18" s="179"/>
      <c r="K18" s="180">
        <f>ROUND(E18*J18,2)</f>
        <v>0</v>
      </c>
      <c r="L18" s="180">
        <v>21</v>
      </c>
      <c r="M18" s="180">
        <f>G18*(1+L18/100)</f>
        <v>0</v>
      </c>
      <c r="N18" s="178">
        <v>0</v>
      </c>
      <c r="O18" s="178">
        <f>ROUND(E18*N18,2)</f>
        <v>0</v>
      </c>
      <c r="P18" s="178">
        <v>0</v>
      </c>
      <c r="Q18" s="178">
        <f>ROUND(E18*P18,2)</f>
        <v>0</v>
      </c>
      <c r="R18" s="180"/>
      <c r="S18" s="180" t="s">
        <v>141</v>
      </c>
      <c r="T18" s="181" t="s">
        <v>127</v>
      </c>
      <c r="U18" s="158">
        <v>0</v>
      </c>
      <c r="V18" s="158">
        <f>ROUND(E18*U18,2)</f>
        <v>0</v>
      </c>
      <c r="W18" s="158"/>
      <c r="X18" s="158" t="s">
        <v>157</v>
      </c>
      <c r="Y18" s="158" t="s">
        <v>128</v>
      </c>
      <c r="Z18" s="147"/>
      <c r="AA18" s="147"/>
      <c r="AB18" s="147"/>
      <c r="AC18" s="147"/>
      <c r="AD18" s="147"/>
      <c r="AE18" s="147"/>
      <c r="AF18" s="147"/>
      <c r="AG18" s="147" t="s">
        <v>158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x14ac:dyDescent="0.2">
      <c r="A19" s="161" t="s">
        <v>121</v>
      </c>
      <c r="B19" s="162" t="s">
        <v>74</v>
      </c>
      <c r="C19" s="182" t="s">
        <v>75</v>
      </c>
      <c r="D19" s="163"/>
      <c r="E19" s="164"/>
      <c r="F19" s="165"/>
      <c r="G19" s="165">
        <f>SUMIF(AG20:AG22,"&lt;&gt;NOR",G20:G22)</f>
        <v>0</v>
      </c>
      <c r="H19" s="165"/>
      <c r="I19" s="165">
        <f>SUM(I20:I22)</f>
        <v>0</v>
      </c>
      <c r="J19" s="165"/>
      <c r="K19" s="165">
        <f>SUM(K20:K22)</f>
        <v>0</v>
      </c>
      <c r="L19" s="165"/>
      <c r="M19" s="165">
        <f>SUM(M20:M22)</f>
        <v>0</v>
      </c>
      <c r="N19" s="164"/>
      <c r="O19" s="164">
        <f>SUM(O20:O22)</f>
        <v>0.09</v>
      </c>
      <c r="P19" s="164"/>
      <c r="Q19" s="164">
        <f>SUM(Q20:Q22)</f>
        <v>0</v>
      </c>
      <c r="R19" s="165"/>
      <c r="S19" s="165"/>
      <c r="T19" s="166"/>
      <c r="U19" s="160"/>
      <c r="V19" s="160">
        <f>SUM(V20:V22)</f>
        <v>0.54</v>
      </c>
      <c r="W19" s="160"/>
      <c r="X19" s="160"/>
      <c r="Y19" s="160"/>
      <c r="AG19" t="s">
        <v>122</v>
      </c>
    </row>
    <row r="20" spans="1:60" outlineLevel="1" x14ac:dyDescent="0.2">
      <c r="A20" s="168">
        <v>10</v>
      </c>
      <c r="B20" s="169" t="s">
        <v>199</v>
      </c>
      <c r="C20" s="184" t="s">
        <v>200</v>
      </c>
      <c r="D20" s="170" t="s">
        <v>155</v>
      </c>
      <c r="E20" s="171">
        <v>1.2</v>
      </c>
      <c r="F20" s="172"/>
      <c r="G20" s="173">
        <f>ROUND(E20*F20,2)</f>
        <v>0</v>
      </c>
      <c r="H20" s="172"/>
      <c r="I20" s="173">
        <f>ROUND(E20*H20,2)</f>
        <v>0</v>
      </c>
      <c r="J20" s="172"/>
      <c r="K20" s="173">
        <f>ROUND(E20*J20,2)</f>
        <v>0</v>
      </c>
      <c r="L20" s="173">
        <v>21</v>
      </c>
      <c r="M20" s="173">
        <f>G20*(1+L20/100)</f>
        <v>0</v>
      </c>
      <c r="N20" s="171">
        <v>7.3899999999999993E-2</v>
      </c>
      <c r="O20" s="171">
        <f>ROUND(E20*N20,2)</f>
        <v>0.09</v>
      </c>
      <c r="P20" s="171">
        <v>0</v>
      </c>
      <c r="Q20" s="171">
        <f>ROUND(E20*P20,2)</f>
        <v>0</v>
      </c>
      <c r="R20" s="173" t="s">
        <v>156</v>
      </c>
      <c r="S20" s="173" t="s">
        <v>126</v>
      </c>
      <c r="T20" s="174" t="s">
        <v>126</v>
      </c>
      <c r="U20" s="158">
        <v>0.45200000000000001</v>
      </c>
      <c r="V20" s="158">
        <f>ROUND(E20*U20,2)</f>
        <v>0.54</v>
      </c>
      <c r="W20" s="158"/>
      <c r="X20" s="158" t="s">
        <v>157</v>
      </c>
      <c r="Y20" s="158" t="s">
        <v>128</v>
      </c>
      <c r="Z20" s="147"/>
      <c r="AA20" s="147"/>
      <c r="AB20" s="147"/>
      <c r="AC20" s="147"/>
      <c r="AD20" s="147"/>
      <c r="AE20" s="147"/>
      <c r="AF20" s="147"/>
      <c r="AG20" s="147" t="s">
        <v>158</v>
      </c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ht="22.5" outlineLevel="2" x14ac:dyDescent="0.2">
      <c r="A21" s="154"/>
      <c r="B21" s="155"/>
      <c r="C21" s="257" t="s">
        <v>201</v>
      </c>
      <c r="D21" s="258"/>
      <c r="E21" s="258"/>
      <c r="F21" s="258"/>
      <c r="G21" s="258"/>
      <c r="H21" s="158"/>
      <c r="I21" s="158"/>
      <c r="J21" s="158"/>
      <c r="K21" s="158"/>
      <c r="L21" s="158"/>
      <c r="M21" s="158"/>
      <c r="N21" s="157"/>
      <c r="O21" s="157"/>
      <c r="P21" s="157"/>
      <c r="Q21" s="157"/>
      <c r="R21" s="158"/>
      <c r="S21" s="158"/>
      <c r="T21" s="158"/>
      <c r="U21" s="158"/>
      <c r="V21" s="158"/>
      <c r="W21" s="158"/>
      <c r="X21" s="158"/>
      <c r="Y21" s="158"/>
      <c r="Z21" s="147"/>
      <c r="AA21" s="147"/>
      <c r="AB21" s="147"/>
      <c r="AC21" s="147"/>
      <c r="AD21" s="147"/>
      <c r="AE21" s="147"/>
      <c r="AF21" s="147"/>
      <c r="AG21" s="147" t="s">
        <v>160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91" t="str">
        <f>C21</f>
        <v>s provedením lože z kameniva drceného, s vyplněním spár, s dvojitým hutněním a se smetením přebytečného materiálu na krajnici. S dodáním hmot pro lože a výplň spár.</v>
      </c>
      <c r="BB21" s="147"/>
      <c r="BC21" s="147"/>
      <c r="BD21" s="147"/>
      <c r="BE21" s="147"/>
      <c r="BF21" s="147"/>
      <c r="BG21" s="147"/>
      <c r="BH21" s="147"/>
    </row>
    <row r="22" spans="1:60" outlineLevel="2" x14ac:dyDescent="0.2">
      <c r="A22" s="154"/>
      <c r="B22" s="155"/>
      <c r="C22" s="190" t="s">
        <v>202</v>
      </c>
      <c r="D22" s="188"/>
      <c r="E22" s="189">
        <v>1.2</v>
      </c>
      <c r="F22" s="158"/>
      <c r="G22" s="158"/>
      <c r="H22" s="158"/>
      <c r="I22" s="158"/>
      <c r="J22" s="158"/>
      <c r="K22" s="158"/>
      <c r="L22" s="158"/>
      <c r="M22" s="158"/>
      <c r="N22" s="157"/>
      <c r="O22" s="157"/>
      <c r="P22" s="157"/>
      <c r="Q22" s="157"/>
      <c r="R22" s="158"/>
      <c r="S22" s="158"/>
      <c r="T22" s="158"/>
      <c r="U22" s="158"/>
      <c r="V22" s="158"/>
      <c r="W22" s="158"/>
      <c r="X22" s="158"/>
      <c r="Y22" s="158"/>
      <c r="Z22" s="147"/>
      <c r="AA22" s="147"/>
      <c r="AB22" s="147"/>
      <c r="AC22" s="147"/>
      <c r="AD22" s="147"/>
      <c r="AE22" s="147"/>
      <c r="AF22" s="147"/>
      <c r="AG22" s="147" t="s">
        <v>162</v>
      </c>
      <c r="AH22" s="147">
        <v>0</v>
      </c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x14ac:dyDescent="0.2">
      <c r="A23" s="161" t="s">
        <v>121</v>
      </c>
      <c r="B23" s="162" t="s">
        <v>76</v>
      </c>
      <c r="C23" s="182" t="s">
        <v>77</v>
      </c>
      <c r="D23" s="163"/>
      <c r="E23" s="164"/>
      <c r="F23" s="165"/>
      <c r="G23" s="165">
        <f>SUMIF(AG24:AG25,"&lt;&gt;NOR",G24:G25)</f>
        <v>0</v>
      </c>
      <c r="H23" s="165"/>
      <c r="I23" s="165">
        <f>SUM(I24:I25)</f>
        <v>0</v>
      </c>
      <c r="J23" s="165"/>
      <c r="K23" s="165">
        <f>SUM(K24:K25)</f>
        <v>0</v>
      </c>
      <c r="L23" s="165"/>
      <c r="M23" s="165">
        <f>SUM(M24:M25)</f>
        <v>0</v>
      </c>
      <c r="N23" s="164"/>
      <c r="O23" s="164">
        <f>SUM(O24:O25)</f>
        <v>0.19</v>
      </c>
      <c r="P23" s="164"/>
      <c r="Q23" s="164">
        <f>SUM(Q24:Q25)</f>
        <v>0</v>
      </c>
      <c r="R23" s="165"/>
      <c r="S23" s="165"/>
      <c r="T23" s="166"/>
      <c r="U23" s="160"/>
      <c r="V23" s="160">
        <f>SUM(V24:V25)</f>
        <v>7.8</v>
      </c>
      <c r="W23" s="160"/>
      <c r="X23" s="160"/>
      <c r="Y23" s="160"/>
      <c r="AG23" t="s">
        <v>122</v>
      </c>
    </row>
    <row r="24" spans="1:60" outlineLevel="1" x14ac:dyDescent="0.2">
      <c r="A24" s="175">
        <v>11</v>
      </c>
      <c r="B24" s="176" t="s">
        <v>203</v>
      </c>
      <c r="C24" s="183" t="s">
        <v>204</v>
      </c>
      <c r="D24" s="177" t="s">
        <v>155</v>
      </c>
      <c r="E24" s="178">
        <v>30</v>
      </c>
      <c r="F24" s="179"/>
      <c r="G24" s="180">
        <f>ROUND(E24*F24,2)</f>
        <v>0</v>
      </c>
      <c r="H24" s="179"/>
      <c r="I24" s="180">
        <f>ROUND(E24*H24,2)</f>
        <v>0</v>
      </c>
      <c r="J24" s="179"/>
      <c r="K24" s="180">
        <f>ROUND(E24*J24,2)</f>
        <v>0</v>
      </c>
      <c r="L24" s="180">
        <v>21</v>
      </c>
      <c r="M24" s="180">
        <f>G24*(1+L24/100)</f>
        <v>0</v>
      </c>
      <c r="N24" s="178">
        <v>5.9199999999999999E-3</v>
      </c>
      <c r="O24" s="178">
        <f>ROUND(E24*N24,2)</f>
        <v>0.18</v>
      </c>
      <c r="P24" s="178">
        <v>0</v>
      </c>
      <c r="Q24" s="178">
        <f>ROUND(E24*P24,2)</f>
        <v>0</v>
      </c>
      <c r="R24" s="180" t="s">
        <v>205</v>
      </c>
      <c r="S24" s="180" t="s">
        <v>126</v>
      </c>
      <c r="T24" s="181" t="s">
        <v>126</v>
      </c>
      <c r="U24" s="158">
        <v>0.26</v>
      </c>
      <c r="V24" s="158">
        <f>ROUND(E24*U24,2)</f>
        <v>7.8</v>
      </c>
      <c r="W24" s="158"/>
      <c r="X24" s="158" t="s">
        <v>157</v>
      </c>
      <c r="Y24" s="158" t="s">
        <v>128</v>
      </c>
      <c r="Z24" s="147"/>
      <c r="AA24" s="147"/>
      <c r="AB24" s="147"/>
      <c r="AC24" s="147"/>
      <c r="AD24" s="147"/>
      <c r="AE24" s="147"/>
      <c r="AF24" s="147"/>
      <c r="AG24" s="147" t="s">
        <v>158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1" x14ac:dyDescent="0.2">
      <c r="A25" s="175">
        <v>12</v>
      </c>
      <c r="B25" s="176" t="s">
        <v>206</v>
      </c>
      <c r="C25" s="183" t="s">
        <v>207</v>
      </c>
      <c r="D25" s="177" t="s">
        <v>208</v>
      </c>
      <c r="E25" s="178">
        <v>16</v>
      </c>
      <c r="F25" s="179"/>
      <c r="G25" s="180">
        <f>ROUND(E25*F25,2)</f>
        <v>0</v>
      </c>
      <c r="H25" s="179"/>
      <c r="I25" s="180">
        <f>ROUND(E25*H25,2)</f>
        <v>0</v>
      </c>
      <c r="J25" s="179"/>
      <c r="K25" s="180">
        <f>ROUND(E25*J25,2)</f>
        <v>0</v>
      </c>
      <c r="L25" s="180">
        <v>21</v>
      </c>
      <c r="M25" s="180">
        <f>G25*(1+L25/100)</f>
        <v>0</v>
      </c>
      <c r="N25" s="178">
        <v>8.4999999999999995E-4</v>
      </c>
      <c r="O25" s="178">
        <f>ROUND(E25*N25,2)</f>
        <v>0.01</v>
      </c>
      <c r="P25" s="178">
        <v>0</v>
      </c>
      <c r="Q25" s="178">
        <f>ROUND(E25*P25,2)</f>
        <v>0</v>
      </c>
      <c r="R25" s="180"/>
      <c r="S25" s="180" t="s">
        <v>141</v>
      </c>
      <c r="T25" s="181" t="s">
        <v>127</v>
      </c>
      <c r="U25" s="158">
        <v>0</v>
      </c>
      <c r="V25" s="158">
        <f>ROUND(E25*U25,2)</f>
        <v>0</v>
      </c>
      <c r="W25" s="158"/>
      <c r="X25" s="158" t="s">
        <v>157</v>
      </c>
      <c r="Y25" s="158" t="s">
        <v>128</v>
      </c>
      <c r="Z25" s="147"/>
      <c r="AA25" s="147"/>
      <c r="AB25" s="147"/>
      <c r="AC25" s="147"/>
      <c r="AD25" s="147"/>
      <c r="AE25" s="147"/>
      <c r="AF25" s="147"/>
      <c r="AG25" s="147" t="s">
        <v>158</v>
      </c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x14ac:dyDescent="0.2">
      <c r="A26" s="161" t="s">
        <v>121</v>
      </c>
      <c r="B26" s="162" t="s">
        <v>78</v>
      </c>
      <c r="C26" s="182" t="s">
        <v>79</v>
      </c>
      <c r="D26" s="163"/>
      <c r="E26" s="164"/>
      <c r="F26" s="165"/>
      <c r="G26" s="165">
        <f>SUMIF(AG27:AG28,"&lt;&gt;NOR",G27:G28)</f>
        <v>0</v>
      </c>
      <c r="H26" s="165"/>
      <c r="I26" s="165">
        <f>SUM(I27:I28)</f>
        <v>0</v>
      </c>
      <c r="J26" s="165"/>
      <c r="K26" s="165">
        <f>SUM(K27:K28)</f>
        <v>0</v>
      </c>
      <c r="L26" s="165"/>
      <c r="M26" s="165">
        <f>SUM(M27:M28)</f>
        <v>0</v>
      </c>
      <c r="N26" s="164"/>
      <c r="O26" s="164">
        <f>SUM(O27:O28)</f>
        <v>0</v>
      </c>
      <c r="P26" s="164"/>
      <c r="Q26" s="164">
        <f>SUM(Q27:Q28)</f>
        <v>0</v>
      </c>
      <c r="R26" s="165"/>
      <c r="S26" s="165"/>
      <c r="T26" s="166"/>
      <c r="U26" s="160"/>
      <c r="V26" s="160">
        <f>SUM(V27:V28)</f>
        <v>6.95</v>
      </c>
      <c r="W26" s="160"/>
      <c r="X26" s="160"/>
      <c r="Y26" s="160"/>
      <c r="AG26" t="s">
        <v>122</v>
      </c>
    </row>
    <row r="27" spans="1:60" ht="33.75" outlineLevel="1" x14ac:dyDescent="0.2">
      <c r="A27" s="168">
        <v>13</v>
      </c>
      <c r="B27" s="169" t="s">
        <v>209</v>
      </c>
      <c r="C27" s="184" t="s">
        <v>210</v>
      </c>
      <c r="D27" s="170" t="s">
        <v>155</v>
      </c>
      <c r="E27" s="171">
        <v>50</v>
      </c>
      <c r="F27" s="172"/>
      <c r="G27" s="173">
        <f>ROUND(E27*F27,2)</f>
        <v>0</v>
      </c>
      <c r="H27" s="172"/>
      <c r="I27" s="173">
        <f>ROUND(E27*H27,2)</f>
        <v>0</v>
      </c>
      <c r="J27" s="172"/>
      <c r="K27" s="173">
        <f>ROUND(E27*J27,2)</f>
        <v>0</v>
      </c>
      <c r="L27" s="173">
        <v>21</v>
      </c>
      <c r="M27" s="173">
        <f>G27*(1+L27/100)</f>
        <v>0</v>
      </c>
      <c r="N27" s="171">
        <v>0</v>
      </c>
      <c r="O27" s="171">
        <f>ROUND(E27*N27,2)</f>
        <v>0</v>
      </c>
      <c r="P27" s="171">
        <v>0</v>
      </c>
      <c r="Q27" s="171">
        <f>ROUND(E27*P27,2)</f>
        <v>0</v>
      </c>
      <c r="R27" s="173" t="s">
        <v>211</v>
      </c>
      <c r="S27" s="173" t="s">
        <v>126</v>
      </c>
      <c r="T27" s="174" t="s">
        <v>126</v>
      </c>
      <c r="U27" s="158">
        <v>0.13900000000000001</v>
      </c>
      <c r="V27" s="158">
        <f>ROUND(E27*U27,2)</f>
        <v>6.95</v>
      </c>
      <c r="W27" s="158"/>
      <c r="X27" s="158" t="s">
        <v>157</v>
      </c>
      <c r="Y27" s="158" t="s">
        <v>128</v>
      </c>
      <c r="Z27" s="147"/>
      <c r="AA27" s="147"/>
      <c r="AB27" s="147"/>
      <c r="AC27" s="147"/>
      <c r="AD27" s="147"/>
      <c r="AE27" s="147"/>
      <c r="AF27" s="147"/>
      <c r="AG27" s="147" t="s">
        <v>158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2" x14ac:dyDescent="0.2">
      <c r="A28" s="154"/>
      <c r="B28" s="155"/>
      <c r="C28" s="190" t="s">
        <v>212</v>
      </c>
      <c r="D28" s="188"/>
      <c r="E28" s="189">
        <v>50</v>
      </c>
      <c r="F28" s="158"/>
      <c r="G28" s="158"/>
      <c r="H28" s="158"/>
      <c r="I28" s="158"/>
      <c r="J28" s="158"/>
      <c r="K28" s="158"/>
      <c r="L28" s="158"/>
      <c r="M28" s="158"/>
      <c r="N28" s="157"/>
      <c r="O28" s="157"/>
      <c r="P28" s="157"/>
      <c r="Q28" s="157"/>
      <c r="R28" s="158"/>
      <c r="S28" s="158"/>
      <c r="T28" s="158"/>
      <c r="U28" s="158"/>
      <c r="V28" s="158"/>
      <c r="W28" s="158"/>
      <c r="X28" s="158"/>
      <c r="Y28" s="158"/>
      <c r="Z28" s="147"/>
      <c r="AA28" s="147"/>
      <c r="AB28" s="147"/>
      <c r="AC28" s="147"/>
      <c r="AD28" s="147"/>
      <c r="AE28" s="147"/>
      <c r="AF28" s="147"/>
      <c r="AG28" s="147" t="s">
        <v>162</v>
      </c>
      <c r="AH28" s="147">
        <v>0</v>
      </c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x14ac:dyDescent="0.2">
      <c r="A29" s="161" t="s">
        <v>121</v>
      </c>
      <c r="B29" s="162" t="s">
        <v>80</v>
      </c>
      <c r="C29" s="182" t="s">
        <v>81</v>
      </c>
      <c r="D29" s="163"/>
      <c r="E29" s="164"/>
      <c r="F29" s="165"/>
      <c r="G29" s="165">
        <f>SUMIF(AG30:AG30,"&lt;&gt;NOR",G30:G30)</f>
        <v>0</v>
      </c>
      <c r="H29" s="165"/>
      <c r="I29" s="165">
        <f>SUM(I30:I30)</f>
        <v>0</v>
      </c>
      <c r="J29" s="165"/>
      <c r="K29" s="165">
        <f>SUM(K30:K30)</f>
        <v>0</v>
      </c>
      <c r="L29" s="165"/>
      <c r="M29" s="165">
        <f>SUM(M30:M30)</f>
        <v>0</v>
      </c>
      <c r="N29" s="164"/>
      <c r="O29" s="164">
        <f>SUM(O30:O30)</f>
        <v>0</v>
      </c>
      <c r="P29" s="164"/>
      <c r="Q29" s="164">
        <f>SUM(Q30:Q30)</f>
        <v>0</v>
      </c>
      <c r="R29" s="165"/>
      <c r="S29" s="165"/>
      <c r="T29" s="166"/>
      <c r="U29" s="160"/>
      <c r="V29" s="160">
        <f>SUM(V30:V30)</f>
        <v>0.4</v>
      </c>
      <c r="W29" s="160"/>
      <c r="X29" s="160"/>
      <c r="Y29" s="160"/>
      <c r="AG29" t="s">
        <v>122</v>
      </c>
    </row>
    <row r="30" spans="1:60" outlineLevel="1" x14ac:dyDescent="0.2">
      <c r="A30" s="175">
        <v>14</v>
      </c>
      <c r="B30" s="176" t="s">
        <v>213</v>
      </c>
      <c r="C30" s="183" t="s">
        <v>214</v>
      </c>
      <c r="D30" s="177" t="s">
        <v>167</v>
      </c>
      <c r="E30" s="178">
        <v>4.0936399999999997</v>
      </c>
      <c r="F30" s="179"/>
      <c r="G30" s="180">
        <f>ROUND(E30*F30,2)</f>
        <v>0</v>
      </c>
      <c r="H30" s="179"/>
      <c r="I30" s="180">
        <f>ROUND(E30*H30,2)</f>
        <v>0</v>
      </c>
      <c r="J30" s="179"/>
      <c r="K30" s="180">
        <f>ROUND(E30*J30,2)</f>
        <v>0</v>
      </c>
      <c r="L30" s="180">
        <v>21</v>
      </c>
      <c r="M30" s="180">
        <f>G30*(1+L30/100)</f>
        <v>0</v>
      </c>
      <c r="N30" s="178">
        <v>0</v>
      </c>
      <c r="O30" s="178">
        <f>ROUND(E30*N30,2)</f>
        <v>0</v>
      </c>
      <c r="P30" s="178">
        <v>0</v>
      </c>
      <c r="Q30" s="178">
        <f>ROUND(E30*P30,2)</f>
        <v>0</v>
      </c>
      <c r="R30" s="180"/>
      <c r="S30" s="180" t="s">
        <v>126</v>
      </c>
      <c r="T30" s="181" t="s">
        <v>126</v>
      </c>
      <c r="U30" s="158">
        <v>9.7000000000000003E-2</v>
      </c>
      <c r="V30" s="158">
        <f>ROUND(E30*U30,2)</f>
        <v>0.4</v>
      </c>
      <c r="W30" s="158"/>
      <c r="X30" s="158" t="s">
        <v>215</v>
      </c>
      <c r="Y30" s="158" t="s">
        <v>128</v>
      </c>
      <c r="Z30" s="147"/>
      <c r="AA30" s="147"/>
      <c r="AB30" s="147"/>
      <c r="AC30" s="147"/>
      <c r="AD30" s="147"/>
      <c r="AE30" s="147"/>
      <c r="AF30" s="147"/>
      <c r="AG30" s="147" t="s">
        <v>216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x14ac:dyDescent="0.2">
      <c r="A31" s="161" t="s">
        <v>121</v>
      </c>
      <c r="B31" s="162" t="s">
        <v>82</v>
      </c>
      <c r="C31" s="182" t="s">
        <v>83</v>
      </c>
      <c r="D31" s="163"/>
      <c r="E31" s="164"/>
      <c r="F31" s="165"/>
      <c r="G31" s="165">
        <f>SUMIF(AG32:AG36,"&lt;&gt;NOR",G32:G36)</f>
        <v>0</v>
      </c>
      <c r="H31" s="165"/>
      <c r="I31" s="165">
        <f>SUM(I32:I36)</f>
        <v>0</v>
      </c>
      <c r="J31" s="165"/>
      <c r="K31" s="165">
        <f>SUM(K32:K36)</f>
        <v>0</v>
      </c>
      <c r="L31" s="165"/>
      <c r="M31" s="165">
        <f>SUM(M32:M36)</f>
        <v>0</v>
      </c>
      <c r="N31" s="164"/>
      <c r="O31" s="164">
        <f>SUM(O32:O36)</f>
        <v>0.12</v>
      </c>
      <c r="P31" s="164"/>
      <c r="Q31" s="164">
        <f>SUM(Q32:Q36)</f>
        <v>0</v>
      </c>
      <c r="R31" s="165"/>
      <c r="S31" s="165"/>
      <c r="T31" s="166"/>
      <c r="U31" s="160"/>
      <c r="V31" s="160">
        <f>SUM(V32:V36)</f>
        <v>0</v>
      </c>
      <c r="W31" s="160"/>
      <c r="X31" s="160"/>
      <c r="Y31" s="160"/>
      <c r="AG31" t="s">
        <v>122</v>
      </c>
    </row>
    <row r="32" spans="1:60" outlineLevel="1" x14ac:dyDescent="0.2">
      <c r="A32" s="168">
        <v>15</v>
      </c>
      <c r="B32" s="169" t="s">
        <v>217</v>
      </c>
      <c r="C32" s="184" t="s">
        <v>218</v>
      </c>
      <c r="D32" s="170" t="s">
        <v>155</v>
      </c>
      <c r="E32" s="171">
        <v>33.6</v>
      </c>
      <c r="F32" s="172"/>
      <c r="G32" s="173">
        <f>ROUND(E32*F32,2)</f>
        <v>0</v>
      </c>
      <c r="H32" s="172"/>
      <c r="I32" s="173">
        <f>ROUND(E32*H32,2)</f>
        <v>0</v>
      </c>
      <c r="J32" s="172"/>
      <c r="K32" s="173">
        <f>ROUND(E32*J32,2)</f>
        <v>0</v>
      </c>
      <c r="L32" s="173">
        <v>21</v>
      </c>
      <c r="M32" s="173">
        <f>G32*(1+L32/100)</f>
        <v>0</v>
      </c>
      <c r="N32" s="171">
        <v>3.5999999999999999E-3</v>
      </c>
      <c r="O32" s="171">
        <f>ROUND(E32*N32,2)</f>
        <v>0.12</v>
      </c>
      <c r="P32" s="171">
        <v>0</v>
      </c>
      <c r="Q32" s="171">
        <f>ROUND(E32*P32,2)</f>
        <v>0</v>
      </c>
      <c r="R32" s="173"/>
      <c r="S32" s="173" t="s">
        <v>141</v>
      </c>
      <c r="T32" s="174" t="s">
        <v>127</v>
      </c>
      <c r="U32" s="158">
        <v>0</v>
      </c>
      <c r="V32" s="158">
        <f>ROUND(E32*U32,2)</f>
        <v>0</v>
      </c>
      <c r="W32" s="158"/>
      <c r="X32" s="158" t="s">
        <v>157</v>
      </c>
      <c r="Y32" s="158" t="s">
        <v>128</v>
      </c>
      <c r="Z32" s="147"/>
      <c r="AA32" s="147"/>
      <c r="AB32" s="147"/>
      <c r="AC32" s="147"/>
      <c r="AD32" s="147"/>
      <c r="AE32" s="147"/>
      <c r="AF32" s="147"/>
      <c r="AG32" s="147" t="s">
        <v>158</v>
      </c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outlineLevel="2" x14ac:dyDescent="0.2">
      <c r="A33" s="154"/>
      <c r="B33" s="155"/>
      <c r="C33" s="190" t="s">
        <v>219</v>
      </c>
      <c r="D33" s="188"/>
      <c r="E33" s="189">
        <v>33.6</v>
      </c>
      <c r="F33" s="158"/>
      <c r="G33" s="158"/>
      <c r="H33" s="158"/>
      <c r="I33" s="158"/>
      <c r="J33" s="158"/>
      <c r="K33" s="158"/>
      <c r="L33" s="158"/>
      <c r="M33" s="158"/>
      <c r="N33" s="157"/>
      <c r="O33" s="157"/>
      <c r="P33" s="157"/>
      <c r="Q33" s="157"/>
      <c r="R33" s="158"/>
      <c r="S33" s="158"/>
      <c r="T33" s="158"/>
      <c r="U33" s="158"/>
      <c r="V33" s="158"/>
      <c r="W33" s="158"/>
      <c r="X33" s="158"/>
      <c r="Y33" s="158"/>
      <c r="Z33" s="147"/>
      <c r="AA33" s="147"/>
      <c r="AB33" s="147"/>
      <c r="AC33" s="147"/>
      <c r="AD33" s="147"/>
      <c r="AE33" s="147"/>
      <c r="AF33" s="147"/>
      <c r="AG33" s="147" t="s">
        <v>162</v>
      </c>
      <c r="AH33" s="147">
        <v>0</v>
      </c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outlineLevel="1" x14ac:dyDescent="0.2">
      <c r="A34" s="168">
        <v>16</v>
      </c>
      <c r="B34" s="169" t="s">
        <v>220</v>
      </c>
      <c r="C34" s="184" t="s">
        <v>221</v>
      </c>
      <c r="D34" s="170" t="s">
        <v>198</v>
      </c>
      <c r="E34" s="171">
        <v>1</v>
      </c>
      <c r="F34" s="172"/>
      <c r="G34" s="173">
        <f>ROUND(E34*F34,2)</f>
        <v>0</v>
      </c>
      <c r="H34" s="172"/>
      <c r="I34" s="173">
        <f>ROUND(E34*H34,2)</f>
        <v>0</v>
      </c>
      <c r="J34" s="172"/>
      <c r="K34" s="173">
        <f>ROUND(E34*J34,2)</f>
        <v>0</v>
      </c>
      <c r="L34" s="173">
        <v>21</v>
      </c>
      <c r="M34" s="173">
        <f>G34*(1+L34/100)</f>
        <v>0</v>
      </c>
      <c r="N34" s="171">
        <v>0</v>
      </c>
      <c r="O34" s="171">
        <f>ROUND(E34*N34,2)</f>
        <v>0</v>
      </c>
      <c r="P34" s="171">
        <v>0</v>
      </c>
      <c r="Q34" s="171">
        <f>ROUND(E34*P34,2)</f>
        <v>0</v>
      </c>
      <c r="R34" s="173"/>
      <c r="S34" s="173" t="s">
        <v>141</v>
      </c>
      <c r="T34" s="174" t="s">
        <v>127</v>
      </c>
      <c r="U34" s="158">
        <v>0</v>
      </c>
      <c r="V34" s="158">
        <f>ROUND(E34*U34,2)</f>
        <v>0</v>
      </c>
      <c r="W34" s="158"/>
      <c r="X34" s="158" t="s">
        <v>157</v>
      </c>
      <c r="Y34" s="158" t="s">
        <v>128</v>
      </c>
      <c r="Z34" s="147"/>
      <c r="AA34" s="147"/>
      <c r="AB34" s="147"/>
      <c r="AC34" s="147"/>
      <c r="AD34" s="147"/>
      <c r="AE34" s="147"/>
      <c r="AF34" s="147"/>
      <c r="AG34" s="147" t="s">
        <v>158</v>
      </c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outlineLevel="1" x14ac:dyDescent="0.2">
      <c r="A35" s="154">
        <v>17</v>
      </c>
      <c r="B35" s="155" t="s">
        <v>222</v>
      </c>
      <c r="C35" s="193" t="s">
        <v>223</v>
      </c>
      <c r="D35" s="156" t="s">
        <v>0</v>
      </c>
      <c r="E35" s="192"/>
      <c r="F35" s="159"/>
      <c r="G35" s="158">
        <f>ROUND(E35*F35,2)</f>
        <v>0</v>
      </c>
      <c r="H35" s="159"/>
      <c r="I35" s="158">
        <f>ROUND(E35*H35,2)</f>
        <v>0</v>
      </c>
      <c r="J35" s="159"/>
      <c r="K35" s="158">
        <f>ROUND(E35*J35,2)</f>
        <v>0</v>
      </c>
      <c r="L35" s="158">
        <v>21</v>
      </c>
      <c r="M35" s="158">
        <f>G35*(1+L35/100)</f>
        <v>0</v>
      </c>
      <c r="N35" s="157">
        <v>0</v>
      </c>
      <c r="O35" s="157">
        <f>ROUND(E35*N35,2)</f>
        <v>0</v>
      </c>
      <c r="P35" s="157">
        <v>0</v>
      </c>
      <c r="Q35" s="157">
        <f>ROUND(E35*P35,2)</f>
        <v>0</v>
      </c>
      <c r="R35" s="158" t="s">
        <v>224</v>
      </c>
      <c r="S35" s="158" t="s">
        <v>126</v>
      </c>
      <c r="T35" s="158" t="s">
        <v>126</v>
      </c>
      <c r="U35" s="158">
        <v>0</v>
      </c>
      <c r="V35" s="158">
        <f>ROUND(E35*U35,2)</f>
        <v>0</v>
      </c>
      <c r="W35" s="158"/>
      <c r="X35" s="158" t="s">
        <v>215</v>
      </c>
      <c r="Y35" s="158" t="s">
        <v>128</v>
      </c>
      <c r="Z35" s="147"/>
      <c r="AA35" s="147"/>
      <c r="AB35" s="147"/>
      <c r="AC35" s="147"/>
      <c r="AD35" s="147"/>
      <c r="AE35" s="147"/>
      <c r="AF35" s="147"/>
      <c r="AG35" s="147" t="s">
        <v>216</v>
      </c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outlineLevel="2" x14ac:dyDescent="0.2">
      <c r="A36" s="154"/>
      <c r="B36" s="155"/>
      <c r="C36" s="259" t="s">
        <v>225</v>
      </c>
      <c r="D36" s="260"/>
      <c r="E36" s="260"/>
      <c r="F36" s="260"/>
      <c r="G36" s="260"/>
      <c r="H36" s="158"/>
      <c r="I36" s="158"/>
      <c r="J36" s="158"/>
      <c r="K36" s="158"/>
      <c r="L36" s="158"/>
      <c r="M36" s="158"/>
      <c r="N36" s="157"/>
      <c r="O36" s="157"/>
      <c r="P36" s="157"/>
      <c r="Q36" s="157"/>
      <c r="R36" s="158"/>
      <c r="S36" s="158"/>
      <c r="T36" s="158"/>
      <c r="U36" s="158"/>
      <c r="V36" s="158"/>
      <c r="W36" s="158"/>
      <c r="X36" s="158"/>
      <c r="Y36" s="158"/>
      <c r="Z36" s="147"/>
      <c r="AA36" s="147"/>
      <c r="AB36" s="147"/>
      <c r="AC36" s="147"/>
      <c r="AD36" s="147"/>
      <c r="AE36" s="147"/>
      <c r="AF36" s="147"/>
      <c r="AG36" s="147" t="s">
        <v>160</v>
      </c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x14ac:dyDescent="0.2">
      <c r="A37" s="161" t="s">
        <v>121</v>
      </c>
      <c r="B37" s="162" t="s">
        <v>84</v>
      </c>
      <c r="C37" s="182" t="s">
        <v>85</v>
      </c>
      <c r="D37" s="163"/>
      <c r="E37" s="164"/>
      <c r="F37" s="165"/>
      <c r="G37" s="165">
        <f>SUMIF(AG38:AG86,"&lt;&gt;NOR",G38:G86)</f>
        <v>0</v>
      </c>
      <c r="H37" s="165"/>
      <c r="I37" s="165">
        <f>SUM(I38:I86)</f>
        <v>0</v>
      </c>
      <c r="J37" s="165"/>
      <c r="K37" s="165">
        <f>SUM(K38:K86)</f>
        <v>0</v>
      </c>
      <c r="L37" s="165"/>
      <c r="M37" s="165">
        <f>SUM(M38:M86)</f>
        <v>0</v>
      </c>
      <c r="N37" s="164"/>
      <c r="O37" s="164">
        <f>SUM(O38:O86)</f>
        <v>1.1300000000000001</v>
      </c>
      <c r="P37" s="164"/>
      <c r="Q37" s="164">
        <f>SUM(Q38:Q86)</f>
        <v>0</v>
      </c>
      <c r="R37" s="165"/>
      <c r="S37" s="165"/>
      <c r="T37" s="166"/>
      <c r="U37" s="160"/>
      <c r="V37" s="160">
        <f>SUM(V38:V86)</f>
        <v>139.44</v>
      </c>
      <c r="W37" s="160"/>
      <c r="X37" s="160"/>
      <c r="Y37" s="160"/>
      <c r="AG37" t="s">
        <v>122</v>
      </c>
    </row>
    <row r="38" spans="1:60" outlineLevel="1" x14ac:dyDescent="0.2">
      <c r="A38" s="168">
        <v>18</v>
      </c>
      <c r="B38" s="169" t="s">
        <v>226</v>
      </c>
      <c r="C38" s="184" t="s">
        <v>227</v>
      </c>
      <c r="D38" s="170" t="s">
        <v>228</v>
      </c>
      <c r="E38" s="171">
        <v>124.68733</v>
      </c>
      <c r="F38" s="172"/>
      <c r="G38" s="173">
        <f>ROUND(E38*F38,2)</f>
        <v>0</v>
      </c>
      <c r="H38" s="172"/>
      <c r="I38" s="173">
        <f>ROUND(E38*H38,2)</f>
        <v>0</v>
      </c>
      <c r="J38" s="172"/>
      <c r="K38" s="173">
        <f>ROUND(E38*J38,2)</f>
        <v>0</v>
      </c>
      <c r="L38" s="173">
        <v>21</v>
      </c>
      <c r="M38" s="173">
        <f>G38*(1+L38/100)</f>
        <v>0</v>
      </c>
      <c r="N38" s="171">
        <v>6.0000000000000002E-5</v>
      </c>
      <c r="O38" s="171">
        <f>ROUND(E38*N38,2)</f>
        <v>0.01</v>
      </c>
      <c r="P38" s="171">
        <v>0</v>
      </c>
      <c r="Q38" s="171">
        <f>ROUND(E38*P38,2)</f>
        <v>0</v>
      </c>
      <c r="R38" s="173" t="s">
        <v>229</v>
      </c>
      <c r="S38" s="173" t="s">
        <v>126</v>
      </c>
      <c r="T38" s="174" t="s">
        <v>126</v>
      </c>
      <c r="U38" s="158">
        <v>0.42599999999999999</v>
      </c>
      <c r="V38" s="158">
        <f>ROUND(E38*U38,2)</f>
        <v>53.12</v>
      </c>
      <c r="W38" s="158"/>
      <c r="X38" s="158" t="s">
        <v>157</v>
      </c>
      <c r="Y38" s="158" t="s">
        <v>128</v>
      </c>
      <c r="Z38" s="147"/>
      <c r="AA38" s="147"/>
      <c r="AB38" s="147"/>
      <c r="AC38" s="147"/>
      <c r="AD38" s="147"/>
      <c r="AE38" s="147"/>
      <c r="AF38" s="147"/>
      <c r="AG38" s="147" t="s">
        <v>158</v>
      </c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outlineLevel="2" x14ac:dyDescent="0.2">
      <c r="A39" s="154"/>
      <c r="B39" s="155"/>
      <c r="C39" s="190" t="s">
        <v>230</v>
      </c>
      <c r="D39" s="188"/>
      <c r="E39" s="189">
        <v>4.79</v>
      </c>
      <c r="F39" s="158"/>
      <c r="G39" s="158"/>
      <c r="H39" s="158"/>
      <c r="I39" s="158"/>
      <c r="J39" s="158"/>
      <c r="K39" s="158"/>
      <c r="L39" s="158"/>
      <c r="M39" s="158"/>
      <c r="N39" s="157"/>
      <c r="O39" s="157"/>
      <c r="P39" s="157"/>
      <c r="Q39" s="157"/>
      <c r="R39" s="158"/>
      <c r="S39" s="158"/>
      <c r="T39" s="158"/>
      <c r="U39" s="158"/>
      <c r="V39" s="158"/>
      <c r="W39" s="158"/>
      <c r="X39" s="158"/>
      <c r="Y39" s="158"/>
      <c r="Z39" s="147"/>
      <c r="AA39" s="147"/>
      <c r="AB39" s="147"/>
      <c r="AC39" s="147"/>
      <c r="AD39" s="147"/>
      <c r="AE39" s="147"/>
      <c r="AF39" s="147"/>
      <c r="AG39" s="147" t="s">
        <v>162</v>
      </c>
      <c r="AH39" s="147">
        <v>0</v>
      </c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outlineLevel="3" x14ac:dyDescent="0.2">
      <c r="A40" s="154"/>
      <c r="B40" s="155"/>
      <c r="C40" s="190" t="s">
        <v>231</v>
      </c>
      <c r="D40" s="188"/>
      <c r="E40" s="189">
        <v>33.5</v>
      </c>
      <c r="F40" s="158"/>
      <c r="G40" s="158"/>
      <c r="H40" s="158"/>
      <c r="I40" s="158"/>
      <c r="J40" s="158"/>
      <c r="K40" s="158"/>
      <c r="L40" s="158"/>
      <c r="M40" s="158"/>
      <c r="N40" s="157"/>
      <c r="O40" s="157"/>
      <c r="P40" s="157"/>
      <c r="Q40" s="157"/>
      <c r="R40" s="158"/>
      <c r="S40" s="158"/>
      <c r="T40" s="158"/>
      <c r="U40" s="158"/>
      <c r="V40" s="158"/>
      <c r="W40" s="158"/>
      <c r="X40" s="158"/>
      <c r="Y40" s="158"/>
      <c r="Z40" s="147"/>
      <c r="AA40" s="147"/>
      <c r="AB40" s="147"/>
      <c r="AC40" s="147"/>
      <c r="AD40" s="147"/>
      <c r="AE40" s="147"/>
      <c r="AF40" s="147"/>
      <c r="AG40" s="147" t="s">
        <v>162</v>
      </c>
      <c r="AH40" s="147">
        <v>0</v>
      </c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outlineLevel="3" x14ac:dyDescent="0.2">
      <c r="A41" s="154"/>
      <c r="B41" s="155"/>
      <c r="C41" s="190" t="s">
        <v>232</v>
      </c>
      <c r="D41" s="188"/>
      <c r="E41" s="189">
        <v>86.4</v>
      </c>
      <c r="F41" s="158"/>
      <c r="G41" s="158"/>
      <c r="H41" s="158"/>
      <c r="I41" s="158"/>
      <c r="J41" s="158"/>
      <c r="K41" s="158"/>
      <c r="L41" s="158"/>
      <c r="M41" s="158"/>
      <c r="N41" s="157"/>
      <c r="O41" s="157"/>
      <c r="P41" s="157"/>
      <c r="Q41" s="157"/>
      <c r="R41" s="158"/>
      <c r="S41" s="158"/>
      <c r="T41" s="158"/>
      <c r="U41" s="158"/>
      <c r="V41" s="158"/>
      <c r="W41" s="158"/>
      <c r="X41" s="158"/>
      <c r="Y41" s="158"/>
      <c r="Z41" s="147"/>
      <c r="AA41" s="147"/>
      <c r="AB41" s="147"/>
      <c r="AC41" s="147"/>
      <c r="AD41" s="147"/>
      <c r="AE41" s="147"/>
      <c r="AF41" s="147"/>
      <c r="AG41" s="147" t="s">
        <v>162</v>
      </c>
      <c r="AH41" s="147">
        <v>0</v>
      </c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outlineLevel="1" x14ac:dyDescent="0.2">
      <c r="A42" s="168">
        <v>19</v>
      </c>
      <c r="B42" s="169" t="s">
        <v>233</v>
      </c>
      <c r="C42" s="184" t="s">
        <v>234</v>
      </c>
      <c r="D42" s="170" t="s">
        <v>228</v>
      </c>
      <c r="E42" s="171">
        <v>22.56</v>
      </c>
      <c r="F42" s="172"/>
      <c r="G42" s="173">
        <f>ROUND(E42*F42,2)</f>
        <v>0</v>
      </c>
      <c r="H42" s="172"/>
      <c r="I42" s="173">
        <f>ROUND(E42*H42,2)</f>
        <v>0</v>
      </c>
      <c r="J42" s="172"/>
      <c r="K42" s="173">
        <f>ROUND(E42*J42,2)</f>
        <v>0</v>
      </c>
      <c r="L42" s="173">
        <v>21</v>
      </c>
      <c r="M42" s="173">
        <f>G42*(1+L42/100)</f>
        <v>0</v>
      </c>
      <c r="N42" s="171">
        <v>6.0000000000000002E-5</v>
      </c>
      <c r="O42" s="171">
        <f>ROUND(E42*N42,2)</f>
        <v>0</v>
      </c>
      <c r="P42" s="171">
        <v>0</v>
      </c>
      <c r="Q42" s="171">
        <f>ROUND(E42*P42,2)</f>
        <v>0</v>
      </c>
      <c r="R42" s="173" t="s">
        <v>229</v>
      </c>
      <c r="S42" s="173" t="s">
        <v>126</v>
      </c>
      <c r="T42" s="174" t="s">
        <v>126</v>
      </c>
      <c r="U42" s="158">
        <v>0.30399999999999999</v>
      </c>
      <c r="V42" s="158">
        <f>ROUND(E42*U42,2)</f>
        <v>6.86</v>
      </c>
      <c r="W42" s="158"/>
      <c r="X42" s="158" t="s">
        <v>157</v>
      </c>
      <c r="Y42" s="158" t="s">
        <v>128</v>
      </c>
      <c r="Z42" s="147"/>
      <c r="AA42" s="147"/>
      <c r="AB42" s="147"/>
      <c r="AC42" s="147"/>
      <c r="AD42" s="147"/>
      <c r="AE42" s="147"/>
      <c r="AF42" s="147"/>
      <c r="AG42" s="147" t="s">
        <v>158</v>
      </c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outlineLevel="2" x14ac:dyDescent="0.2">
      <c r="A43" s="154"/>
      <c r="B43" s="155"/>
      <c r="C43" s="190" t="s">
        <v>235</v>
      </c>
      <c r="D43" s="188"/>
      <c r="E43" s="189">
        <v>5.64</v>
      </c>
      <c r="F43" s="158"/>
      <c r="G43" s="158"/>
      <c r="H43" s="158"/>
      <c r="I43" s="158"/>
      <c r="J43" s="158"/>
      <c r="K43" s="158"/>
      <c r="L43" s="158"/>
      <c r="M43" s="158"/>
      <c r="N43" s="157"/>
      <c r="O43" s="157"/>
      <c r="P43" s="157"/>
      <c r="Q43" s="157"/>
      <c r="R43" s="158"/>
      <c r="S43" s="158"/>
      <c r="T43" s="158"/>
      <c r="U43" s="158"/>
      <c r="V43" s="158"/>
      <c r="W43" s="158"/>
      <c r="X43" s="158"/>
      <c r="Y43" s="158"/>
      <c r="Z43" s="147"/>
      <c r="AA43" s="147"/>
      <c r="AB43" s="147"/>
      <c r="AC43" s="147"/>
      <c r="AD43" s="147"/>
      <c r="AE43" s="147"/>
      <c r="AF43" s="147"/>
      <c r="AG43" s="147" t="s">
        <v>162</v>
      </c>
      <c r="AH43" s="147">
        <v>0</v>
      </c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outlineLevel="3" x14ac:dyDescent="0.2">
      <c r="A44" s="154"/>
      <c r="B44" s="155"/>
      <c r="C44" s="190" t="s">
        <v>236</v>
      </c>
      <c r="D44" s="188"/>
      <c r="E44" s="189">
        <v>5.64</v>
      </c>
      <c r="F44" s="158"/>
      <c r="G44" s="158"/>
      <c r="H44" s="158"/>
      <c r="I44" s="158"/>
      <c r="J44" s="158"/>
      <c r="K44" s="158"/>
      <c r="L44" s="158"/>
      <c r="M44" s="158"/>
      <c r="N44" s="157"/>
      <c r="O44" s="157"/>
      <c r="P44" s="157"/>
      <c r="Q44" s="157"/>
      <c r="R44" s="158"/>
      <c r="S44" s="158"/>
      <c r="T44" s="158"/>
      <c r="U44" s="158"/>
      <c r="V44" s="158"/>
      <c r="W44" s="158"/>
      <c r="X44" s="158"/>
      <c r="Y44" s="158"/>
      <c r="Z44" s="147"/>
      <c r="AA44" s="147"/>
      <c r="AB44" s="147"/>
      <c r="AC44" s="147"/>
      <c r="AD44" s="147"/>
      <c r="AE44" s="147"/>
      <c r="AF44" s="147"/>
      <c r="AG44" s="147" t="s">
        <v>162</v>
      </c>
      <c r="AH44" s="147">
        <v>0</v>
      </c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 outlineLevel="3" x14ac:dyDescent="0.2">
      <c r="A45" s="154"/>
      <c r="B45" s="155"/>
      <c r="C45" s="190" t="s">
        <v>237</v>
      </c>
      <c r="D45" s="188"/>
      <c r="E45" s="189">
        <v>5.64</v>
      </c>
      <c r="F45" s="158"/>
      <c r="G45" s="158"/>
      <c r="H45" s="158"/>
      <c r="I45" s="158"/>
      <c r="J45" s="158"/>
      <c r="K45" s="158"/>
      <c r="L45" s="158"/>
      <c r="M45" s="158"/>
      <c r="N45" s="157"/>
      <c r="O45" s="157"/>
      <c r="P45" s="157"/>
      <c r="Q45" s="157"/>
      <c r="R45" s="158"/>
      <c r="S45" s="158"/>
      <c r="T45" s="158"/>
      <c r="U45" s="158"/>
      <c r="V45" s="158"/>
      <c r="W45" s="158"/>
      <c r="X45" s="158"/>
      <c r="Y45" s="158"/>
      <c r="Z45" s="147"/>
      <c r="AA45" s="147"/>
      <c r="AB45" s="147"/>
      <c r="AC45" s="147"/>
      <c r="AD45" s="147"/>
      <c r="AE45" s="147"/>
      <c r="AF45" s="147"/>
      <c r="AG45" s="147" t="s">
        <v>162</v>
      </c>
      <c r="AH45" s="147">
        <v>0</v>
      </c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</row>
    <row r="46" spans="1:60" outlineLevel="3" x14ac:dyDescent="0.2">
      <c r="A46" s="154"/>
      <c r="B46" s="155"/>
      <c r="C46" s="190" t="s">
        <v>238</v>
      </c>
      <c r="D46" s="188"/>
      <c r="E46" s="189">
        <v>5.64</v>
      </c>
      <c r="F46" s="158"/>
      <c r="G46" s="158"/>
      <c r="H46" s="158"/>
      <c r="I46" s="158"/>
      <c r="J46" s="158"/>
      <c r="K46" s="158"/>
      <c r="L46" s="158"/>
      <c r="M46" s="158"/>
      <c r="N46" s="157"/>
      <c r="O46" s="157"/>
      <c r="P46" s="157"/>
      <c r="Q46" s="157"/>
      <c r="R46" s="158"/>
      <c r="S46" s="158"/>
      <c r="T46" s="158"/>
      <c r="U46" s="158"/>
      <c r="V46" s="158"/>
      <c r="W46" s="158"/>
      <c r="X46" s="158"/>
      <c r="Y46" s="158"/>
      <c r="Z46" s="147"/>
      <c r="AA46" s="147"/>
      <c r="AB46" s="147"/>
      <c r="AC46" s="147"/>
      <c r="AD46" s="147"/>
      <c r="AE46" s="147"/>
      <c r="AF46" s="147"/>
      <c r="AG46" s="147" t="s">
        <v>162</v>
      </c>
      <c r="AH46" s="147">
        <v>0</v>
      </c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outlineLevel="1" x14ac:dyDescent="0.2">
      <c r="A47" s="168">
        <v>20</v>
      </c>
      <c r="B47" s="169" t="s">
        <v>239</v>
      </c>
      <c r="C47" s="184" t="s">
        <v>240</v>
      </c>
      <c r="D47" s="170" t="s">
        <v>228</v>
      </c>
      <c r="E47" s="171">
        <v>235.44</v>
      </c>
      <c r="F47" s="172"/>
      <c r="G47" s="173">
        <f>ROUND(E47*F47,2)</f>
        <v>0</v>
      </c>
      <c r="H47" s="172"/>
      <c r="I47" s="173">
        <f>ROUND(E47*H47,2)</f>
        <v>0</v>
      </c>
      <c r="J47" s="172"/>
      <c r="K47" s="173">
        <f>ROUND(E47*J47,2)</f>
        <v>0</v>
      </c>
      <c r="L47" s="173">
        <v>21</v>
      </c>
      <c r="M47" s="173">
        <f>G47*(1+L47/100)</f>
        <v>0</v>
      </c>
      <c r="N47" s="171">
        <v>5.0000000000000002E-5</v>
      </c>
      <c r="O47" s="171">
        <f>ROUND(E47*N47,2)</f>
        <v>0.01</v>
      </c>
      <c r="P47" s="171">
        <v>0</v>
      </c>
      <c r="Q47" s="171">
        <f>ROUND(E47*P47,2)</f>
        <v>0</v>
      </c>
      <c r="R47" s="173" t="s">
        <v>229</v>
      </c>
      <c r="S47" s="173" t="s">
        <v>126</v>
      </c>
      <c r="T47" s="174" t="s">
        <v>126</v>
      </c>
      <c r="U47" s="158">
        <v>0.1</v>
      </c>
      <c r="V47" s="158">
        <f>ROUND(E47*U47,2)</f>
        <v>23.54</v>
      </c>
      <c r="W47" s="158"/>
      <c r="X47" s="158" t="s">
        <v>157</v>
      </c>
      <c r="Y47" s="158" t="s">
        <v>128</v>
      </c>
      <c r="Z47" s="147"/>
      <c r="AA47" s="147"/>
      <c r="AB47" s="147"/>
      <c r="AC47" s="147"/>
      <c r="AD47" s="147"/>
      <c r="AE47" s="147"/>
      <c r="AF47" s="147"/>
      <c r="AG47" s="147" t="s">
        <v>158</v>
      </c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outlineLevel="2" x14ac:dyDescent="0.2">
      <c r="A48" s="154"/>
      <c r="B48" s="155"/>
      <c r="C48" s="190" t="s">
        <v>241</v>
      </c>
      <c r="D48" s="188"/>
      <c r="E48" s="189">
        <v>29.43</v>
      </c>
      <c r="F48" s="158"/>
      <c r="G48" s="158"/>
      <c r="H48" s="158"/>
      <c r="I48" s="158"/>
      <c r="J48" s="158"/>
      <c r="K48" s="158"/>
      <c r="L48" s="158"/>
      <c r="M48" s="158"/>
      <c r="N48" s="157"/>
      <c r="O48" s="157"/>
      <c r="P48" s="157"/>
      <c r="Q48" s="157"/>
      <c r="R48" s="158"/>
      <c r="S48" s="158"/>
      <c r="T48" s="158"/>
      <c r="U48" s="158"/>
      <c r="V48" s="158"/>
      <c r="W48" s="158"/>
      <c r="X48" s="158"/>
      <c r="Y48" s="158"/>
      <c r="Z48" s="147"/>
      <c r="AA48" s="147"/>
      <c r="AB48" s="147"/>
      <c r="AC48" s="147"/>
      <c r="AD48" s="147"/>
      <c r="AE48" s="147"/>
      <c r="AF48" s="147"/>
      <c r="AG48" s="147" t="s">
        <v>162</v>
      </c>
      <c r="AH48" s="147">
        <v>0</v>
      </c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outlineLevel="3" x14ac:dyDescent="0.2">
      <c r="A49" s="154"/>
      <c r="B49" s="155"/>
      <c r="C49" s="190" t="s">
        <v>242</v>
      </c>
      <c r="D49" s="188"/>
      <c r="E49" s="189">
        <v>29.43</v>
      </c>
      <c r="F49" s="158"/>
      <c r="G49" s="158"/>
      <c r="H49" s="158"/>
      <c r="I49" s="158"/>
      <c r="J49" s="158"/>
      <c r="K49" s="158"/>
      <c r="L49" s="158"/>
      <c r="M49" s="158"/>
      <c r="N49" s="157"/>
      <c r="O49" s="157"/>
      <c r="P49" s="157"/>
      <c r="Q49" s="157"/>
      <c r="R49" s="158"/>
      <c r="S49" s="158"/>
      <c r="T49" s="158"/>
      <c r="U49" s="158"/>
      <c r="V49" s="158"/>
      <c r="W49" s="158"/>
      <c r="X49" s="158"/>
      <c r="Y49" s="158"/>
      <c r="Z49" s="147"/>
      <c r="AA49" s="147"/>
      <c r="AB49" s="147"/>
      <c r="AC49" s="147"/>
      <c r="AD49" s="147"/>
      <c r="AE49" s="147"/>
      <c r="AF49" s="147"/>
      <c r="AG49" s="147" t="s">
        <v>162</v>
      </c>
      <c r="AH49" s="147">
        <v>0</v>
      </c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outlineLevel="3" x14ac:dyDescent="0.2">
      <c r="A50" s="154"/>
      <c r="B50" s="155"/>
      <c r="C50" s="190" t="s">
        <v>243</v>
      </c>
      <c r="D50" s="188"/>
      <c r="E50" s="189">
        <v>29.43</v>
      </c>
      <c r="F50" s="158"/>
      <c r="G50" s="158"/>
      <c r="H50" s="158"/>
      <c r="I50" s="158"/>
      <c r="J50" s="158"/>
      <c r="K50" s="158"/>
      <c r="L50" s="158"/>
      <c r="M50" s="158"/>
      <c r="N50" s="157"/>
      <c r="O50" s="157"/>
      <c r="P50" s="157"/>
      <c r="Q50" s="157"/>
      <c r="R50" s="158"/>
      <c r="S50" s="158"/>
      <c r="T50" s="158"/>
      <c r="U50" s="158"/>
      <c r="V50" s="158"/>
      <c r="W50" s="158"/>
      <c r="X50" s="158"/>
      <c r="Y50" s="158"/>
      <c r="Z50" s="147"/>
      <c r="AA50" s="147"/>
      <c r="AB50" s="147"/>
      <c r="AC50" s="147"/>
      <c r="AD50" s="147"/>
      <c r="AE50" s="147"/>
      <c r="AF50" s="147"/>
      <c r="AG50" s="147" t="s">
        <v>162</v>
      </c>
      <c r="AH50" s="147">
        <v>0</v>
      </c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 outlineLevel="3" x14ac:dyDescent="0.2">
      <c r="A51" s="154"/>
      <c r="B51" s="155"/>
      <c r="C51" s="190" t="s">
        <v>244</v>
      </c>
      <c r="D51" s="188"/>
      <c r="E51" s="189">
        <v>29.43</v>
      </c>
      <c r="F51" s="158"/>
      <c r="G51" s="158"/>
      <c r="H51" s="158"/>
      <c r="I51" s="158"/>
      <c r="J51" s="158"/>
      <c r="K51" s="158"/>
      <c r="L51" s="158"/>
      <c r="M51" s="158"/>
      <c r="N51" s="157"/>
      <c r="O51" s="157"/>
      <c r="P51" s="157"/>
      <c r="Q51" s="157"/>
      <c r="R51" s="158"/>
      <c r="S51" s="158"/>
      <c r="T51" s="158"/>
      <c r="U51" s="158"/>
      <c r="V51" s="158"/>
      <c r="W51" s="158"/>
      <c r="X51" s="158"/>
      <c r="Y51" s="158"/>
      <c r="Z51" s="147"/>
      <c r="AA51" s="147"/>
      <c r="AB51" s="147"/>
      <c r="AC51" s="147"/>
      <c r="AD51" s="147"/>
      <c r="AE51" s="147"/>
      <c r="AF51" s="147"/>
      <c r="AG51" s="147" t="s">
        <v>162</v>
      </c>
      <c r="AH51" s="147">
        <v>0</v>
      </c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 outlineLevel="3" x14ac:dyDescent="0.2">
      <c r="A52" s="154"/>
      <c r="B52" s="155"/>
      <c r="C52" s="190" t="s">
        <v>245</v>
      </c>
      <c r="D52" s="188"/>
      <c r="E52" s="189">
        <v>29.43</v>
      </c>
      <c r="F52" s="158"/>
      <c r="G52" s="158"/>
      <c r="H52" s="158"/>
      <c r="I52" s="158"/>
      <c r="J52" s="158"/>
      <c r="K52" s="158"/>
      <c r="L52" s="158"/>
      <c r="M52" s="158"/>
      <c r="N52" s="157"/>
      <c r="O52" s="157"/>
      <c r="P52" s="157"/>
      <c r="Q52" s="157"/>
      <c r="R52" s="158"/>
      <c r="S52" s="158"/>
      <c r="T52" s="158"/>
      <c r="U52" s="158"/>
      <c r="V52" s="158"/>
      <c r="W52" s="158"/>
      <c r="X52" s="158"/>
      <c r="Y52" s="158"/>
      <c r="Z52" s="147"/>
      <c r="AA52" s="147"/>
      <c r="AB52" s="147"/>
      <c r="AC52" s="147"/>
      <c r="AD52" s="147"/>
      <c r="AE52" s="147"/>
      <c r="AF52" s="147"/>
      <c r="AG52" s="147" t="s">
        <v>162</v>
      </c>
      <c r="AH52" s="147">
        <v>0</v>
      </c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</row>
    <row r="53" spans="1:60" outlineLevel="3" x14ac:dyDescent="0.2">
      <c r="A53" s="154"/>
      <c r="B53" s="155"/>
      <c r="C53" s="190" t="s">
        <v>246</v>
      </c>
      <c r="D53" s="188"/>
      <c r="E53" s="189">
        <v>29.43</v>
      </c>
      <c r="F53" s="158"/>
      <c r="G53" s="158"/>
      <c r="H53" s="158"/>
      <c r="I53" s="158"/>
      <c r="J53" s="158"/>
      <c r="K53" s="158"/>
      <c r="L53" s="158"/>
      <c r="M53" s="158"/>
      <c r="N53" s="157"/>
      <c r="O53" s="157"/>
      <c r="P53" s="157"/>
      <c r="Q53" s="157"/>
      <c r="R53" s="158"/>
      <c r="S53" s="158"/>
      <c r="T53" s="158"/>
      <c r="U53" s="158"/>
      <c r="V53" s="158"/>
      <c r="W53" s="158"/>
      <c r="X53" s="158"/>
      <c r="Y53" s="158"/>
      <c r="Z53" s="147"/>
      <c r="AA53" s="147"/>
      <c r="AB53" s="147"/>
      <c r="AC53" s="147"/>
      <c r="AD53" s="147"/>
      <c r="AE53" s="147"/>
      <c r="AF53" s="147"/>
      <c r="AG53" s="147" t="s">
        <v>162</v>
      </c>
      <c r="AH53" s="147">
        <v>0</v>
      </c>
      <c r="AI53" s="147"/>
      <c r="AJ53" s="147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  <c r="BG53" s="147"/>
      <c r="BH53" s="147"/>
    </row>
    <row r="54" spans="1:60" outlineLevel="3" x14ac:dyDescent="0.2">
      <c r="A54" s="154"/>
      <c r="B54" s="155"/>
      <c r="C54" s="190" t="s">
        <v>247</v>
      </c>
      <c r="D54" s="188"/>
      <c r="E54" s="189">
        <v>29.43</v>
      </c>
      <c r="F54" s="158"/>
      <c r="G54" s="158"/>
      <c r="H54" s="158"/>
      <c r="I54" s="158"/>
      <c r="J54" s="158"/>
      <c r="K54" s="158"/>
      <c r="L54" s="158"/>
      <c r="M54" s="158"/>
      <c r="N54" s="157"/>
      <c r="O54" s="157"/>
      <c r="P54" s="157"/>
      <c r="Q54" s="157"/>
      <c r="R54" s="158"/>
      <c r="S54" s="158"/>
      <c r="T54" s="158"/>
      <c r="U54" s="158"/>
      <c r="V54" s="158"/>
      <c r="W54" s="158"/>
      <c r="X54" s="158"/>
      <c r="Y54" s="158"/>
      <c r="Z54" s="147"/>
      <c r="AA54" s="147"/>
      <c r="AB54" s="147"/>
      <c r="AC54" s="147"/>
      <c r="AD54" s="147"/>
      <c r="AE54" s="147"/>
      <c r="AF54" s="147"/>
      <c r="AG54" s="147" t="s">
        <v>162</v>
      </c>
      <c r="AH54" s="147">
        <v>0</v>
      </c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</row>
    <row r="55" spans="1:60" outlineLevel="3" x14ac:dyDescent="0.2">
      <c r="A55" s="154"/>
      <c r="B55" s="155"/>
      <c r="C55" s="190" t="s">
        <v>248</v>
      </c>
      <c r="D55" s="188"/>
      <c r="E55" s="189">
        <v>29.43</v>
      </c>
      <c r="F55" s="158"/>
      <c r="G55" s="158"/>
      <c r="H55" s="158"/>
      <c r="I55" s="158"/>
      <c r="J55" s="158"/>
      <c r="K55" s="158"/>
      <c r="L55" s="158"/>
      <c r="M55" s="158"/>
      <c r="N55" s="157"/>
      <c r="O55" s="157"/>
      <c r="P55" s="157"/>
      <c r="Q55" s="157"/>
      <c r="R55" s="158"/>
      <c r="S55" s="158"/>
      <c r="T55" s="158"/>
      <c r="U55" s="158"/>
      <c r="V55" s="158"/>
      <c r="W55" s="158"/>
      <c r="X55" s="158"/>
      <c r="Y55" s="158"/>
      <c r="Z55" s="147"/>
      <c r="AA55" s="147"/>
      <c r="AB55" s="147"/>
      <c r="AC55" s="147"/>
      <c r="AD55" s="147"/>
      <c r="AE55" s="147"/>
      <c r="AF55" s="147"/>
      <c r="AG55" s="147" t="s">
        <v>162</v>
      </c>
      <c r="AH55" s="147">
        <v>0</v>
      </c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</row>
    <row r="56" spans="1:60" outlineLevel="1" x14ac:dyDescent="0.2">
      <c r="A56" s="168">
        <v>21</v>
      </c>
      <c r="B56" s="169" t="s">
        <v>249</v>
      </c>
      <c r="C56" s="184" t="s">
        <v>250</v>
      </c>
      <c r="D56" s="170" t="s">
        <v>228</v>
      </c>
      <c r="E56" s="171">
        <v>540.02560000000005</v>
      </c>
      <c r="F56" s="172"/>
      <c r="G56" s="173">
        <f>ROUND(E56*F56,2)</f>
        <v>0</v>
      </c>
      <c r="H56" s="172"/>
      <c r="I56" s="173">
        <f>ROUND(E56*H56,2)</f>
        <v>0</v>
      </c>
      <c r="J56" s="172"/>
      <c r="K56" s="173">
        <f>ROUND(E56*J56,2)</f>
        <v>0</v>
      </c>
      <c r="L56" s="173">
        <v>21</v>
      </c>
      <c r="M56" s="173">
        <f>G56*(1+L56/100)</f>
        <v>0</v>
      </c>
      <c r="N56" s="171">
        <v>5.0000000000000002E-5</v>
      </c>
      <c r="O56" s="171">
        <f>ROUND(E56*N56,2)</f>
        <v>0.03</v>
      </c>
      <c r="P56" s="171">
        <v>0</v>
      </c>
      <c r="Q56" s="171">
        <f>ROUND(E56*P56,2)</f>
        <v>0</v>
      </c>
      <c r="R56" s="173" t="s">
        <v>229</v>
      </c>
      <c r="S56" s="173" t="s">
        <v>126</v>
      </c>
      <c r="T56" s="174" t="s">
        <v>126</v>
      </c>
      <c r="U56" s="158">
        <v>8.4000000000000005E-2</v>
      </c>
      <c r="V56" s="158">
        <f>ROUND(E56*U56,2)</f>
        <v>45.36</v>
      </c>
      <c r="W56" s="158"/>
      <c r="X56" s="158" t="s">
        <v>157</v>
      </c>
      <c r="Y56" s="158" t="s">
        <v>128</v>
      </c>
      <c r="Z56" s="147"/>
      <c r="AA56" s="147"/>
      <c r="AB56" s="147"/>
      <c r="AC56" s="147"/>
      <c r="AD56" s="147"/>
      <c r="AE56" s="147"/>
      <c r="AF56" s="147"/>
      <c r="AG56" s="147" t="s">
        <v>158</v>
      </c>
      <c r="AH56" s="147"/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</row>
    <row r="57" spans="1:60" outlineLevel="2" x14ac:dyDescent="0.2">
      <c r="A57" s="154"/>
      <c r="B57" s="155"/>
      <c r="C57" s="190" t="s">
        <v>251</v>
      </c>
      <c r="D57" s="188"/>
      <c r="E57" s="189">
        <v>99.64</v>
      </c>
      <c r="F57" s="158"/>
      <c r="G57" s="158"/>
      <c r="H57" s="158"/>
      <c r="I57" s="158"/>
      <c r="J57" s="158"/>
      <c r="K57" s="158"/>
      <c r="L57" s="158"/>
      <c r="M57" s="158"/>
      <c r="N57" s="157"/>
      <c r="O57" s="157"/>
      <c r="P57" s="157"/>
      <c r="Q57" s="157"/>
      <c r="R57" s="158"/>
      <c r="S57" s="158"/>
      <c r="T57" s="158"/>
      <c r="U57" s="158"/>
      <c r="V57" s="158"/>
      <c r="W57" s="158"/>
      <c r="X57" s="158"/>
      <c r="Y57" s="158"/>
      <c r="Z57" s="147"/>
      <c r="AA57" s="147"/>
      <c r="AB57" s="147"/>
      <c r="AC57" s="147"/>
      <c r="AD57" s="147"/>
      <c r="AE57" s="147"/>
      <c r="AF57" s="147"/>
      <c r="AG57" s="147" t="s">
        <v>162</v>
      </c>
      <c r="AH57" s="147">
        <v>0</v>
      </c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</row>
    <row r="58" spans="1:60" outlineLevel="3" x14ac:dyDescent="0.2">
      <c r="A58" s="154"/>
      <c r="B58" s="155"/>
      <c r="C58" s="190" t="s">
        <v>252</v>
      </c>
      <c r="D58" s="188"/>
      <c r="E58" s="189">
        <v>99.64</v>
      </c>
      <c r="F58" s="158"/>
      <c r="G58" s="158"/>
      <c r="H58" s="158"/>
      <c r="I58" s="158"/>
      <c r="J58" s="158"/>
      <c r="K58" s="158"/>
      <c r="L58" s="158"/>
      <c r="M58" s="158"/>
      <c r="N58" s="157"/>
      <c r="O58" s="157"/>
      <c r="P58" s="157"/>
      <c r="Q58" s="157"/>
      <c r="R58" s="158"/>
      <c r="S58" s="158"/>
      <c r="T58" s="158"/>
      <c r="U58" s="158"/>
      <c r="V58" s="158"/>
      <c r="W58" s="158"/>
      <c r="X58" s="158"/>
      <c r="Y58" s="158"/>
      <c r="Z58" s="147"/>
      <c r="AA58" s="147"/>
      <c r="AB58" s="147"/>
      <c r="AC58" s="147"/>
      <c r="AD58" s="147"/>
      <c r="AE58" s="147"/>
      <c r="AF58" s="147"/>
      <c r="AG58" s="147" t="s">
        <v>162</v>
      </c>
      <c r="AH58" s="147">
        <v>0</v>
      </c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</row>
    <row r="59" spans="1:60" outlineLevel="3" x14ac:dyDescent="0.2">
      <c r="A59" s="154"/>
      <c r="B59" s="155"/>
      <c r="C59" s="190" t="s">
        <v>253</v>
      </c>
      <c r="D59" s="188"/>
      <c r="E59" s="189">
        <v>90.24</v>
      </c>
      <c r="F59" s="158"/>
      <c r="G59" s="158"/>
      <c r="H59" s="158"/>
      <c r="I59" s="158"/>
      <c r="J59" s="158"/>
      <c r="K59" s="158"/>
      <c r="L59" s="158"/>
      <c r="M59" s="158"/>
      <c r="N59" s="157"/>
      <c r="O59" s="157"/>
      <c r="P59" s="157"/>
      <c r="Q59" s="157"/>
      <c r="R59" s="158"/>
      <c r="S59" s="158"/>
      <c r="T59" s="158"/>
      <c r="U59" s="158"/>
      <c r="V59" s="158"/>
      <c r="W59" s="158"/>
      <c r="X59" s="158"/>
      <c r="Y59" s="158"/>
      <c r="Z59" s="147"/>
      <c r="AA59" s="147"/>
      <c r="AB59" s="147"/>
      <c r="AC59" s="147"/>
      <c r="AD59" s="147"/>
      <c r="AE59" s="147"/>
      <c r="AF59" s="147"/>
      <c r="AG59" s="147" t="s">
        <v>162</v>
      </c>
      <c r="AH59" s="147">
        <v>0</v>
      </c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47"/>
      <c r="BB59" s="147"/>
      <c r="BC59" s="147"/>
      <c r="BD59" s="147"/>
      <c r="BE59" s="147"/>
      <c r="BF59" s="147"/>
      <c r="BG59" s="147"/>
      <c r="BH59" s="147"/>
    </row>
    <row r="60" spans="1:60" outlineLevel="3" x14ac:dyDescent="0.2">
      <c r="A60" s="154"/>
      <c r="B60" s="155"/>
      <c r="C60" s="190" t="s">
        <v>254</v>
      </c>
      <c r="D60" s="188"/>
      <c r="E60" s="189">
        <v>90.24</v>
      </c>
      <c r="F60" s="158"/>
      <c r="G60" s="158"/>
      <c r="H60" s="158"/>
      <c r="I60" s="158"/>
      <c r="J60" s="158"/>
      <c r="K60" s="158"/>
      <c r="L60" s="158"/>
      <c r="M60" s="158"/>
      <c r="N60" s="157"/>
      <c r="O60" s="157"/>
      <c r="P60" s="157"/>
      <c r="Q60" s="157"/>
      <c r="R60" s="158"/>
      <c r="S60" s="158"/>
      <c r="T60" s="158"/>
      <c r="U60" s="158"/>
      <c r="V60" s="158"/>
      <c r="W60" s="158"/>
      <c r="X60" s="158"/>
      <c r="Y60" s="158"/>
      <c r="Z60" s="147"/>
      <c r="AA60" s="147"/>
      <c r="AB60" s="147"/>
      <c r="AC60" s="147"/>
      <c r="AD60" s="147"/>
      <c r="AE60" s="147"/>
      <c r="AF60" s="147"/>
      <c r="AG60" s="147" t="s">
        <v>162</v>
      </c>
      <c r="AH60" s="147">
        <v>0</v>
      </c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</row>
    <row r="61" spans="1:60" outlineLevel="3" x14ac:dyDescent="0.2">
      <c r="A61" s="154"/>
      <c r="B61" s="155"/>
      <c r="C61" s="190" t="s">
        <v>255</v>
      </c>
      <c r="D61" s="188"/>
      <c r="E61" s="189">
        <v>160.26560000000001</v>
      </c>
      <c r="F61" s="158"/>
      <c r="G61" s="158"/>
      <c r="H61" s="158"/>
      <c r="I61" s="158"/>
      <c r="J61" s="158"/>
      <c r="K61" s="158"/>
      <c r="L61" s="158"/>
      <c r="M61" s="158"/>
      <c r="N61" s="157"/>
      <c r="O61" s="157"/>
      <c r="P61" s="157"/>
      <c r="Q61" s="157"/>
      <c r="R61" s="158"/>
      <c r="S61" s="158"/>
      <c r="T61" s="158"/>
      <c r="U61" s="158"/>
      <c r="V61" s="158"/>
      <c r="W61" s="158"/>
      <c r="X61" s="158"/>
      <c r="Y61" s="158"/>
      <c r="Z61" s="147"/>
      <c r="AA61" s="147"/>
      <c r="AB61" s="147"/>
      <c r="AC61" s="147"/>
      <c r="AD61" s="147"/>
      <c r="AE61" s="147"/>
      <c r="AF61" s="147"/>
      <c r="AG61" s="147" t="s">
        <v>162</v>
      </c>
      <c r="AH61" s="147">
        <v>0</v>
      </c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  <c r="BG61" s="147"/>
      <c r="BH61" s="147"/>
    </row>
    <row r="62" spans="1:60" outlineLevel="1" x14ac:dyDescent="0.2">
      <c r="A62" s="168">
        <v>22</v>
      </c>
      <c r="B62" s="169" t="s">
        <v>256</v>
      </c>
      <c r="C62" s="184" t="s">
        <v>257</v>
      </c>
      <c r="D62" s="170" t="s">
        <v>228</v>
      </c>
      <c r="E62" s="171">
        <v>203.04</v>
      </c>
      <c r="F62" s="172"/>
      <c r="G62" s="173">
        <f>ROUND(E62*F62,2)</f>
        <v>0</v>
      </c>
      <c r="H62" s="172"/>
      <c r="I62" s="173">
        <f>ROUND(E62*H62,2)</f>
        <v>0</v>
      </c>
      <c r="J62" s="172"/>
      <c r="K62" s="173">
        <f>ROUND(E62*J62,2)</f>
        <v>0</v>
      </c>
      <c r="L62" s="173">
        <v>21</v>
      </c>
      <c r="M62" s="173">
        <f>G62*(1+L62/100)</f>
        <v>0</v>
      </c>
      <c r="N62" s="171">
        <v>5.0000000000000002E-5</v>
      </c>
      <c r="O62" s="171">
        <f>ROUND(E62*N62,2)</f>
        <v>0.01</v>
      </c>
      <c r="P62" s="171">
        <v>0</v>
      </c>
      <c r="Q62" s="171">
        <f>ROUND(E62*P62,2)</f>
        <v>0</v>
      </c>
      <c r="R62" s="173" t="s">
        <v>229</v>
      </c>
      <c r="S62" s="173" t="s">
        <v>126</v>
      </c>
      <c r="T62" s="174" t="s">
        <v>126</v>
      </c>
      <c r="U62" s="158">
        <v>5.1999999999999998E-2</v>
      </c>
      <c r="V62" s="158">
        <f>ROUND(E62*U62,2)</f>
        <v>10.56</v>
      </c>
      <c r="W62" s="158"/>
      <c r="X62" s="158" t="s">
        <v>157</v>
      </c>
      <c r="Y62" s="158" t="s">
        <v>128</v>
      </c>
      <c r="Z62" s="147"/>
      <c r="AA62" s="147"/>
      <c r="AB62" s="147"/>
      <c r="AC62" s="147"/>
      <c r="AD62" s="147"/>
      <c r="AE62" s="147"/>
      <c r="AF62" s="147"/>
      <c r="AG62" s="147" t="s">
        <v>158</v>
      </c>
      <c r="AH62" s="147"/>
      <c r="AI62" s="147"/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  <c r="BG62" s="147"/>
      <c r="BH62" s="147"/>
    </row>
    <row r="63" spans="1:60" outlineLevel="2" x14ac:dyDescent="0.2">
      <c r="A63" s="154"/>
      <c r="B63" s="155"/>
      <c r="C63" s="190" t="s">
        <v>258</v>
      </c>
      <c r="D63" s="188"/>
      <c r="E63" s="189">
        <v>101.52</v>
      </c>
      <c r="F63" s="158"/>
      <c r="G63" s="158"/>
      <c r="H63" s="158"/>
      <c r="I63" s="158"/>
      <c r="J63" s="158"/>
      <c r="K63" s="158"/>
      <c r="L63" s="158"/>
      <c r="M63" s="158"/>
      <c r="N63" s="157"/>
      <c r="O63" s="157"/>
      <c r="P63" s="157"/>
      <c r="Q63" s="157"/>
      <c r="R63" s="158"/>
      <c r="S63" s="158"/>
      <c r="T63" s="158"/>
      <c r="U63" s="158"/>
      <c r="V63" s="158"/>
      <c r="W63" s="158"/>
      <c r="X63" s="158"/>
      <c r="Y63" s="158"/>
      <c r="Z63" s="147"/>
      <c r="AA63" s="147"/>
      <c r="AB63" s="147"/>
      <c r="AC63" s="147"/>
      <c r="AD63" s="147"/>
      <c r="AE63" s="147"/>
      <c r="AF63" s="147"/>
      <c r="AG63" s="147" t="s">
        <v>162</v>
      </c>
      <c r="AH63" s="147">
        <v>0</v>
      </c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47"/>
      <c r="BB63" s="147"/>
      <c r="BC63" s="147"/>
      <c r="BD63" s="147"/>
      <c r="BE63" s="147"/>
      <c r="BF63" s="147"/>
      <c r="BG63" s="147"/>
      <c r="BH63" s="147"/>
    </row>
    <row r="64" spans="1:60" outlineLevel="3" x14ac:dyDescent="0.2">
      <c r="A64" s="154"/>
      <c r="B64" s="155"/>
      <c r="C64" s="190" t="s">
        <v>259</v>
      </c>
      <c r="D64" s="188"/>
      <c r="E64" s="189">
        <v>101.52</v>
      </c>
      <c r="F64" s="158"/>
      <c r="G64" s="158"/>
      <c r="H64" s="158"/>
      <c r="I64" s="158"/>
      <c r="J64" s="158"/>
      <c r="K64" s="158"/>
      <c r="L64" s="158"/>
      <c r="M64" s="158"/>
      <c r="N64" s="157"/>
      <c r="O64" s="157"/>
      <c r="P64" s="157"/>
      <c r="Q64" s="157"/>
      <c r="R64" s="158"/>
      <c r="S64" s="158"/>
      <c r="T64" s="158"/>
      <c r="U64" s="158"/>
      <c r="V64" s="158"/>
      <c r="W64" s="158"/>
      <c r="X64" s="158"/>
      <c r="Y64" s="158"/>
      <c r="Z64" s="147"/>
      <c r="AA64" s="147"/>
      <c r="AB64" s="147"/>
      <c r="AC64" s="147"/>
      <c r="AD64" s="147"/>
      <c r="AE64" s="147"/>
      <c r="AF64" s="147"/>
      <c r="AG64" s="147" t="s">
        <v>162</v>
      </c>
      <c r="AH64" s="147">
        <v>0</v>
      </c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</row>
    <row r="65" spans="1:60" outlineLevel="1" x14ac:dyDescent="0.2">
      <c r="A65" s="175">
        <v>23</v>
      </c>
      <c r="B65" s="176" t="s">
        <v>260</v>
      </c>
      <c r="C65" s="183" t="s">
        <v>261</v>
      </c>
      <c r="D65" s="177" t="s">
        <v>262</v>
      </c>
      <c r="E65" s="178">
        <v>1</v>
      </c>
      <c r="F65" s="179"/>
      <c r="G65" s="180">
        <f>ROUND(E65*F65,2)</f>
        <v>0</v>
      </c>
      <c r="H65" s="179"/>
      <c r="I65" s="180">
        <f>ROUND(E65*H65,2)</f>
        <v>0</v>
      </c>
      <c r="J65" s="179"/>
      <c r="K65" s="180">
        <f>ROUND(E65*J65,2)</f>
        <v>0</v>
      </c>
      <c r="L65" s="180">
        <v>21</v>
      </c>
      <c r="M65" s="180">
        <f>G65*(1+L65/100)</f>
        <v>0</v>
      </c>
      <c r="N65" s="178">
        <v>0</v>
      </c>
      <c r="O65" s="178">
        <f>ROUND(E65*N65,2)</f>
        <v>0</v>
      </c>
      <c r="P65" s="178">
        <v>0</v>
      </c>
      <c r="Q65" s="178">
        <f>ROUND(E65*P65,2)</f>
        <v>0</v>
      </c>
      <c r="R65" s="180"/>
      <c r="S65" s="180" t="s">
        <v>141</v>
      </c>
      <c r="T65" s="181" t="s">
        <v>127</v>
      </c>
      <c r="U65" s="158">
        <v>0</v>
      </c>
      <c r="V65" s="158">
        <f>ROUND(E65*U65,2)</f>
        <v>0</v>
      </c>
      <c r="W65" s="158"/>
      <c r="X65" s="158" t="s">
        <v>157</v>
      </c>
      <c r="Y65" s="158" t="s">
        <v>128</v>
      </c>
      <c r="Z65" s="147"/>
      <c r="AA65" s="147"/>
      <c r="AB65" s="147"/>
      <c r="AC65" s="147"/>
      <c r="AD65" s="147"/>
      <c r="AE65" s="147"/>
      <c r="AF65" s="147"/>
      <c r="AG65" s="147" t="s">
        <v>158</v>
      </c>
      <c r="AH65" s="147"/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</row>
    <row r="66" spans="1:60" outlineLevel="1" x14ac:dyDescent="0.2">
      <c r="A66" s="175">
        <v>24</v>
      </c>
      <c r="B66" s="176" t="s">
        <v>263</v>
      </c>
      <c r="C66" s="183" t="s">
        <v>264</v>
      </c>
      <c r="D66" s="177" t="s">
        <v>262</v>
      </c>
      <c r="E66" s="178">
        <v>1</v>
      </c>
      <c r="F66" s="179"/>
      <c r="G66" s="180">
        <f>ROUND(E66*F66,2)</f>
        <v>0</v>
      </c>
      <c r="H66" s="179"/>
      <c r="I66" s="180">
        <f>ROUND(E66*H66,2)</f>
        <v>0</v>
      </c>
      <c r="J66" s="179"/>
      <c r="K66" s="180">
        <f>ROUND(E66*J66,2)</f>
        <v>0</v>
      </c>
      <c r="L66" s="180">
        <v>21</v>
      </c>
      <c r="M66" s="180">
        <f>G66*(1+L66/100)</f>
        <v>0</v>
      </c>
      <c r="N66" s="178">
        <v>0</v>
      </c>
      <c r="O66" s="178">
        <f>ROUND(E66*N66,2)</f>
        <v>0</v>
      </c>
      <c r="P66" s="178">
        <v>0</v>
      </c>
      <c r="Q66" s="178">
        <f>ROUND(E66*P66,2)</f>
        <v>0</v>
      </c>
      <c r="R66" s="180"/>
      <c r="S66" s="180" t="s">
        <v>141</v>
      </c>
      <c r="T66" s="181" t="s">
        <v>127</v>
      </c>
      <c r="U66" s="158">
        <v>0</v>
      </c>
      <c r="V66" s="158">
        <f>ROUND(E66*U66,2)</f>
        <v>0</v>
      </c>
      <c r="W66" s="158"/>
      <c r="X66" s="158" t="s">
        <v>157</v>
      </c>
      <c r="Y66" s="158" t="s">
        <v>128</v>
      </c>
      <c r="Z66" s="147"/>
      <c r="AA66" s="147"/>
      <c r="AB66" s="147"/>
      <c r="AC66" s="147"/>
      <c r="AD66" s="147"/>
      <c r="AE66" s="147"/>
      <c r="AF66" s="147"/>
      <c r="AG66" s="147" t="s">
        <v>158</v>
      </c>
      <c r="AH66" s="147"/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</row>
    <row r="67" spans="1:60" ht="22.5" outlineLevel="1" x14ac:dyDescent="0.2">
      <c r="A67" s="168">
        <v>25</v>
      </c>
      <c r="B67" s="169" t="s">
        <v>265</v>
      </c>
      <c r="C67" s="184" t="s">
        <v>266</v>
      </c>
      <c r="D67" s="170" t="s">
        <v>167</v>
      </c>
      <c r="E67" s="171">
        <v>0.63563000000000003</v>
      </c>
      <c r="F67" s="172"/>
      <c r="G67" s="173">
        <f>ROUND(E67*F67,2)</f>
        <v>0</v>
      </c>
      <c r="H67" s="172"/>
      <c r="I67" s="173">
        <f>ROUND(E67*H67,2)</f>
        <v>0</v>
      </c>
      <c r="J67" s="172"/>
      <c r="K67" s="173">
        <f>ROUND(E67*J67,2)</f>
        <v>0</v>
      </c>
      <c r="L67" s="173">
        <v>21</v>
      </c>
      <c r="M67" s="173">
        <f>G67*(1+L67/100)</f>
        <v>0</v>
      </c>
      <c r="N67" s="171">
        <v>1</v>
      </c>
      <c r="O67" s="171">
        <f>ROUND(E67*N67,2)</f>
        <v>0.64</v>
      </c>
      <c r="P67" s="171">
        <v>0</v>
      </c>
      <c r="Q67" s="171">
        <f>ROUND(E67*P67,2)</f>
        <v>0</v>
      </c>
      <c r="R67" s="173" t="s">
        <v>267</v>
      </c>
      <c r="S67" s="173" t="s">
        <v>126</v>
      </c>
      <c r="T67" s="174" t="s">
        <v>126</v>
      </c>
      <c r="U67" s="158">
        <v>0</v>
      </c>
      <c r="V67" s="158">
        <f>ROUND(E67*U67,2)</f>
        <v>0</v>
      </c>
      <c r="W67" s="158"/>
      <c r="X67" s="158" t="s">
        <v>268</v>
      </c>
      <c r="Y67" s="158" t="s">
        <v>128</v>
      </c>
      <c r="Z67" s="147"/>
      <c r="AA67" s="147"/>
      <c r="AB67" s="147"/>
      <c r="AC67" s="147"/>
      <c r="AD67" s="147"/>
      <c r="AE67" s="147"/>
      <c r="AF67" s="147"/>
      <c r="AG67" s="147" t="s">
        <v>269</v>
      </c>
      <c r="AH67" s="147"/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</row>
    <row r="68" spans="1:60" outlineLevel="2" x14ac:dyDescent="0.2">
      <c r="A68" s="154"/>
      <c r="B68" s="155"/>
      <c r="C68" s="190" t="s">
        <v>270</v>
      </c>
      <c r="D68" s="188"/>
      <c r="E68" s="189">
        <v>0.11</v>
      </c>
      <c r="F68" s="158"/>
      <c r="G68" s="158"/>
      <c r="H68" s="158"/>
      <c r="I68" s="158"/>
      <c r="J68" s="158"/>
      <c r="K68" s="158"/>
      <c r="L68" s="158"/>
      <c r="M68" s="158"/>
      <c r="N68" s="157"/>
      <c r="O68" s="157"/>
      <c r="P68" s="157"/>
      <c r="Q68" s="157"/>
      <c r="R68" s="158"/>
      <c r="S68" s="158"/>
      <c r="T68" s="158"/>
      <c r="U68" s="158"/>
      <c r="V68" s="158"/>
      <c r="W68" s="158"/>
      <c r="X68" s="158"/>
      <c r="Y68" s="158"/>
      <c r="Z68" s="147"/>
      <c r="AA68" s="147"/>
      <c r="AB68" s="147"/>
      <c r="AC68" s="147"/>
      <c r="AD68" s="147"/>
      <c r="AE68" s="147"/>
      <c r="AF68" s="147"/>
      <c r="AG68" s="147" t="s">
        <v>162</v>
      </c>
      <c r="AH68" s="147">
        <v>0</v>
      </c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</row>
    <row r="69" spans="1:60" outlineLevel="3" x14ac:dyDescent="0.2">
      <c r="A69" s="154"/>
      <c r="B69" s="155"/>
      <c r="C69" s="190" t="s">
        <v>271</v>
      </c>
      <c r="D69" s="188"/>
      <c r="E69" s="189">
        <v>0.11</v>
      </c>
      <c r="F69" s="158"/>
      <c r="G69" s="158"/>
      <c r="H69" s="158"/>
      <c r="I69" s="158"/>
      <c r="J69" s="158"/>
      <c r="K69" s="158"/>
      <c r="L69" s="158"/>
      <c r="M69" s="158"/>
      <c r="N69" s="157"/>
      <c r="O69" s="157"/>
      <c r="P69" s="157"/>
      <c r="Q69" s="157"/>
      <c r="R69" s="158"/>
      <c r="S69" s="158"/>
      <c r="T69" s="158"/>
      <c r="U69" s="158"/>
      <c r="V69" s="158"/>
      <c r="W69" s="158"/>
      <c r="X69" s="158"/>
      <c r="Y69" s="158"/>
      <c r="Z69" s="147"/>
      <c r="AA69" s="147"/>
      <c r="AB69" s="147"/>
      <c r="AC69" s="147"/>
      <c r="AD69" s="147"/>
      <c r="AE69" s="147"/>
      <c r="AF69" s="147"/>
      <c r="AG69" s="147" t="s">
        <v>162</v>
      </c>
      <c r="AH69" s="147">
        <v>0</v>
      </c>
      <c r="AI69" s="147"/>
      <c r="AJ69" s="147"/>
      <c r="AK69" s="147"/>
      <c r="AL69" s="147"/>
      <c r="AM69" s="147"/>
      <c r="AN69" s="147"/>
      <c r="AO69" s="147"/>
      <c r="AP69" s="147"/>
      <c r="AQ69" s="147"/>
      <c r="AR69" s="147"/>
      <c r="AS69" s="147"/>
      <c r="AT69" s="147"/>
      <c r="AU69" s="147"/>
      <c r="AV69" s="147"/>
      <c r="AW69" s="147"/>
      <c r="AX69" s="147"/>
      <c r="AY69" s="147"/>
      <c r="AZ69" s="147"/>
      <c r="BA69" s="147"/>
      <c r="BB69" s="147"/>
      <c r="BC69" s="147"/>
      <c r="BD69" s="147"/>
      <c r="BE69" s="147"/>
      <c r="BF69" s="147"/>
      <c r="BG69" s="147"/>
      <c r="BH69" s="147"/>
    </row>
    <row r="70" spans="1:60" outlineLevel="3" x14ac:dyDescent="0.2">
      <c r="A70" s="154"/>
      <c r="B70" s="155"/>
      <c r="C70" s="190" t="s">
        <v>272</v>
      </c>
      <c r="D70" s="188"/>
      <c r="E70" s="189">
        <v>0.1</v>
      </c>
      <c r="F70" s="158"/>
      <c r="G70" s="158"/>
      <c r="H70" s="158"/>
      <c r="I70" s="158"/>
      <c r="J70" s="158"/>
      <c r="K70" s="158"/>
      <c r="L70" s="158"/>
      <c r="M70" s="158"/>
      <c r="N70" s="157"/>
      <c r="O70" s="157"/>
      <c r="P70" s="157"/>
      <c r="Q70" s="157"/>
      <c r="R70" s="158"/>
      <c r="S70" s="158"/>
      <c r="T70" s="158"/>
      <c r="U70" s="158"/>
      <c r="V70" s="158"/>
      <c r="W70" s="158"/>
      <c r="X70" s="158"/>
      <c r="Y70" s="158"/>
      <c r="Z70" s="147"/>
      <c r="AA70" s="147"/>
      <c r="AB70" s="147"/>
      <c r="AC70" s="147"/>
      <c r="AD70" s="147"/>
      <c r="AE70" s="147"/>
      <c r="AF70" s="147"/>
      <c r="AG70" s="147" t="s">
        <v>162</v>
      </c>
      <c r="AH70" s="147">
        <v>0</v>
      </c>
      <c r="AI70" s="147"/>
      <c r="AJ70" s="147"/>
      <c r="AK70" s="147"/>
      <c r="AL70" s="147"/>
      <c r="AM70" s="147"/>
      <c r="AN70" s="147"/>
      <c r="AO70" s="147"/>
      <c r="AP70" s="147"/>
      <c r="AQ70" s="147"/>
      <c r="AR70" s="147"/>
      <c r="AS70" s="147"/>
      <c r="AT70" s="147"/>
      <c r="AU70" s="147"/>
      <c r="AV70" s="147"/>
      <c r="AW70" s="147"/>
      <c r="AX70" s="147"/>
      <c r="AY70" s="147"/>
      <c r="AZ70" s="147"/>
      <c r="BA70" s="147"/>
      <c r="BB70" s="147"/>
      <c r="BC70" s="147"/>
      <c r="BD70" s="147"/>
      <c r="BE70" s="147"/>
      <c r="BF70" s="147"/>
      <c r="BG70" s="147"/>
      <c r="BH70" s="147"/>
    </row>
    <row r="71" spans="1:60" outlineLevel="3" x14ac:dyDescent="0.2">
      <c r="A71" s="154"/>
      <c r="B71" s="155"/>
      <c r="C71" s="190" t="s">
        <v>273</v>
      </c>
      <c r="D71" s="188"/>
      <c r="E71" s="189">
        <v>0.1</v>
      </c>
      <c r="F71" s="158"/>
      <c r="G71" s="158"/>
      <c r="H71" s="158"/>
      <c r="I71" s="158"/>
      <c r="J71" s="158"/>
      <c r="K71" s="158"/>
      <c r="L71" s="158"/>
      <c r="M71" s="158"/>
      <c r="N71" s="157"/>
      <c r="O71" s="157"/>
      <c r="P71" s="157"/>
      <c r="Q71" s="157"/>
      <c r="R71" s="158"/>
      <c r="S71" s="158"/>
      <c r="T71" s="158"/>
      <c r="U71" s="158"/>
      <c r="V71" s="158"/>
      <c r="W71" s="158"/>
      <c r="X71" s="158"/>
      <c r="Y71" s="158"/>
      <c r="Z71" s="147"/>
      <c r="AA71" s="147"/>
      <c r="AB71" s="147"/>
      <c r="AC71" s="147"/>
      <c r="AD71" s="147"/>
      <c r="AE71" s="147"/>
      <c r="AF71" s="147"/>
      <c r="AG71" s="147" t="s">
        <v>162</v>
      </c>
      <c r="AH71" s="147">
        <v>0</v>
      </c>
      <c r="AI71" s="147"/>
      <c r="AJ71" s="147"/>
      <c r="AK71" s="147"/>
      <c r="AL71" s="147"/>
      <c r="AM71" s="147"/>
      <c r="AN71" s="147"/>
      <c r="AO71" s="147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147"/>
      <c r="BC71" s="147"/>
      <c r="BD71" s="147"/>
      <c r="BE71" s="147"/>
      <c r="BF71" s="147"/>
      <c r="BG71" s="147"/>
      <c r="BH71" s="147"/>
    </row>
    <row r="72" spans="1:60" outlineLevel="3" x14ac:dyDescent="0.2">
      <c r="A72" s="154"/>
      <c r="B72" s="155"/>
      <c r="C72" s="190" t="s">
        <v>274</v>
      </c>
      <c r="D72" s="188"/>
      <c r="E72" s="189">
        <v>0.09</v>
      </c>
      <c r="F72" s="158"/>
      <c r="G72" s="158"/>
      <c r="H72" s="158"/>
      <c r="I72" s="158"/>
      <c r="J72" s="158"/>
      <c r="K72" s="158"/>
      <c r="L72" s="158"/>
      <c r="M72" s="158"/>
      <c r="N72" s="157"/>
      <c r="O72" s="157"/>
      <c r="P72" s="157"/>
      <c r="Q72" s="157"/>
      <c r="R72" s="158"/>
      <c r="S72" s="158"/>
      <c r="T72" s="158"/>
      <c r="U72" s="158"/>
      <c r="V72" s="158"/>
      <c r="W72" s="158"/>
      <c r="X72" s="158"/>
      <c r="Y72" s="158"/>
      <c r="Z72" s="147"/>
      <c r="AA72" s="147"/>
      <c r="AB72" s="147"/>
      <c r="AC72" s="147"/>
      <c r="AD72" s="147"/>
      <c r="AE72" s="147"/>
      <c r="AF72" s="147"/>
      <c r="AG72" s="147" t="s">
        <v>162</v>
      </c>
      <c r="AH72" s="147">
        <v>0</v>
      </c>
      <c r="AI72" s="147"/>
      <c r="AJ72" s="147"/>
      <c r="AK72" s="147"/>
      <c r="AL72" s="147"/>
      <c r="AM72" s="147"/>
      <c r="AN72" s="147"/>
      <c r="AO72" s="147"/>
      <c r="AP72" s="147"/>
      <c r="AQ72" s="147"/>
      <c r="AR72" s="147"/>
      <c r="AS72" s="147"/>
      <c r="AT72" s="147"/>
      <c r="AU72" s="147"/>
      <c r="AV72" s="147"/>
      <c r="AW72" s="147"/>
      <c r="AX72" s="147"/>
      <c r="AY72" s="147"/>
      <c r="AZ72" s="147"/>
      <c r="BA72" s="147"/>
      <c r="BB72" s="147"/>
      <c r="BC72" s="147"/>
      <c r="BD72" s="147"/>
      <c r="BE72" s="147"/>
      <c r="BF72" s="147"/>
      <c r="BG72" s="147"/>
      <c r="BH72" s="147"/>
    </row>
    <row r="73" spans="1:60" outlineLevel="3" x14ac:dyDescent="0.2">
      <c r="A73" s="154"/>
      <c r="B73" s="155"/>
      <c r="C73" s="190" t="s">
        <v>275</v>
      </c>
      <c r="D73" s="188"/>
      <c r="E73" s="189">
        <v>0.09</v>
      </c>
      <c r="F73" s="158"/>
      <c r="G73" s="158"/>
      <c r="H73" s="158"/>
      <c r="I73" s="158"/>
      <c r="J73" s="158"/>
      <c r="K73" s="158"/>
      <c r="L73" s="158"/>
      <c r="M73" s="158"/>
      <c r="N73" s="157"/>
      <c r="O73" s="157"/>
      <c r="P73" s="157"/>
      <c r="Q73" s="157"/>
      <c r="R73" s="158"/>
      <c r="S73" s="158"/>
      <c r="T73" s="158"/>
      <c r="U73" s="158"/>
      <c r="V73" s="158"/>
      <c r="W73" s="158"/>
      <c r="X73" s="158"/>
      <c r="Y73" s="158"/>
      <c r="Z73" s="147"/>
      <c r="AA73" s="147"/>
      <c r="AB73" s="147"/>
      <c r="AC73" s="147"/>
      <c r="AD73" s="147"/>
      <c r="AE73" s="147"/>
      <c r="AF73" s="147"/>
      <c r="AG73" s="147" t="s">
        <v>162</v>
      </c>
      <c r="AH73" s="147">
        <v>0</v>
      </c>
      <c r="AI73" s="147"/>
      <c r="AJ73" s="147"/>
      <c r="AK73" s="147"/>
      <c r="AL73" s="147"/>
      <c r="AM73" s="147"/>
      <c r="AN73" s="147"/>
      <c r="AO73" s="147"/>
      <c r="AP73" s="147"/>
      <c r="AQ73" s="147"/>
      <c r="AR73" s="147"/>
      <c r="AS73" s="147"/>
      <c r="AT73" s="147"/>
      <c r="AU73" s="147"/>
      <c r="AV73" s="147"/>
      <c r="AW73" s="147"/>
      <c r="AX73" s="147"/>
      <c r="AY73" s="147"/>
      <c r="AZ73" s="147"/>
      <c r="BA73" s="147"/>
      <c r="BB73" s="147"/>
      <c r="BC73" s="147"/>
      <c r="BD73" s="147"/>
      <c r="BE73" s="147"/>
      <c r="BF73" s="147"/>
      <c r="BG73" s="147"/>
      <c r="BH73" s="147"/>
    </row>
    <row r="74" spans="1:60" outlineLevel="3" x14ac:dyDescent="0.2">
      <c r="A74" s="154"/>
      <c r="B74" s="155"/>
      <c r="C74" s="190" t="s">
        <v>276</v>
      </c>
      <c r="D74" s="188"/>
      <c r="E74" s="189">
        <v>0.01</v>
      </c>
      <c r="F74" s="158"/>
      <c r="G74" s="158"/>
      <c r="H74" s="158"/>
      <c r="I74" s="158"/>
      <c r="J74" s="158"/>
      <c r="K74" s="158"/>
      <c r="L74" s="158"/>
      <c r="M74" s="158"/>
      <c r="N74" s="157"/>
      <c r="O74" s="157"/>
      <c r="P74" s="157"/>
      <c r="Q74" s="157"/>
      <c r="R74" s="158"/>
      <c r="S74" s="158"/>
      <c r="T74" s="158"/>
      <c r="U74" s="158"/>
      <c r="V74" s="158"/>
      <c r="W74" s="158"/>
      <c r="X74" s="158"/>
      <c r="Y74" s="158"/>
      <c r="Z74" s="147"/>
      <c r="AA74" s="147"/>
      <c r="AB74" s="147"/>
      <c r="AC74" s="147"/>
      <c r="AD74" s="147"/>
      <c r="AE74" s="147"/>
      <c r="AF74" s="147"/>
      <c r="AG74" s="147" t="s">
        <v>162</v>
      </c>
      <c r="AH74" s="147">
        <v>0</v>
      </c>
      <c r="AI74" s="147"/>
      <c r="AJ74" s="147"/>
      <c r="AK74" s="147"/>
      <c r="AL74" s="147"/>
      <c r="AM74" s="147"/>
      <c r="AN74" s="147"/>
      <c r="AO74" s="147"/>
      <c r="AP74" s="147"/>
      <c r="AQ74" s="147"/>
      <c r="AR74" s="147"/>
      <c r="AS74" s="147"/>
      <c r="AT74" s="147"/>
      <c r="AU74" s="147"/>
      <c r="AV74" s="147"/>
      <c r="AW74" s="147"/>
      <c r="AX74" s="147"/>
      <c r="AY74" s="147"/>
      <c r="AZ74" s="147"/>
      <c r="BA74" s="147"/>
      <c r="BB74" s="147"/>
      <c r="BC74" s="147"/>
      <c r="BD74" s="147"/>
      <c r="BE74" s="147"/>
      <c r="BF74" s="147"/>
      <c r="BG74" s="147"/>
      <c r="BH74" s="147"/>
    </row>
    <row r="75" spans="1:60" outlineLevel="3" x14ac:dyDescent="0.2">
      <c r="A75" s="154"/>
      <c r="B75" s="155"/>
      <c r="C75" s="190" t="s">
        <v>277</v>
      </c>
      <c r="D75" s="188"/>
      <c r="E75" s="189">
        <v>0.01</v>
      </c>
      <c r="F75" s="158"/>
      <c r="G75" s="158"/>
      <c r="H75" s="158"/>
      <c r="I75" s="158"/>
      <c r="J75" s="158"/>
      <c r="K75" s="158"/>
      <c r="L75" s="158"/>
      <c r="M75" s="158"/>
      <c r="N75" s="157"/>
      <c r="O75" s="157"/>
      <c r="P75" s="157"/>
      <c r="Q75" s="157"/>
      <c r="R75" s="158"/>
      <c r="S75" s="158"/>
      <c r="T75" s="158"/>
      <c r="U75" s="158"/>
      <c r="V75" s="158"/>
      <c r="W75" s="158"/>
      <c r="X75" s="158"/>
      <c r="Y75" s="158"/>
      <c r="Z75" s="147"/>
      <c r="AA75" s="147"/>
      <c r="AB75" s="147"/>
      <c r="AC75" s="147"/>
      <c r="AD75" s="147"/>
      <c r="AE75" s="147"/>
      <c r="AF75" s="147"/>
      <c r="AG75" s="147" t="s">
        <v>162</v>
      </c>
      <c r="AH75" s="147">
        <v>0</v>
      </c>
      <c r="AI75" s="147"/>
      <c r="AJ75" s="147"/>
      <c r="AK75" s="147"/>
      <c r="AL75" s="147"/>
      <c r="AM75" s="147"/>
      <c r="AN75" s="147"/>
      <c r="AO75" s="147"/>
      <c r="AP75" s="147"/>
      <c r="AQ75" s="147"/>
      <c r="AR75" s="147"/>
      <c r="AS75" s="147"/>
      <c r="AT75" s="147"/>
      <c r="AU75" s="147"/>
      <c r="AV75" s="147"/>
      <c r="AW75" s="147"/>
      <c r="AX75" s="147"/>
      <c r="AY75" s="147"/>
      <c r="AZ75" s="147"/>
      <c r="BA75" s="147"/>
      <c r="BB75" s="147"/>
      <c r="BC75" s="147"/>
      <c r="BD75" s="147"/>
      <c r="BE75" s="147"/>
      <c r="BF75" s="147"/>
      <c r="BG75" s="147"/>
      <c r="BH75" s="147"/>
    </row>
    <row r="76" spans="1:60" outlineLevel="3" x14ac:dyDescent="0.2">
      <c r="A76" s="154"/>
      <c r="B76" s="155"/>
      <c r="C76" s="190" t="s">
        <v>278</v>
      </c>
      <c r="D76" s="188"/>
      <c r="E76" s="189">
        <v>0.01</v>
      </c>
      <c r="F76" s="158"/>
      <c r="G76" s="158"/>
      <c r="H76" s="158"/>
      <c r="I76" s="158"/>
      <c r="J76" s="158"/>
      <c r="K76" s="158"/>
      <c r="L76" s="158"/>
      <c r="M76" s="158"/>
      <c r="N76" s="157"/>
      <c r="O76" s="157"/>
      <c r="P76" s="157"/>
      <c r="Q76" s="157"/>
      <c r="R76" s="158"/>
      <c r="S76" s="158"/>
      <c r="T76" s="158"/>
      <c r="U76" s="158"/>
      <c r="V76" s="158"/>
      <c r="W76" s="158"/>
      <c r="X76" s="158"/>
      <c r="Y76" s="158"/>
      <c r="Z76" s="147"/>
      <c r="AA76" s="147"/>
      <c r="AB76" s="147"/>
      <c r="AC76" s="147"/>
      <c r="AD76" s="147"/>
      <c r="AE76" s="147"/>
      <c r="AF76" s="147"/>
      <c r="AG76" s="147" t="s">
        <v>162</v>
      </c>
      <c r="AH76" s="147">
        <v>0</v>
      </c>
      <c r="AI76" s="147"/>
      <c r="AJ76" s="147"/>
      <c r="AK76" s="147"/>
      <c r="AL76" s="147"/>
      <c r="AM76" s="147"/>
      <c r="AN76" s="147"/>
      <c r="AO76" s="147"/>
      <c r="AP76" s="147"/>
      <c r="AQ76" s="147"/>
      <c r="AR76" s="147"/>
      <c r="AS76" s="147"/>
      <c r="AT76" s="147"/>
      <c r="AU76" s="147"/>
      <c r="AV76" s="147"/>
      <c r="AW76" s="147"/>
      <c r="AX76" s="147"/>
      <c r="AY76" s="147"/>
      <c r="AZ76" s="147"/>
      <c r="BA76" s="147"/>
      <c r="BB76" s="147"/>
      <c r="BC76" s="147"/>
      <c r="BD76" s="147"/>
      <c r="BE76" s="147"/>
      <c r="BF76" s="147"/>
      <c r="BG76" s="147"/>
      <c r="BH76" s="147"/>
    </row>
    <row r="77" spans="1:60" outlineLevel="3" x14ac:dyDescent="0.2">
      <c r="A77" s="154"/>
      <c r="B77" s="155"/>
      <c r="C77" s="190" t="s">
        <v>279</v>
      </c>
      <c r="D77" s="188"/>
      <c r="E77" s="189">
        <v>0.01</v>
      </c>
      <c r="F77" s="158"/>
      <c r="G77" s="158"/>
      <c r="H77" s="158"/>
      <c r="I77" s="158"/>
      <c r="J77" s="158"/>
      <c r="K77" s="158"/>
      <c r="L77" s="158"/>
      <c r="M77" s="158"/>
      <c r="N77" s="157"/>
      <c r="O77" s="157"/>
      <c r="P77" s="157"/>
      <c r="Q77" s="157"/>
      <c r="R77" s="158"/>
      <c r="S77" s="158"/>
      <c r="T77" s="158"/>
      <c r="U77" s="158"/>
      <c r="V77" s="158"/>
      <c r="W77" s="158"/>
      <c r="X77" s="158"/>
      <c r="Y77" s="158"/>
      <c r="Z77" s="147"/>
      <c r="AA77" s="147"/>
      <c r="AB77" s="147"/>
      <c r="AC77" s="147"/>
      <c r="AD77" s="147"/>
      <c r="AE77" s="147"/>
      <c r="AF77" s="147"/>
      <c r="AG77" s="147" t="s">
        <v>162</v>
      </c>
      <c r="AH77" s="147">
        <v>0</v>
      </c>
      <c r="AI77" s="147"/>
      <c r="AJ77" s="147"/>
      <c r="AK77" s="147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  <c r="BG77" s="147"/>
      <c r="BH77" s="147"/>
    </row>
    <row r="78" spans="1:60" ht="22.5" outlineLevel="1" x14ac:dyDescent="0.2">
      <c r="A78" s="168">
        <v>26</v>
      </c>
      <c r="B78" s="169" t="s">
        <v>280</v>
      </c>
      <c r="C78" s="184" t="s">
        <v>281</v>
      </c>
      <c r="D78" s="170" t="s">
        <v>167</v>
      </c>
      <c r="E78" s="171">
        <v>0.16828000000000001</v>
      </c>
      <c r="F78" s="172"/>
      <c r="G78" s="173">
        <f>ROUND(E78*F78,2)</f>
        <v>0</v>
      </c>
      <c r="H78" s="172"/>
      <c r="I78" s="173">
        <f>ROUND(E78*H78,2)</f>
        <v>0</v>
      </c>
      <c r="J78" s="172"/>
      <c r="K78" s="173">
        <f>ROUND(E78*J78,2)</f>
        <v>0</v>
      </c>
      <c r="L78" s="173">
        <v>21</v>
      </c>
      <c r="M78" s="173">
        <f>G78*(1+L78/100)</f>
        <v>0</v>
      </c>
      <c r="N78" s="171">
        <v>1</v>
      </c>
      <c r="O78" s="171">
        <f>ROUND(E78*N78,2)</f>
        <v>0.17</v>
      </c>
      <c r="P78" s="171">
        <v>0</v>
      </c>
      <c r="Q78" s="171">
        <f>ROUND(E78*P78,2)</f>
        <v>0</v>
      </c>
      <c r="R78" s="173" t="s">
        <v>267</v>
      </c>
      <c r="S78" s="173" t="s">
        <v>126</v>
      </c>
      <c r="T78" s="174" t="s">
        <v>126</v>
      </c>
      <c r="U78" s="158">
        <v>0</v>
      </c>
      <c r="V78" s="158">
        <f>ROUND(E78*U78,2)</f>
        <v>0</v>
      </c>
      <c r="W78" s="158"/>
      <c r="X78" s="158" t="s">
        <v>268</v>
      </c>
      <c r="Y78" s="158" t="s">
        <v>128</v>
      </c>
      <c r="Z78" s="147"/>
      <c r="AA78" s="147"/>
      <c r="AB78" s="147"/>
      <c r="AC78" s="147"/>
      <c r="AD78" s="147"/>
      <c r="AE78" s="147"/>
      <c r="AF78" s="147"/>
      <c r="AG78" s="147" t="s">
        <v>269</v>
      </c>
      <c r="AH78" s="147"/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</row>
    <row r="79" spans="1:60" outlineLevel="2" x14ac:dyDescent="0.2">
      <c r="A79" s="154"/>
      <c r="B79" s="155"/>
      <c r="C79" s="190" t="s">
        <v>282</v>
      </c>
      <c r="D79" s="188"/>
      <c r="E79" s="189">
        <v>0.16828000000000001</v>
      </c>
      <c r="F79" s="158"/>
      <c r="G79" s="158"/>
      <c r="H79" s="158"/>
      <c r="I79" s="158"/>
      <c r="J79" s="158"/>
      <c r="K79" s="158"/>
      <c r="L79" s="158"/>
      <c r="M79" s="158"/>
      <c r="N79" s="157"/>
      <c r="O79" s="157"/>
      <c r="P79" s="157"/>
      <c r="Q79" s="157"/>
      <c r="R79" s="158"/>
      <c r="S79" s="158"/>
      <c r="T79" s="158"/>
      <c r="U79" s="158"/>
      <c r="V79" s="158"/>
      <c r="W79" s="158"/>
      <c r="X79" s="158"/>
      <c r="Y79" s="158"/>
      <c r="Z79" s="147"/>
      <c r="AA79" s="147"/>
      <c r="AB79" s="147"/>
      <c r="AC79" s="147"/>
      <c r="AD79" s="147"/>
      <c r="AE79" s="147"/>
      <c r="AF79" s="147"/>
      <c r="AG79" s="147" t="s">
        <v>162</v>
      </c>
      <c r="AH79" s="147">
        <v>0</v>
      </c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</row>
    <row r="80" spans="1:60" ht="22.5" outlineLevel="1" x14ac:dyDescent="0.2">
      <c r="A80" s="168">
        <v>27</v>
      </c>
      <c r="B80" s="169" t="s">
        <v>283</v>
      </c>
      <c r="C80" s="184" t="s">
        <v>284</v>
      </c>
      <c r="D80" s="170" t="s">
        <v>188</v>
      </c>
      <c r="E80" s="171">
        <v>23.76</v>
      </c>
      <c r="F80" s="172"/>
      <c r="G80" s="173">
        <f>ROUND(E80*F80,2)</f>
        <v>0</v>
      </c>
      <c r="H80" s="172"/>
      <c r="I80" s="173">
        <f>ROUND(E80*H80,2)</f>
        <v>0</v>
      </c>
      <c r="J80" s="172"/>
      <c r="K80" s="173">
        <f>ROUND(E80*J80,2)</f>
        <v>0</v>
      </c>
      <c r="L80" s="173">
        <v>21</v>
      </c>
      <c r="M80" s="173">
        <f>G80*(1+L80/100)</f>
        <v>0</v>
      </c>
      <c r="N80" s="171">
        <v>1.09E-2</v>
      </c>
      <c r="O80" s="171">
        <f>ROUND(E80*N80,2)</f>
        <v>0.26</v>
      </c>
      <c r="P80" s="171">
        <v>0</v>
      </c>
      <c r="Q80" s="171">
        <f>ROUND(E80*P80,2)</f>
        <v>0</v>
      </c>
      <c r="R80" s="173" t="s">
        <v>267</v>
      </c>
      <c r="S80" s="173" t="s">
        <v>126</v>
      </c>
      <c r="T80" s="174" t="s">
        <v>126</v>
      </c>
      <c r="U80" s="158">
        <v>0</v>
      </c>
      <c r="V80" s="158">
        <f>ROUND(E80*U80,2)</f>
        <v>0</v>
      </c>
      <c r="W80" s="158"/>
      <c r="X80" s="158" t="s">
        <v>268</v>
      </c>
      <c r="Y80" s="158" t="s">
        <v>128</v>
      </c>
      <c r="Z80" s="147"/>
      <c r="AA80" s="147"/>
      <c r="AB80" s="147"/>
      <c r="AC80" s="147"/>
      <c r="AD80" s="147"/>
      <c r="AE80" s="147"/>
      <c r="AF80" s="147"/>
      <c r="AG80" s="147" t="s">
        <v>269</v>
      </c>
      <c r="AH80" s="147"/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</row>
    <row r="81" spans="1:60" outlineLevel="2" x14ac:dyDescent="0.2">
      <c r="A81" s="154"/>
      <c r="B81" s="155"/>
      <c r="C81" s="190" t="s">
        <v>285</v>
      </c>
      <c r="D81" s="188"/>
      <c r="E81" s="189">
        <v>23.76</v>
      </c>
      <c r="F81" s="158"/>
      <c r="G81" s="158"/>
      <c r="H81" s="158"/>
      <c r="I81" s="158"/>
      <c r="J81" s="158"/>
      <c r="K81" s="158"/>
      <c r="L81" s="158"/>
      <c r="M81" s="158"/>
      <c r="N81" s="157"/>
      <c r="O81" s="157"/>
      <c r="P81" s="157"/>
      <c r="Q81" s="157"/>
      <c r="R81" s="158"/>
      <c r="S81" s="158"/>
      <c r="T81" s="158"/>
      <c r="U81" s="158"/>
      <c r="V81" s="158"/>
      <c r="W81" s="158"/>
      <c r="X81" s="158"/>
      <c r="Y81" s="158"/>
      <c r="Z81" s="147"/>
      <c r="AA81" s="147"/>
      <c r="AB81" s="147"/>
      <c r="AC81" s="147"/>
      <c r="AD81" s="147"/>
      <c r="AE81" s="147"/>
      <c r="AF81" s="147"/>
      <c r="AG81" s="147" t="s">
        <v>162</v>
      </c>
      <c r="AH81" s="147">
        <v>0</v>
      </c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</row>
    <row r="82" spans="1:60" ht="22.5" outlineLevel="1" x14ac:dyDescent="0.2">
      <c r="A82" s="168">
        <v>28</v>
      </c>
      <c r="B82" s="169" t="s">
        <v>286</v>
      </c>
      <c r="C82" s="184" t="s">
        <v>287</v>
      </c>
      <c r="D82" s="170" t="s">
        <v>198</v>
      </c>
      <c r="E82" s="171">
        <v>8</v>
      </c>
      <c r="F82" s="172"/>
      <c r="G82" s="173">
        <f>ROUND(E82*F82,2)</f>
        <v>0</v>
      </c>
      <c r="H82" s="172"/>
      <c r="I82" s="173">
        <f>ROUND(E82*H82,2)</f>
        <v>0</v>
      </c>
      <c r="J82" s="172"/>
      <c r="K82" s="173">
        <f>ROUND(E82*J82,2)</f>
        <v>0</v>
      </c>
      <c r="L82" s="173">
        <v>21</v>
      </c>
      <c r="M82" s="173">
        <f>G82*(1+L82/100)</f>
        <v>0</v>
      </c>
      <c r="N82" s="171">
        <v>1.4999999999999999E-4</v>
      </c>
      <c r="O82" s="171">
        <f>ROUND(E82*N82,2)</f>
        <v>0</v>
      </c>
      <c r="P82" s="171">
        <v>0</v>
      </c>
      <c r="Q82" s="171">
        <f>ROUND(E82*P82,2)</f>
        <v>0</v>
      </c>
      <c r="R82" s="173"/>
      <c r="S82" s="173" t="s">
        <v>141</v>
      </c>
      <c r="T82" s="174" t="s">
        <v>127</v>
      </c>
      <c r="U82" s="158">
        <v>0</v>
      </c>
      <c r="V82" s="158">
        <f>ROUND(E82*U82,2)</f>
        <v>0</v>
      </c>
      <c r="W82" s="158"/>
      <c r="X82" s="158" t="s">
        <v>268</v>
      </c>
      <c r="Y82" s="158" t="s">
        <v>128</v>
      </c>
      <c r="Z82" s="147"/>
      <c r="AA82" s="147"/>
      <c r="AB82" s="147"/>
      <c r="AC82" s="147"/>
      <c r="AD82" s="147"/>
      <c r="AE82" s="147"/>
      <c r="AF82" s="147"/>
      <c r="AG82" s="147" t="s">
        <v>269</v>
      </c>
      <c r="AH82" s="147"/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</row>
    <row r="83" spans="1:60" outlineLevel="2" x14ac:dyDescent="0.2">
      <c r="A83" s="154"/>
      <c r="B83" s="155"/>
      <c r="C83" s="190" t="s">
        <v>288</v>
      </c>
      <c r="D83" s="188"/>
      <c r="E83" s="189">
        <v>8</v>
      </c>
      <c r="F83" s="158"/>
      <c r="G83" s="158"/>
      <c r="H83" s="158"/>
      <c r="I83" s="158"/>
      <c r="J83" s="158"/>
      <c r="K83" s="158"/>
      <c r="L83" s="158"/>
      <c r="M83" s="158"/>
      <c r="N83" s="157"/>
      <c r="O83" s="157"/>
      <c r="P83" s="157"/>
      <c r="Q83" s="157"/>
      <c r="R83" s="158"/>
      <c r="S83" s="158"/>
      <c r="T83" s="158"/>
      <c r="U83" s="158"/>
      <c r="V83" s="158"/>
      <c r="W83" s="158"/>
      <c r="X83" s="158"/>
      <c r="Y83" s="158"/>
      <c r="Z83" s="147"/>
      <c r="AA83" s="147"/>
      <c r="AB83" s="147"/>
      <c r="AC83" s="147"/>
      <c r="AD83" s="147"/>
      <c r="AE83" s="147"/>
      <c r="AF83" s="147"/>
      <c r="AG83" s="147" t="s">
        <v>162</v>
      </c>
      <c r="AH83" s="147">
        <v>0</v>
      </c>
      <c r="AI83" s="147"/>
      <c r="AJ83" s="147"/>
      <c r="AK83" s="147"/>
      <c r="AL83" s="147"/>
      <c r="AM83" s="147"/>
      <c r="AN83" s="147"/>
      <c r="AO83" s="147"/>
      <c r="AP83" s="147"/>
      <c r="AQ83" s="147"/>
      <c r="AR83" s="147"/>
      <c r="AS83" s="147"/>
      <c r="AT83" s="147"/>
      <c r="AU83" s="147"/>
      <c r="AV83" s="147"/>
      <c r="AW83" s="147"/>
      <c r="AX83" s="147"/>
      <c r="AY83" s="147"/>
      <c r="AZ83" s="147"/>
      <c r="BA83" s="147"/>
      <c r="BB83" s="147"/>
      <c r="BC83" s="147"/>
      <c r="BD83" s="147"/>
      <c r="BE83" s="147"/>
      <c r="BF83" s="147"/>
      <c r="BG83" s="147"/>
      <c r="BH83" s="147"/>
    </row>
    <row r="84" spans="1:60" outlineLevel="1" x14ac:dyDescent="0.2">
      <c r="A84" s="168">
        <v>29</v>
      </c>
      <c r="B84" s="169" t="s">
        <v>289</v>
      </c>
      <c r="C84" s="184" t="s">
        <v>290</v>
      </c>
      <c r="D84" s="170" t="s">
        <v>198</v>
      </c>
      <c r="E84" s="171">
        <v>18</v>
      </c>
      <c r="F84" s="172"/>
      <c r="G84" s="173">
        <f>ROUND(E84*F84,2)</f>
        <v>0</v>
      </c>
      <c r="H84" s="172"/>
      <c r="I84" s="173">
        <f>ROUND(E84*H84,2)</f>
        <v>0</v>
      </c>
      <c r="J84" s="172"/>
      <c r="K84" s="173">
        <f>ROUND(E84*J84,2)</f>
        <v>0</v>
      </c>
      <c r="L84" s="173">
        <v>21</v>
      </c>
      <c r="M84" s="173">
        <f>G84*(1+L84/100)</f>
        <v>0</v>
      </c>
      <c r="N84" s="171">
        <v>2.0000000000000001E-4</v>
      </c>
      <c r="O84" s="171">
        <f>ROUND(E84*N84,2)</f>
        <v>0</v>
      </c>
      <c r="P84" s="171">
        <v>0</v>
      </c>
      <c r="Q84" s="171">
        <f>ROUND(E84*P84,2)</f>
        <v>0</v>
      </c>
      <c r="R84" s="173"/>
      <c r="S84" s="173" t="s">
        <v>141</v>
      </c>
      <c r="T84" s="174" t="s">
        <v>127</v>
      </c>
      <c r="U84" s="158">
        <v>0</v>
      </c>
      <c r="V84" s="158">
        <f>ROUND(E84*U84,2)</f>
        <v>0</v>
      </c>
      <c r="W84" s="158"/>
      <c r="X84" s="158" t="s">
        <v>268</v>
      </c>
      <c r="Y84" s="158" t="s">
        <v>128</v>
      </c>
      <c r="Z84" s="147"/>
      <c r="AA84" s="147"/>
      <c r="AB84" s="147"/>
      <c r="AC84" s="147"/>
      <c r="AD84" s="147"/>
      <c r="AE84" s="147"/>
      <c r="AF84" s="147"/>
      <c r="AG84" s="147" t="s">
        <v>269</v>
      </c>
      <c r="AH84" s="147"/>
      <c r="AI84" s="147"/>
      <c r="AJ84" s="147"/>
      <c r="AK84" s="147"/>
      <c r="AL84" s="147"/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7"/>
      <c r="BC84" s="147"/>
      <c r="BD84" s="147"/>
      <c r="BE84" s="147"/>
      <c r="BF84" s="147"/>
      <c r="BG84" s="147"/>
      <c r="BH84" s="147"/>
    </row>
    <row r="85" spans="1:60" outlineLevel="1" x14ac:dyDescent="0.2">
      <c r="A85" s="154">
        <v>30</v>
      </c>
      <c r="B85" s="155" t="s">
        <v>291</v>
      </c>
      <c r="C85" s="193" t="s">
        <v>292</v>
      </c>
      <c r="D85" s="156" t="s">
        <v>0</v>
      </c>
      <c r="E85" s="192"/>
      <c r="F85" s="159"/>
      <c r="G85" s="158">
        <f>ROUND(E85*F85,2)</f>
        <v>0</v>
      </c>
      <c r="H85" s="159"/>
      <c r="I85" s="158">
        <f>ROUND(E85*H85,2)</f>
        <v>0</v>
      </c>
      <c r="J85" s="159"/>
      <c r="K85" s="158">
        <f>ROUND(E85*J85,2)</f>
        <v>0</v>
      </c>
      <c r="L85" s="158">
        <v>21</v>
      </c>
      <c r="M85" s="158">
        <f>G85*(1+L85/100)</f>
        <v>0</v>
      </c>
      <c r="N85" s="157">
        <v>0</v>
      </c>
      <c r="O85" s="157">
        <f>ROUND(E85*N85,2)</f>
        <v>0</v>
      </c>
      <c r="P85" s="157">
        <v>0</v>
      </c>
      <c r="Q85" s="157">
        <f>ROUND(E85*P85,2)</f>
        <v>0</v>
      </c>
      <c r="R85" s="158" t="s">
        <v>229</v>
      </c>
      <c r="S85" s="158" t="s">
        <v>126</v>
      </c>
      <c r="T85" s="158" t="s">
        <v>126</v>
      </c>
      <c r="U85" s="158">
        <v>0</v>
      </c>
      <c r="V85" s="158">
        <f>ROUND(E85*U85,2)</f>
        <v>0</v>
      </c>
      <c r="W85" s="158"/>
      <c r="X85" s="158" t="s">
        <v>215</v>
      </c>
      <c r="Y85" s="158" t="s">
        <v>128</v>
      </c>
      <c r="Z85" s="147"/>
      <c r="AA85" s="147"/>
      <c r="AB85" s="147"/>
      <c r="AC85" s="147"/>
      <c r="AD85" s="147"/>
      <c r="AE85" s="147"/>
      <c r="AF85" s="147"/>
      <c r="AG85" s="147" t="s">
        <v>216</v>
      </c>
      <c r="AH85" s="147"/>
      <c r="AI85" s="147"/>
      <c r="AJ85" s="147"/>
      <c r="AK85" s="147"/>
      <c r="AL85" s="147"/>
      <c r="AM85" s="147"/>
      <c r="AN85" s="147"/>
      <c r="AO85" s="147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47"/>
      <c r="BB85" s="147"/>
      <c r="BC85" s="147"/>
      <c r="BD85" s="147"/>
      <c r="BE85" s="147"/>
      <c r="BF85" s="147"/>
      <c r="BG85" s="147"/>
      <c r="BH85" s="147"/>
    </row>
    <row r="86" spans="1:60" outlineLevel="2" x14ac:dyDescent="0.2">
      <c r="A86" s="154"/>
      <c r="B86" s="155"/>
      <c r="C86" s="259" t="s">
        <v>225</v>
      </c>
      <c r="D86" s="260"/>
      <c r="E86" s="260"/>
      <c r="F86" s="260"/>
      <c r="G86" s="260"/>
      <c r="H86" s="158"/>
      <c r="I86" s="158"/>
      <c r="J86" s="158"/>
      <c r="K86" s="158"/>
      <c r="L86" s="158"/>
      <c r="M86" s="158"/>
      <c r="N86" s="157"/>
      <c r="O86" s="157"/>
      <c r="P86" s="157"/>
      <c r="Q86" s="157"/>
      <c r="R86" s="158"/>
      <c r="S86" s="158"/>
      <c r="T86" s="158"/>
      <c r="U86" s="158"/>
      <c r="V86" s="158"/>
      <c r="W86" s="158"/>
      <c r="X86" s="158"/>
      <c r="Y86" s="158"/>
      <c r="Z86" s="147"/>
      <c r="AA86" s="147"/>
      <c r="AB86" s="147"/>
      <c r="AC86" s="147"/>
      <c r="AD86" s="147"/>
      <c r="AE86" s="147"/>
      <c r="AF86" s="147"/>
      <c r="AG86" s="147" t="s">
        <v>160</v>
      </c>
      <c r="AH86" s="147"/>
      <c r="AI86" s="147"/>
      <c r="AJ86" s="147"/>
      <c r="AK86" s="147"/>
      <c r="AL86" s="147"/>
      <c r="AM86" s="147"/>
      <c r="AN86" s="147"/>
      <c r="AO86" s="147"/>
      <c r="AP86" s="147"/>
      <c r="AQ86" s="147"/>
      <c r="AR86" s="147"/>
      <c r="AS86" s="147"/>
      <c r="AT86" s="147"/>
      <c r="AU86" s="147"/>
      <c r="AV86" s="147"/>
      <c r="AW86" s="147"/>
      <c r="AX86" s="147"/>
      <c r="AY86" s="147"/>
      <c r="AZ86" s="147"/>
      <c r="BA86" s="147"/>
      <c r="BB86" s="147"/>
      <c r="BC86" s="147"/>
      <c r="BD86" s="147"/>
      <c r="BE86" s="147"/>
      <c r="BF86" s="147"/>
      <c r="BG86" s="147"/>
      <c r="BH86" s="147"/>
    </row>
    <row r="87" spans="1:60" x14ac:dyDescent="0.2">
      <c r="A87" s="161" t="s">
        <v>121</v>
      </c>
      <c r="B87" s="162" t="s">
        <v>86</v>
      </c>
      <c r="C87" s="182" t="s">
        <v>87</v>
      </c>
      <c r="D87" s="163"/>
      <c r="E87" s="164"/>
      <c r="F87" s="165"/>
      <c r="G87" s="165">
        <f>SUMIF(AG88:AG93,"&lt;&gt;NOR",G88:G93)</f>
        <v>0</v>
      </c>
      <c r="H87" s="165"/>
      <c r="I87" s="165">
        <f>SUM(I88:I93)</f>
        <v>0</v>
      </c>
      <c r="J87" s="165"/>
      <c r="K87" s="165">
        <f>SUM(K88:K93)</f>
        <v>0</v>
      </c>
      <c r="L87" s="165"/>
      <c r="M87" s="165">
        <f>SUM(M88:M93)</f>
        <v>0</v>
      </c>
      <c r="N87" s="164"/>
      <c r="O87" s="164">
        <f>SUM(O88:O93)</f>
        <v>0.02</v>
      </c>
      <c r="P87" s="164"/>
      <c r="Q87" s="164">
        <f>SUM(Q88:Q93)</f>
        <v>0</v>
      </c>
      <c r="R87" s="165"/>
      <c r="S87" s="165"/>
      <c r="T87" s="166"/>
      <c r="U87" s="160"/>
      <c r="V87" s="160">
        <f>SUM(V88:V93)</f>
        <v>7.71</v>
      </c>
      <c r="W87" s="160"/>
      <c r="X87" s="160"/>
      <c r="Y87" s="160"/>
      <c r="AG87" t="s">
        <v>122</v>
      </c>
    </row>
    <row r="88" spans="1:60" ht="22.5" outlineLevel="1" x14ac:dyDescent="0.2">
      <c r="A88" s="168">
        <v>31</v>
      </c>
      <c r="B88" s="169" t="s">
        <v>293</v>
      </c>
      <c r="C88" s="184" t="s">
        <v>294</v>
      </c>
      <c r="D88" s="170" t="s">
        <v>155</v>
      </c>
      <c r="E88" s="171">
        <v>51.430999999999997</v>
      </c>
      <c r="F88" s="172"/>
      <c r="G88" s="173">
        <f>ROUND(E88*F88,2)</f>
        <v>0</v>
      </c>
      <c r="H88" s="172"/>
      <c r="I88" s="173">
        <f>ROUND(E88*H88,2)</f>
        <v>0</v>
      </c>
      <c r="J88" s="172"/>
      <c r="K88" s="173">
        <f>ROUND(E88*J88,2)</f>
        <v>0</v>
      </c>
      <c r="L88" s="173">
        <v>21</v>
      </c>
      <c r="M88" s="173">
        <f>G88*(1+L88/100)</f>
        <v>0</v>
      </c>
      <c r="N88" s="171">
        <v>3.8000000000000002E-4</v>
      </c>
      <c r="O88" s="171">
        <f>ROUND(E88*N88,2)</f>
        <v>0.02</v>
      </c>
      <c r="P88" s="171">
        <v>0</v>
      </c>
      <c r="Q88" s="171">
        <f>ROUND(E88*P88,2)</f>
        <v>0</v>
      </c>
      <c r="R88" s="173" t="s">
        <v>295</v>
      </c>
      <c r="S88" s="173" t="s">
        <v>126</v>
      </c>
      <c r="T88" s="174" t="s">
        <v>126</v>
      </c>
      <c r="U88" s="158">
        <v>0.15</v>
      </c>
      <c r="V88" s="158">
        <f>ROUND(E88*U88,2)</f>
        <v>7.71</v>
      </c>
      <c r="W88" s="158"/>
      <c r="X88" s="158" t="s">
        <v>157</v>
      </c>
      <c r="Y88" s="158" t="s">
        <v>128</v>
      </c>
      <c r="Z88" s="147"/>
      <c r="AA88" s="147"/>
      <c r="AB88" s="147"/>
      <c r="AC88" s="147"/>
      <c r="AD88" s="147"/>
      <c r="AE88" s="147"/>
      <c r="AF88" s="147"/>
      <c r="AG88" s="147" t="s">
        <v>158</v>
      </c>
      <c r="AH88" s="147"/>
      <c r="AI88" s="147"/>
      <c r="AJ88" s="147"/>
      <c r="AK88" s="147"/>
      <c r="AL88" s="147"/>
      <c r="AM88" s="147"/>
      <c r="AN88" s="147"/>
      <c r="AO88" s="147"/>
      <c r="AP88" s="147"/>
      <c r="AQ88" s="147"/>
      <c r="AR88" s="147"/>
      <c r="AS88" s="147"/>
      <c r="AT88" s="147"/>
      <c r="AU88" s="147"/>
      <c r="AV88" s="147"/>
      <c r="AW88" s="147"/>
      <c r="AX88" s="147"/>
      <c r="AY88" s="147"/>
      <c r="AZ88" s="147"/>
      <c r="BA88" s="147"/>
      <c r="BB88" s="147"/>
      <c r="BC88" s="147"/>
      <c r="BD88" s="147"/>
      <c r="BE88" s="147"/>
      <c r="BF88" s="147"/>
      <c r="BG88" s="147"/>
      <c r="BH88" s="147"/>
    </row>
    <row r="89" spans="1:60" outlineLevel="2" x14ac:dyDescent="0.2">
      <c r="A89" s="154"/>
      <c r="B89" s="155"/>
      <c r="C89" s="257" t="s">
        <v>296</v>
      </c>
      <c r="D89" s="258"/>
      <c r="E89" s="258"/>
      <c r="F89" s="258"/>
      <c r="G89" s="258"/>
      <c r="H89" s="158"/>
      <c r="I89" s="158"/>
      <c r="J89" s="158"/>
      <c r="K89" s="158"/>
      <c r="L89" s="158"/>
      <c r="M89" s="158"/>
      <c r="N89" s="157"/>
      <c r="O89" s="157"/>
      <c r="P89" s="157"/>
      <c r="Q89" s="157"/>
      <c r="R89" s="158"/>
      <c r="S89" s="158"/>
      <c r="T89" s="158"/>
      <c r="U89" s="158"/>
      <c r="V89" s="158"/>
      <c r="W89" s="158"/>
      <c r="X89" s="158"/>
      <c r="Y89" s="158"/>
      <c r="Z89" s="147"/>
      <c r="AA89" s="147"/>
      <c r="AB89" s="147"/>
      <c r="AC89" s="147"/>
      <c r="AD89" s="147"/>
      <c r="AE89" s="147"/>
      <c r="AF89" s="147"/>
      <c r="AG89" s="147" t="s">
        <v>160</v>
      </c>
      <c r="AH89" s="147"/>
      <c r="AI89" s="147"/>
      <c r="AJ89" s="147"/>
      <c r="AK89" s="147"/>
      <c r="AL89" s="147"/>
      <c r="AM89" s="147"/>
      <c r="AN89" s="147"/>
      <c r="AO89" s="147"/>
      <c r="AP89" s="147"/>
      <c r="AQ89" s="147"/>
      <c r="AR89" s="147"/>
      <c r="AS89" s="147"/>
      <c r="AT89" s="147"/>
      <c r="AU89" s="147"/>
      <c r="AV89" s="147"/>
      <c r="AW89" s="147"/>
      <c r="AX89" s="147"/>
      <c r="AY89" s="147"/>
      <c r="AZ89" s="147"/>
      <c r="BA89" s="147"/>
      <c r="BB89" s="147"/>
      <c r="BC89" s="147"/>
      <c r="BD89" s="147"/>
      <c r="BE89" s="147"/>
      <c r="BF89" s="147"/>
      <c r="BG89" s="147"/>
      <c r="BH89" s="147"/>
    </row>
    <row r="90" spans="1:60" outlineLevel="2" x14ac:dyDescent="0.2">
      <c r="A90" s="154"/>
      <c r="B90" s="155"/>
      <c r="C90" s="190" t="s">
        <v>297</v>
      </c>
      <c r="D90" s="188"/>
      <c r="E90" s="189">
        <v>7.99</v>
      </c>
      <c r="F90" s="158"/>
      <c r="G90" s="158"/>
      <c r="H90" s="158"/>
      <c r="I90" s="158"/>
      <c r="J90" s="158"/>
      <c r="K90" s="158"/>
      <c r="L90" s="158"/>
      <c r="M90" s="158"/>
      <c r="N90" s="157"/>
      <c r="O90" s="157"/>
      <c r="P90" s="157"/>
      <c r="Q90" s="157"/>
      <c r="R90" s="158"/>
      <c r="S90" s="158"/>
      <c r="T90" s="158"/>
      <c r="U90" s="158"/>
      <c r="V90" s="158"/>
      <c r="W90" s="158"/>
      <c r="X90" s="158"/>
      <c r="Y90" s="158"/>
      <c r="Z90" s="147"/>
      <c r="AA90" s="147"/>
      <c r="AB90" s="147"/>
      <c r="AC90" s="147"/>
      <c r="AD90" s="147"/>
      <c r="AE90" s="147"/>
      <c r="AF90" s="147"/>
      <c r="AG90" s="147" t="s">
        <v>162</v>
      </c>
      <c r="AH90" s="147">
        <v>0</v>
      </c>
      <c r="AI90" s="147"/>
      <c r="AJ90" s="147"/>
      <c r="AK90" s="147"/>
      <c r="AL90" s="147"/>
      <c r="AM90" s="147"/>
      <c r="AN90" s="147"/>
      <c r="AO90" s="147"/>
      <c r="AP90" s="147"/>
      <c r="AQ90" s="147"/>
      <c r="AR90" s="147"/>
      <c r="AS90" s="147"/>
      <c r="AT90" s="147"/>
      <c r="AU90" s="147"/>
      <c r="AV90" s="147"/>
      <c r="AW90" s="147"/>
      <c r="AX90" s="147"/>
      <c r="AY90" s="147"/>
      <c r="AZ90" s="147"/>
      <c r="BA90" s="147"/>
      <c r="BB90" s="147"/>
      <c r="BC90" s="147"/>
      <c r="BD90" s="147"/>
      <c r="BE90" s="147"/>
      <c r="BF90" s="147"/>
      <c r="BG90" s="147"/>
      <c r="BH90" s="147"/>
    </row>
    <row r="91" spans="1:60" ht="22.5" outlineLevel="3" x14ac:dyDescent="0.2">
      <c r="A91" s="154"/>
      <c r="B91" s="155"/>
      <c r="C91" s="190" t="s">
        <v>298</v>
      </c>
      <c r="D91" s="188"/>
      <c r="E91" s="189">
        <v>23.02</v>
      </c>
      <c r="F91" s="158"/>
      <c r="G91" s="158"/>
      <c r="H91" s="158"/>
      <c r="I91" s="158"/>
      <c r="J91" s="158"/>
      <c r="K91" s="158"/>
      <c r="L91" s="158"/>
      <c r="M91" s="158"/>
      <c r="N91" s="157"/>
      <c r="O91" s="157"/>
      <c r="P91" s="157"/>
      <c r="Q91" s="157"/>
      <c r="R91" s="158"/>
      <c r="S91" s="158"/>
      <c r="T91" s="158"/>
      <c r="U91" s="158"/>
      <c r="V91" s="158"/>
      <c r="W91" s="158"/>
      <c r="X91" s="158"/>
      <c r="Y91" s="158"/>
      <c r="Z91" s="147"/>
      <c r="AA91" s="147"/>
      <c r="AB91" s="147"/>
      <c r="AC91" s="147"/>
      <c r="AD91" s="147"/>
      <c r="AE91" s="147"/>
      <c r="AF91" s="147"/>
      <c r="AG91" s="147" t="s">
        <v>162</v>
      </c>
      <c r="AH91" s="147">
        <v>0</v>
      </c>
      <c r="AI91" s="147"/>
      <c r="AJ91" s="147"/>
      <c r="AK91" s="147"/>
      <c r="AL91" s="147"/>
      <c r="AM91" s="147"/>
      <c r="AN91" s="147"/>
      <c r="AO91" s="147"/>
      <c r="AP91" s="147"/>
      <c r="AQ91" s="147"/>
      <c r="AR91" s="147"/>
      <c r="AS91" s="147"/>
      <c r="AT91" s="147"/>
      <c r="AU91" s="147"/>
      <c r="AV91" s="147"/>
      <c r="AW91" s="147"/>
      <c r="AX91" s="147"/>
      <c r="AY91" s="147"/>
      <c r="AZ91" s="147"/>
      <c r="BA91" s="147"/>
      <c r="BB91" s="147"/>
      <c r="BC91" s="147"/>
      <c r="BD91" s="147"/>
      <c r="BE91" s="147"/>
      <c r="BF91" s="147"/>
      <c r="BG91" s="147"/>
      <c r="BH91" s="147"/>
    </row>
    <row r="92" spans="1:60" outlineLevel="3" x14ac:dyDescent="0.2">
      <c r="A92" s="154"/>
      <c r="B92" s="155"/>
      <c r="C92" s="190" t="s">
        <v>299</v>
      </c>
      <c r="D92" s="188"/>
      <c r="E92" s="189">
        <v>2.5499999999999998</v>
      </c>
      <c r="F92" s="158"/>
      <c r="G92" s="158"/>
      <c r="H92" s="158"/>
      <c r="I92" s="158"/>
      <c r="J92" s="158"/>
      <c r="K92" s="158"/>
      <c r="L92" s="158"/>
      <c r="M92" s="158"/>
      <c r="N92" s="157"/>
      <c r="O92" s="157"/>
      <c r="P92" s="157"/>
      <c r="Q92" s="157"/>
      <c r="R92" s="158"/>
      <c r="S92" s="158"/>
      <c r="T92" s="158"/>
      <c r="U92" s="158"/>
      <c r="V92" s="158"/>
      <c r="W92" s="158"/>
      <c r="X92" s="158"/>
      <c r="Y92" s="158"/>
      <c r="Z92" s="147"/>
      <c r="AA92" s="147"/>
      <c r="AB92" s="147"/>
      <c r="AC92" s="147"/>
      <c r="AD92" s="147"/>
      <c r="AE92" s="147"/>
      <c r="AF92" s="147"/>
      <c r="AG92" s="147" t="s">
        <v>162</v>
      </c>
      <c r="AH92" s="147">
        <v>0</v>
      </c>
      <c r="AI92" s="147"/>
      <c r="AJ92" s="147"/>
      <c r="AK92" s="147"/>
      <c r="AL92" s="147"/>
      <c r="AM92" s="147"/>
      <c r="AN92" s="147"/>
      <c r="AO92" s="147"/>
      <c r="AP92" s="147"/>
      <c r="AQ92" s="147"/>
      <c r="AR92" s="147"/>
      <c r="AS92" s="147"/>
      <c r="AT92" s="147"/>
      <c r="AU92" s="147"/>
      <c r="AV92" s="147"/>
      <c r="AW92" s="147"/>
      <c r="AX92" s="147"/>
      <c r="AY92" s="147"/>
      <c r="AZ92" s="147"/>
      <c r="BA92" s="147"/>
      <c r="BB92" s="147"/>
      <c r="BC92" s="147"/>
      <c r="BD92" s="147"/>
      <c r="BE92" s="147"/>
      <c r="BF92" s="147"/>
      <c r="BG92" s="147"/>
      <c r="BH92" s="147"/>
    </row>
    <row r="93" spans="1:60" outlineLevel="3" x14ac:dyDescent="0.2">
      <c r="A93" s="154"/>
      <c r="B93" s="155"/>
      <c r="C93" s="190" t="s">
        <v>300</v>
      </c>
      <c r="D93" s="188"/>
      <c r="E93" s="189">
        <v>17.86</v>
      </c>
      <c r="F93" s="158"/>
      <c r="G93" s="158"/>
      <c r="H93" s="158"/>
      <c r="I93" s="158"/>
      <c r="J93" s="158"/>
      <c r="K93" s="158"/>
      <c r="L93" s="158"/>
      <c r="M93" s="158"/>
      <c r="N93" s="157"/>
      <c r="O93" s="157"/>
      <c r="P93" s="157"/>
      <c r="Q93" s="157"/>
      <c r="R93" s="158"/>
      <c r="S93" s="158"/>
      <c r="T93" s="158"/>
      <c r="U93" s="158"/>
      <c r="V93" s="158"/>
      <c r="W93" s="158"/>
      <c r="X93" s="158"/>
      <c r="Y93" s="158"/>
      <c r="Z93" s="147"/>
      <c r="AA93" s="147"/>
      <c r="AB93" s="147"/>
      <c r="AC93" s="147"/>
      <c r="AD93" s="147"/>
      <c r="AE93" s="147"/>
      <c r="AF93" s="147"/>
      <c r="AG93" s="147" t="s">
        <v>162</v>
      </c>
      <c r="AH93" s="147">
        <v>0</v>
      </c>
      <c r="AI93" s="147"/>
      <c r="AJ93" s="147"/>
      <c r="AK93" s="147"/>
      <c r="AL93" s="147"/>
      <c r="AM93" s="147"/>
      <c r="AN93" s="147"/>
      <c r="AO93" s="147"/>
      <c r="AP93" s="147"/>
      <c r="AQ93" s="147"/>
      <c r="AR93" s="147"/>
      <c r="AS93" s="147"/>
      <c r="AT93" s="147"/>
      <c r="AU93" s="147"/>
      <c r="AV93" s="147"/>
      <c r="AW93" s="147"/>
      <c r="AX93" s="147"/>
      <c r="AY93" s="147"/>
      <c r="AZ93" s="147"/>
      <c r="BA93" s="147"/>
      <c r="BB93" s="147"/>
      <c r="BC93" s="147"/>
      <c r="BD93" s="147"/>
      <c r="BE93" s="147"/>
      <c r="BF93" s="147"/>
      <c r="BG93" s="147"/>
      <c r="BH93" s="147"/>
    </row>
    <row r="94" spans="1:60" x14ac:dyDescent="0.2">
      <c r="A94" s="3"/>
      <c r="B94" s="4"/>
      <c r="C94" s="185"/>
      <c r="D94" s="6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AE94">
        <v>15</v>
      </c>
      <c r="AF94">
        <v>21</v>
      </c>
      <c r="AG94" t="s">
        <v>107</v>
      </c>
    </row>
    <row r="95" spans="1:60" x14ac:dyDescent="0.2">
      <c r="A95" s="150"/>
      <c r="B95" s="151" t="s">
        <v>29</v>
      </c>
      <c r="C95" s="186"/>
      <c r="D95" s="152"/>
      <c r="E95" s="153"/>
      <c r="F95" s="153"/>
      <c r="G95" s="167">
        <f>G8+G17+G19+G23+G26+G29+G31+G37+G87</f>
        <v>0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AE95">
        <f>SUMIF(L7:L93,AE94,G7:G93)</f>
        <v>0</v>
      </c>
      <c r="AF95">
        <f>SUMIF(L7:L93,AF94,G7:G93)</f>
        <v>0</v>
      </c>
      <c r="AG95" t="s">
        <v>150</v>
      </c>
    </row>
    <row r="96" spans="1:60" x14ac:dyDescent="0.2">
      <c r="C96" s="187"/>
      <c r="D96" s="10"/>
      <c r="AG96" t="s">
        <v>151</v>
      </c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73r7rXGLFHkR2QioK7dSqiGN0Xmh0LkUY1BCSVZtFCB8Y4N74kXm9IT4dJy3PS2saam9/DAqUWZrWtqcMvTz7w==" saltValue="ZjUZW92g6NfbFZqHwOzY2w==" spinCount="100000" sheet="1" formatRows="0"/>
  <mergeCells count="8">
    <mergeCell ref="C86:G86"/>
    <mergeCell ref="C89:G89"/>
    <mergeCell ref="A1:G1"/>
    <mergeCell ref="C2:G2"/>
    <mergeCell ref="C3:G3"/>
    <mergeCell ref="C4:G4"/>
    <mergeCell ref="C21:G21"/>
    <mergeCell ref="C36:G36"/>
  </mergeCells>
  <pageMargins left="0.59055118110236204" right="0.196850393700787" top="0.78740157499999996" bottom="0.78740157499999996" header="0.3" footer="0.3"/>
  <pageSetup paperSize="9" orientation="landscape" horizontalDpi="300" verticalDpi="0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52</vt:i4>
      </vt:variant>
    </vt:vector>
  </HeadingPairs>
  <TitlesOfParts>
    <vt:vector size="58" baseType="lpstr">
      <vt:lpstr>Pokyny pro vyplnění</vt:lpstr>
      <vt:lpstr>Stavba</vt:lpstr>
      <vt:lpstr>VzorPolozky</vt:lpstr>
      <vt:lpstr>VRN VRN Naklady</vt:lpstr>
      <vt:lpstr>01 01 Pol</vt:lpstr>
      <vt:lpstr>01 02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01 Pol'!Názvy_tisku</vt:lpstr>
      <vt:lpstr>'01 02 Pol'!Názvy_tisku</vt:lpstr>
      <vt:lpstr>'VRN VRN Naklady'!Názvy_tisku</vt:lpstr>
      <vt:lpstr>oadresa</vt:lpstr>
      <vt:lpstr>Stavba!Objednatel</vt:lpstr>
      <vt:lpstr>Stavba!Objekt</vt:lpstr>
      <vt:lpstr>'01 01 Pol'!Oblast_tisku</vt:lpstr>
      <vt:lpstr>'01 02 Pol'!Oblast_tisku</vt:lpstr>
      <vt:lpstr>Stavba!Oblast_tisku</vt:lpstr>
      <vt:lpstr>'VRN VRN Naklady'!Oblast_tisku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Alessi</cp:lastModifiedBy>
  <cp:lastPrinted>2019-03-19T12:27:02Z</cp:lastPrinted>
  <dcterms:created xsi:type="dcterms:W3CDTF">2009-04-08T07:15:50Z</dcterms:created>
  <dcterms:modified xsi:type="dcterms:W3CDTF">2024-02-14T20:45:25Z</dcterms:modified>
</cp:coreProperties>
</file>