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27820" yWindow="-4960" windowWidth="25600" windowHeight="14240" firstSheet="1" activeTab="1"/>
  </bookViews>
  <sheets>
    <sheet name="Stavební rozpočet" sheetId="1" state="veryHidden" r:id="rId1"/>
    <sheet name="Rozpočet - vybrané sloupce" sheetId="2" r:id="rId2"/>
    <sheet name="Výkaz výměr" sheetId="3" r:id="rId3"/>
    <sheet name="Krycí list rozpočtu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" i="2" l="1"/>
  <c r="H103" i="2"/>
  <c r="H159" i="2"/>
  <c r="H182" i="2"/>
  <c r="I17" i="4"/>
  <c r="Z8" i="2"/>
  <c r="AA8" i="2"/>
  <c r="I8" i="2"/>
  <c r="I7" i="2"/>
  <c r="Z159" i="2"/>
  <c r="AA159" i="2"/>
  <c r="I159" i="2"/>
  <c r="I152" i="2"/>
  <c r="C9" i="4"/>
  <c r="C10" i="4"/>
  <c r="Z32" i="2"/>
  <c r="AA32" i="2"/>
  <c r="I32" i="2"/>
  <c r="I28" i="2"/>
  <c r="Z103" i="2"/>
  <c r="AA103" i="2"/>
  <c r="I103" i="2"/>
  <c r="I101" i="2"/>
  <c r="C11" i="4"/>
  <c r="C12" i="4"/>
  <c r="Z182" i="2"/>
  <c r="AA182" i="2"/>
  <c r="I182" i="2"/>
  <c r="I163" i="2"/>
  <c r="C13" i="4"/>
  <c r="C14" i="4"/>
  <c r="C17" i="4"/>
  <c r="C23" i="4"/>
  <c r="J9" i="1"/>
  <c r="AA9" i="1"/>
  <c r="J12" i="1"/>
  <c r="AA12" i="1"/>
  <c r="J14" i="1"/>
  <c r="AA14" i="1"/>
  <c r="J17" i="1"/>
  <c r="AA17" i="1"/>
  <c r="J18" i="1"/>
  <c r="AA18" i="1"/>
  <c r="J21" i="1"/>
  <c r="AA21" i="1"/>
  <c r="J23" i="1"/>
  <c r="AA23" i="1"/>
  <c r="J25" i="1"/>
  <c r="AA25" i="1"/>
  <c r="J27" i="1"/>
  <c r="AA27" i="1"/>
  <c r="J30" i="1"/>
  <c r="AA30" i="1"/>
  <c r="J31" i="1"/>
  <c r="AA31" i="1"/>
  <c r="J32" i="1"/>
  <c r="AA32" i="1"/>
  <c r="J33" i="1"/>
  <c r="AA33" i="1"/>
  <c r="J34" i="1"/>
  <c r="AA34" i="1"/>
  <c r="J35" i="1"/>
  <c r="AA35" i="1"/>
  <c r="J37" i="1"/>
  <c r="AA37" i="1"/>
  <c r="J38" i="1"/>
  <c r="AA38" i="1"/>
  <c r="J39" i="1"/>
  <c r="AA39" i="1"/>
  <c r="J40" i="1"/>
  <c r="AA40" i="1"/>
  <c r="J42" i="1"/>
  <c r="AA42" i="1"/>
  <c r="J43" i="1"/>
  <c r="AA43" i="1"/>
  <c r="J44" i="1"/>
  <c r="AA44" i="1"/>
  <c r="J45" i="1"/>
  <c r="AA45" i="1"/>
  <c r="J46" i="1"/>
  <c r="AA46" i="1"/>
  <c r="J48" i="1"/>
  <c r="AA48" i="1"/>
  <c r="J49" i="1"/>
  <c r="AA49" i="1"/>
  <c r="J52" i="1"/>
  <c r="AA52" i="1"/>
  <c r="J54" i="1"/>
  <c r="AA54" i="1"/>
  <c r="J55" i="1"/>
  <c r="AA55" i="1"/>
  <c r="J56" i="1"/>
  <c r="AA56" i="1"/>
  <c r="J57" i="1"/>
  <c r="AA57" i="1"/>
  <c r="J59" i="1"/>
  <c r="AA59" i="1"/>
  <c r="J61" i="1"/>
  <c r="AA61" i="1"/>
  <c r="J62" i="1"/>
  <c r="AA62" i="1"/>
  <c r="J63" i="1"/>
  <c r="AA63" i="1"/>
  <c r="J64" i="1"/>
  <c r="AA64" i="1"/>
  <c r="J65" i="1"/>
  <c r="AA65" i="1"/>
  <c r="J66" i="1"/>
  <c r="AA66" i="1"/>
  <c r="J68" i="1"/>
  <c r="AA68" i="1"/>
  <c r="J70" i="1"/>
  <c r="AA70" i="1"/>
  <c r="J72" i="1"/>
  <c r="AA72" i="1"/>
  <c r="J74" i="1"/>
  <c r="AA74" i="1"/>
  <c r="J75" i="1"/>
  <c r="AA75" i="1"/>
  <c r="J76" i="1"/>
  <c r="AA76" i="1"/>
  <c r="J78" i="1"/>
  <c r="AA78" i="1"/>
  <c r="J80" i="1"/>
  <c r="AA80" i="1"/>
  <c r="J82" i="1"/>
  <c r="AA82" i="1"/>
  <c r="J84" i="1"/>
  <c r="AA84" i="1"/>
  <c r="J85" i="1"/>
  <c r="AA85" i="1"/>
  <c r="J87" i="1"/>
  <c r="AA87" i="1"/>
  <c r="J88" i="1"/>
  <c r="AA88" i="1"/>
  <c r="J91" i="1"/>
  <c r="AA91" i="1"/>
  <c r="J92" i="1"/>
  <c r="AA92" i="1"/>
  <c r="J93" i="1"/>
  <c r="AA93" i="1"/>
  <c r="J95" i="1"/>
  <c r="AA95" i="1"/>
  <c r="J97" i="1"/>
  <c r="AA97" i="1"/>
  <c r="J98" i="1"/>
  <c r="AA98" i="1"/>
  <c r="J99" i="1"/>
  <c r="AA99" i="1"/>
  <c r="J100" i="1"/>
  <c r="AA100" i="1"/>
  <c r="J101" i="1"/>
  <c r="AA101" i="1"/>
  <c r="J102" i="1"/>
  <c r="AA102" i="1"/>
  <c r="J104" i="1"/>
  <c r="AA104" i="1"/>
  <c r="J105" i="1"/>
  <c r="AA105" i="1"/>
  <c r="J107" i="1"/>
  <c r="AA107" i="1"/>
  <c r="J109" i="1"/>
  <c r="AA109" i="1"/>
  <c r="J110" i="1"/>
  <c r="AA110" i="1"/>
  <c r="J111" i="1"/>
  <c r="AA111" i="1"/>
  <c r="J113" i="1"/>
  <c r="AA113" i="1"/>
  <c r="J116" i="1"/>
  <c r="AA116" i="1"/>
  <c r="J118" i="1"/>
  <c r="AA118" i="1"/>
  <c r="J120" i="1"/>
  <c r="AA120" i="1"/>
  <c r="J122" i="1"/>
  <c r="AA122" i="1"/>
  <c r="J124" i="1"/>
  <c r="AA124" i="1"/>
  <c r="J125" i="1"/>
  <c r="AA125" i="1"/>
  <c r="J127" i="1"/>
  <c r="AA127" i="1"/>
  <c r="J128" i="1"/>
  <c r="AA128" i="1"/>
  <c r="J130" i="1"/>
  <c r="AA130" i="1"/>
  <c r="J131" i="1"/>
  <c r="AA131" i="1"/>
  <c r="J132" i="1"/>
  <c r="AA132" i="1"/>
  <c r="J134" i="1"/>
  <c r="AA134" i="1"/>
  <c r="J136" i="1"/>
  <c r="AA136" i="1"/>
  <c r="J138" i="1"/>
  <c r="AA138" i="1"/>
  <c r="J140" i="1"/>
  <c r="AA140" i="1"/>
  <c r="J142" i="1"/>
  <c r="AA142" i="1"/>
  <c r="J144" i="1"/>
  <c r="AA144" i="1"/>
  <c r="J146" i="1"/>
  <c r="AA146" i="1"/>
  <c r="J148" i="1"/>
  <c r="AA148" i="1"/>
  <c r="J150" i="1"/>
  <c r="AA150" i="1"/>
  <c r="J152" i="1"/>
  <c r="AA152" i="1"/>
  <c r="J154" i="1"/>
  <c r="AA154" i="1"/>
  <c r="J156" i="1"/>
  <c r="AA156" i="1"/>
  <c r="J159" i="1"/>
  <c r="AA159" i="1"/>
  <c r="J161" i="1"/>
  <c r="AA161" i="1"/>
  <c r="J162" i="1"/>
  <c r="AA162" i="1"/>
  <c r="J163" i="1"/>
  <c r="AA163" i="1"/>
  <c r="J164" i="1"/>
  <c r="AA164" i="1"/>
  <c r="J167" i="1"/>
  <c r="AA167" i="1"/>
  <c r="J169" i="1"/>
  <c r="AA169" i="1"/>
  <c r="J171" i="1"/>
  <c r="AA171" i="1"/>
  <c r="J173" i="1"/>
  <c r="AA173" i="1"/>
  <c r="J175" i="1"/>
  <c r="AA175" i="1"/>
  <c r="J177" i="1"/>
  <c r="AA177" i="1"/>
  <c r="J178" i="1"/>
  <c r="AA178" i="1"/>
  <c r="J179" i="1"/>
  <c r="AA179" i="1"/>
  <c r="J181" i="1"/>
  <c r="AA181" i="1"/>
  <c r="J182" i="1"/>
  <c r="AA182" i="1"/>
  <c r="J183" i="1"/>
  <c r="AA183" i="1"/>
  <c r="J186" i="1"/>
  <c r="AA186" i="1"/>
  <c r="J188" i="1"/>
  <c r="AA188" i="1"/>
  <c r="J190" i="1"/>
  <c r="AA190" i="1"/>
  <c r="F17" i="4"/>
  <c r="F23" i="4"/>
  <c r="AB9" i="1"/>
  <c r="AB12" i="1"/>
  <c r="AB14" i="1"/>
  <c r="AB17" i="1"/>
  <c r="AB18" i="1"/>
  <c r="AB21" i="1"/>
  <c r="AB23" i="1"/>
  <c r="AB25" i="1"/>
  <c r="AB27" i="1"/>
  <c r="AB30" i="1"/>
  <c r="AB31" i="1"/>
  <c r="AB32" i="1"/>
  <c r="AB33" i="1"/>
  <c r="AB34" i="1"/>
  <c r="AB35" i="1"/>
  <c r="AB37" i="1"/>
  <c r="AB38" i="1"/>
  <c r="AB39" i="1"/>
  <c r="AB40" i="1"/>
  <c r="AB42" i="1"/>
  <c r="AB43" i="1"/>
  <c r="AB44" i="1"/>
  <c r="AB45" i="1"/>
  <c r="AB46" i="1"/>
  <c r="AB48" i="1"/>
  <c r="AB49" i="1"/>
  <c r="AB52" i="1"/>
  <c r="AB54" i="1"/>
  <c r="AB55" i="1"/>
  <c r="AB56" i="1"/>
  <c r="AB57" i="1"/>
  <c r="AB59" i="1"/>
  <c r="AB61" i="1"/>
  <c r="AB62" i="1"/>
  <c r="AB63" i="1"/>
  <c r="AB64" i="1"/>
  <c r="AB65" i="1"/>
  <c r="AB66" i="1"/>
  <c r="AB68" i="1"/>
  <c r="AB70" i="1"/>
  <c r="AB72" i="1"/>
  <c r="AB74" i="1"/>
  <c r="AB75" i="1"/>
  <c r="AB76" i="1"/>
  <c r="AB78" i="1"/>
  <c r="AB80" i="1"/>
  <c r="AB82" i="1"/>
  <c r="AB84" i="1"/>
  <c r="AB85" i="1"/>
  <c r="AB87" i="1"/>
  <c r="AB88" i="1"/>
  <c r="AB91" i="1"/>
  <c r="AB92" i="1"/>
  <c r="AB93" i="1"/>
  <c r="AB95" i="1"/>
  <c r="AB97" i="1"/>
  <c r="AB98" i="1"/>
  <c r="AB99" i="1"/>
  <c r="AB100" i="1"/>
  <c r="AB101" i="1"/>
  <c r="AB102" i="1"/>
  <c r="AB104" i="1"/>
  <c r="AB105" i="1"/>
  <c r="AB107" i="1"/>
  <c r="AB109" i="1"/>
  <c r="AB110" i="1"/>
  <c r="AB111" i="1"/>
  <c r="AB113" i="1"/>
  <c r="AB116" i="1"/>
  <c r="AB118" i="1"/>
  <c r="AB120" i="1"/>
  <c r="AB122" i="1"/>
  <c r="AB124" i="1"/>
  <c r="AB125" i="1"/>
  <c r="AB127" i="1"/>
  <c r="AB128" i="1"/>
  <c r="AB130" i="1"/>
  <c r="AB131" i="1"/>
  <c r="AB132" i="1"/>
  <c r="AB134" i="1"/>
  <c r="AB136" i="1"/>
  <c r="AB138" i="1"/>
  <c r="AB140" i="1"/>
  <c r="AB142" i="1"/>
  <c r="AB144" i="1"/>
  <c r="AB146" i="1"/>
  <c r="AB148" i="1"/>
  <c r="AB150" i="1"/>
  <c r="AB152" i="1"/>
  <c r="AB154" i="1"/>
  <c r="AB156" i="1"/>
  <c r="AB159" i="1"/>
  <c r="AB161" i="1"/>
  <c r="AB162" i="1"/>
  <c r="AB163" i="1"/>
  <c r="AB164" i="1"/>
  <c r="AB167" i="1"/>
  <c r="AB169" i="1"/>
  <c r="AB171" i="1"/>
  <c r="AB173" i="1"/>
  <c r="AB175" i="1"/>
  <c r="AB177" i="1"/>
  <c r="AB178" i="1"/>
  <c r="AB179" i="1"/>
  <c r="AB181" i="1"/>
  <c r="AB182" i="1"/>
  <c r="AB183" i="1"/>
  <c r="AB186" i="1"/>
  <c r="AB188" i="1"/>
  <c r="AB190" i="1"/>
  <c r="C24" i="4"/>
  <c r="F24" i="4"/>
  <c r="Z9" i="1"/>
  <c r="Z12" i="1"/>
  <c r="Z14" i="1"/>
  <c r="Z17" i="1"/>
  <c r="Z18" i="1"/>
  <c r="Z21" i="1"/>
  <c r="Z23" i="1"/>
  <c r="Z25" i="1"/>
  <c r="Z27" i="1"/>
  <c r="Z30" i="1"/>
  <c r="Z31" i="1"/>
  <c r="Z32" i="1"/>
  <c r="Z33" i="1"/>
  <c r="Z34" i="1"/>
  <c r="Z35" i="1"/>
  <c r="Z37" i="1"/>
  <c r="Z38" i="1"/>
  <c r="Z39" i="1"/>
  <c r="Z40" i="1"/>
  <c r="Z42" i="1"/>
  <c r="Z43" i="1"/>
  <c r="Z44" i="1"/>
  <c r="Z45" i="1"/>
  <c r="Z46" i="1"/>
  <c r="Z48" i="1"/>
  <c r="Z49" i="1"/>
  <c r="Z52" i="1"/>
  <c r="Z54" i="1"/>
  <c r="Z55" i="1"/>
  <c r="Z56" i="1"/>
  <c r="Z57" i="1"/>
  <c r="Z59" i="1"/>
  <c r="Z61" i="1"/>
  <c r="Z62" i="1"/>
  <c r="Z63" i="1"/>
  <c r="Z64" i="1"/>
  <c r="Z65" i="1"/>
  <c r="Z66" i="1"/>
  <c r="Z68" i="1"/>
  <c r="Z70" i="1"/>
  <c r="Z72" i="1"/>
  <c r="Z74" i="1"/>
  <c r="Z75" i="1"/>
  <c r="Z76" i="1"/>
  <c r="Z78" i="1"/>
  <c r="Z80" i="1"/>
  <c r="Z82" i="1"/>
  <c r="Z84" i="1"/>
  <c r="Z85" i="1"/>
  <c r="Z87" i="1"/>
  <c r="Z88" i="1"/>
  <c r="Z91" i="1"/>
  <c r="Z92" i="1"/>
  <c r="Z93" i="1"/>
  <c r="Z95" i="1"/>
  <c r="Z97" i="1"/>
  <c r="Z98" i="1"/>
  <c r="Z99" i="1"/>
  <c r="Z100" i="1"/>
  <c r="Z101" i="1"/>
  <c r="Z102" i="1"/>
  <c r="Z104" i="1"/>
  <c r="Z105" i="1"/>
  <c r="Z107" i="1"/>
  <c r="Z109" i="1"/>
  <c r="Z110" i="1"/>
  <c r="Z111" i="1"/>
  <c r="Z113" i="1"/>
  <c r="Z116" i="1"/>
  <c r="Z118" i="1"/>
  <c r="Z120" i="1"/>
  <c r="Z122" i="1"/>
  <c r="Z124" i="1"/>
  <c r="Z125" i="1"/>
  <c r="Z127" i="1"/>
  <c r="Z128" i="1"/>
  <c r="Z130" i="1"/>
  <c r="Z131" i="1"/>
  <c r="Z132" i="1"/>
  <c r="Z134" i="1"/>
  <c r="Z136" i="1"/>
  <c r="Z138" i="1"/>
  <c r="Z140" i="1"/>
  <c r="Z142" i="1"/>
  <c r="Z144" i="1"/>
  <c r="Z146" i="1"/>
  <c r="Z148" i="1"/>
  <c r="Z150" i="1"/>
  <c r="Z152" i="1"/>
  <c r="Z154" i="1"/>
  <c r="Z156" i="1"/>
  <c r="Z159" i="1"/>
  <c r="Z161" i="1"/>
  <c r="Z162" i="1"/>
  <c r="Z163" i="1"/>
  <c r="Z164" i="1"/>
  <c r="Z167" i="1"/>
  <c r="Z169" i="1"/>
  <c r="Z171" i="1"/>
  <c r="Z173" i="1"/>
  <c r="Z175" i="1"/>
  <c r="Z177" i="1"/>
  <c r="Z178" i="1"/>
  <c r="Z179" i="1"/>
  <c r="Z181" i="1"/>
  <c r="Z182" i="1"/>
  <c r="Z183" i="1"/>
  <c r="Z186" i="1"/>
  <c r="Z188" i="1"/>
  <c r="Z190" i="1"/>
  <c r="C22" i="4"/>
  <c r="I23" i="4"/>
  <c r="I24" i="4"/>
  <c r="AE9" i="1"/>
  <c r="H9" i="1"/>
  <c r="H8" i="1"/>
  <c r="R8" i="1"/>
  <c r="AE12" i="1"/>
  <c r="H12" i="1"/>
  <c r="AE14" i="1"/>
  <c r="H14" i="1"/>
  <c r="H11" i="1"/>
  <c r="R11" i="1"/>
  <c r="AE17" i="1"/>
  <c r="H17" i="1"/>
  <c r="AE18" i="1"/>
  <c r="H18" i="1"/>
  <c r="H16" i="1"/>
  <c r="R16" i="1"/>
  <c r="AE21" i="1"/>
  <c r="H21" i="1"/>
  <c r="AE23" i="1"/>
  <c r="H23" i="1"/>
  <c r="AE25" i="1"/>
  <c r="H25" i="1"/>
  <c r="AE27" i="1"/>
  <c r="H27" i="1"/>
  <c r="H20" i="1"/>
  <c r="R20" i="1"/>
  <c r="R29" i="1"/>
  <c r="R36" i="1"/>
  <c r="R51" i="1"/>
  <c r="R58" i="1"/>
  <c r="R73" i="1"/>
  <c r="R77" i="1"/>
  <c r="R86" i="1"/>
  <c r="R96" i="1"/>
  <c r="R103" i="1"/>
  <c r="R112" i="1"/>
  <c r="R126" i="1"/>
  <c r="R135" i="1"/>
  <c r="R145" i="1"/>
  <c r="AE154" i="1"/>
  <c r="H154" i="1"/>
  <c r="H153" i="1"/>
  <c r="R153" i="1"/>
  <c r="AE156" i="1"/>
  <c r="H156" i="1"/>
  <c r="AE159" i="1"/>
  <c r="H159" i="1"/>
  <c r="AE161" i="1"/>
  <c r="H161" i="1"/>
  <c r="AE162" i="1"/>
  <c r="H162" i="1"/>
  <c r="AE163" i="1"/>
  <c r="H163" i="1"/>
  <c r="AE164" i="1"/>
  <c r="H164" i="1"/>
  <c r="H155" i="1"/>
  <c r="R155" i="1"/>
  <c r="R166" i="1"/>
  <c r="I9" i="1"/>
  <c r="I8" i="1"/>
  <c r="O9" i="1"/>
  <c r="P8" i="1"/>
  <c r="S8" i="1"/>
  <c r="I12" i="1"/>
  <c r="I14" i="1"/>
  <c r="I11" i="1"/>
  <c r="O12" i="1"/>
  <c r="O14" i="1"/>
  <c r="P11" i="1"/>
  <c r="S11" i="1"/>
  <c r="I17" i="1"/>
  <c r="I18" i="1"/>
  <c r="I16" i="1"/>
  <c r="O17" i="1"/>
  <c r="O18" i="1"/>
  <c r="P16" i="1"/>
  <c r="S16" i="1"/>
  <c r="I21" i="1"/>
  <c r="I23" i="1"/>
  <c r="I25" i="1"/>
  <c r="I27" i="1"/>
  <c r="I20" i="1"/>
  <c r="O21" i="1"/>
  <c r="O23" i="1"/>
  <c r="O25" i="1"/>
  <c r="O27" i="1"/>
  <c r="P20" i="1"/>
  <c r="S20" i="1"/>
  <c r="S29" i="1"/>
  <c r="S36" i="1"/>
  <c r="S51" i="1"/>
  <c r="S58" i="1"/>
  <c r="S73" i="1"/>
  <c r="S77" i="1"/>
  <c r="S86" i="1"/>
  <c r="S96" i="1"/>
  <c r="S103" i="1"/>
  <c r="S112" i="1"/>
  <c r="S126" i="1"/>
  <c r="S135" i="1"/>
  <c r="S145" i="1"/>
  <c r="I154" i="1"/>
  <c r="I153" i="1"/>
  <c r="O154" i="1"/>
  <c r="P153" i="1"/>
  <c r="S153" i="1"/>
  <c r="I156" i="1"/>
  <c r="I159" i="1"/>
  <c r="I161" i="1"/>
  <c r="I162" i="1"/>
  <c r="I163" i="1"/>
  <c r="I164" i="1"/>
  <c r="I155" i="1"/>
  <c r="O156" i="1"/>
  <c r="O159" i="1"/>
  <c r="O161" i="1"/>
  <c r="O162" i="1"/>
  <c r="O163" i="1"/>
  <c r="O164" i="1"/>
  <c r="P155" i="1"/>
  <c r="S155" i="1"/>
  <c r="S166" i="1"/>
  <c r="T8" i="1"/>
  <c r="T11" i="1"/>
  <c r="T16" i="1"/>
  <c r="T20" i="1"/>
  <c r="AE30" i="1"/>
  <c r="H30" i="1"/>
  <c r="AE31" i="1"/>
  <c r="H31" i="1"/>
  <c r="AE32" i="1"/>
  <c r="H32" i="1"/>
  <c r="AE33" i="1"/>
  <c r="H33" i="1"/>
  <c r="AE34" i="1"/>
  <c r="H34" i="1"/>
  <c r="AE35" i="1"/>
  <c r="H35" i="1"/>
  <c r="H29" i="1"/>
  <c r="T29" i="1"/>
  <c r="AE37" i="1"/>
  <c r="H37" i="1"/>
  <c r="AE38" i="1"/>
  <c r="H38" i="1"/>
  <c r="AE39" i="1"/>
  <c r="H39" i="1"/>
  <c r="AE40" i="1"/>
  <c r="H40" i="1"/>
  <c r="AE42" i="1"/>
  <c r="H42" i="1"/>
  <c r="AE43" i="1"/>
  <c r="H43" i="1"/>
  <c r="AE44" i="1"/>
  <c r="H44" i="1"/>
  <c r="AE45" i="1"/>
  <c r="H45" i="1"/>
  <c r="AE46" i="1"/>
  <c r="H46" i="1"/>
  <c r="AE48" i="1"/>
  <c r="H48" i="1"/>
  <c r="AE49" i="1"/>
  <c r="H49" i="1"/>
  <c r="H36" i="1"/>
  <c r="T36" i="1"/>
  <c r="AE52" i="1"/>
  <c r="H52" i="1"/>
  <c r="AE54" i="1"/>
  <c r="H54" i="1"/>
  <c r="AE55" i="1"/>
  <c r="H55" i="1"/>
  <c r="AE56" i="1"/>
  <c r="H56" i="1"/>
  <c r="AE57" i="1"/>
  <c r="H57" i="1"/>
  <c r="H51" i="1"/>
  <c r="T51" i="1"/>
  <c r="AE59" i="1"/>
  <c r="H59" i="1"/>
  <c r="AE61" i="1"/>
  <c r="H61" i="1"/>
  <c r="AE62" i="1"/>
  <c r="H62" i="1"/>
  <c r="AE63" i="1"/>
  <c r="H63" i="1"/>
  <c r="AE64" i="1"/>
  <c r="H64" i="1"/>
  <c r="AE65" i="1"/>
  <c r="H65" i="1"/>
  <c r="AE66" i="1"/>
  <c r="H66" i="1"/>
  <c r="AE68" i="1"/>
  <c r="H68" i="1"/>
  <c r="AE70" i="1"/>
  <c r="H70" i="1"/>
  <c r="AE72" i="1"/>
  <c r="H72" i="1"/>
  <c r="H58" i="1"/>
  <c r="T58" i="1"/>
  <c r="AE74" i="1"/>
  <c r="H74" i="1"/>
  <c r="AE75" i="1"/>
  <c r="H75" i="1"/>
  <c r="AE76" i="1"/>
  <c r="H76" i="1"/>
  <c r="H73" i="1"/>
  <c r="T73" i="1"/>
  <c r="AE78" i="1"/>
  <c r="H78" i="1"/>
  <c r="AE80" i="1"/>
  <c r="H80" i="1"/>
  <c r="AE82" i="1"/>
  <c r="H82" i="1"/>
  <c r="AE84" i="1"/>
  <c r="H84" i="1"/>
  <c r="AE85" i="1"/>
  <c r="H85" i="1"/>
  <c r="H77" i="1"/>
  <c r="T77" i="1"/>
  <c r="AE87" i="1"/>
  <c r="H87" i="1"/>
  <c r="AE88" i="1"/>
  <c r="H88" i="1"/>
  <c r="AE91" i="1"/>
  <c r="H91" i="1"/>
  <c r="AE92" i="1"/>
  <c r="H92" i="1"/>
  <c r="AE93" i="1"/>
  <c r="H93" i="1"/>
  <c r="AE95" i="1"/>
  <c r="H95" i="1"/>
  <c r="H86" i="1"/>
  <c r="T86" i="1"/>
  <c r="AE97" i="1"/>
  <c r="H97" i="1"/>
  <c r="AE98" i="1"/>
  <c r="H98" i="1"/>
  <c r="AE99" i="1"/>
  <c r="H99" i="1"/>
  <c r="AE100" i="1"/>
  <c r="H100" i="1"/>
  <c r="AE101" i="1"/>
  <c r="H101" i="1"/>
  <c r="AE102" i="1"/>
  <c r="H102" i="1"/>
  <c r="H96" i="1"/>
  <c r="T96" i="1"/>
  <c r="AE104" i="1"/>
  <c r="H104" i="1"/>
  <c r="AE105" i="1"/>
  <c r="H105" i="1"/>
  <c r="AE107" i="1"/>
  <c r="H107" i="1"/>
  <c r="AE109" i="1"/>
  <c r="H109" i="1"/>
  <c r="AE110" i="1"/>
  <c r="H110" i="1"/>
  <c r="AE111" i="1"/>
  <c r="H111" i="1"/>
  <c r="H103" i="1"/>
  <c r="T103" i="1"/>
  <c r="AE113" i="1"/>
  <c r="H113" i="1"/>
  <c r="AE116" i="1"/>
  <c r="H116" i="1"/>
  <c r="AE118" i="1"/>
  <c r="H118" i="1"/>
  <c r="AE120" i="1"/>
  <c r="H120" i="1"/>
  <c r="AE122" i="1"/>
  <c r="H122" i="1"/>
  <c r="AE124" i="1"/>
  <c r="H124" i="1"/>
  <c r="AE125" i="1"/>
  <c r="H125" i="1"/>
  <c r="H112" i="1"/>
  <c r="T112" i="1"/>
  <c r="AE127" i="1"/>
  <c r="H127" i="1"/>
  <c r="AE128" i="1"/>
  <c r="H128" i="1"/>
  <c r="AE130" i="1"/>
  <c r="H130" i="1"/>
  <c r="AE131" i="1"/>
  <c r="H131" i="1"/>
  <c r="AE132" i="1"/>
  <c r="H132" i="1"/>
  <c r="AE134" i="1"/>
  <c r="H134" i="1"/>
  <c r="H126" i="1"/>
  <c r="T126" i="1"/>
  <c r="AE136" i="1"/>
  <c r="H136" i="1"/>
  <c r="AE138" i="1"/>
  <c r="H138" i="1"/>
  <c r="AE140" i="1"/>
  <c r="H140" i="1"/>
  <c r="AE142" i="1"/>
  <c r="H142" i="1"/>
  <c r="AE144" i="1"/>
  <c r="H144" i="1"/>
  <c r="H135" i="1"/>
  <c r="T135" i="1"/>
  <c r="AE146" i="1"/>
  <c r="H146" i="1"/>
  <c r="AE148" i="1"/>
  <c r="H148" i="1"/>
  <c r="AE150" i="1"/>
  <c r="H150" i="1"/>
  <c r="AE152" i="1"/>
  <c r="H152" i="1"/>
  <c r="H145" i="1"/>
  <c r="T145" i="1"/>
  <c r="T153" i="1"/>
  <c r="T155" i="1"/>
  <c r="T166" i="1"/>
  <c r="U8" i="1"/>
  <c r="U11" i="1"/>
  <c r="U16" i="1"/>
  <c r="U20" i="1"/>
  <c r="I30" i="1"/>
  <c r="I31" i="1"/>
  <c r="I32" i="1"/>
  <c r="I33" i="1"/>
  <c r="I34" i="1"/>
  <c r="I35" i="1"/>
  <c r="I29" i="1"/>
  <c r="O30" i="1"/>
  <c r="O31" i="1"/>
  <c r="O32" i="1"/>
  <c r="O33" i="1"/>
  <c r="O34" i="1"/>
  <c r="O35" i="1"/>
  <c r="P29" i="1"/>
  <c r="U29" i="1"/>
  <c r="I37" i="1"/>
  <c r="I38" i="1"/>
  <c r="I39" i="1"/>
  <c r="I40" i="1"/>
  <c r="I42" i="1"/>
  <c r="I43" i="1"/>
  <c r="I44" i="1"/>
  <c r="I45" i="1"/>
  <c r="I46" i="1"/>
  <c r="I48" i="1"/>
  <c r="I49" i="1"/>
  <c r="I36" i="1"/>
  <c r="O37" i="1"/>
  <c r="O38" i="1"/>
  <c r="O39" i="1"/>
  <c r="O40" i="1"/>
  <c r="O42" i="1"/>
  <c r="O43" i="1"/>
  <c r="O44" i="1"/>
  <c r="O45" i="1"/>
  <c r="O46" i="1"/>
  <c r="O48" i="1"/>
  <c r="O49" i="1"/>
  <c r="P36" i="1"/>
  <c r="U36" i="1"/>
  <c r="I52" i="1"/>
  <c r="I54" i="1"/>
  <c r="I55" i="1"/>
  <c r="I56" i="1"/>
  <c r="I57" i="1"/>
  <c r="I51" i="1"/>
  <c r="O52" i="1"/>
  <c r="O54" i="1"/>
  <c r="O55" i="1"/>
  <c r="O56" i="1"/>
  <c r="O57" i="1"/>
  <c r="P51" i="1"/>
  <c r="U51" i="1"/>
  <c r="I59" i="1"/>
  <c r="I61" i="1"/>
  <c r="I62" i="1"/>
  <c r="I63" i="1"/>
  <c r="I64" i="1"/>
  <c r="I65" i="1"/>
  <c r="I66" i="1"/>
  <c r="I68" i="1"/>
  <c r="I70" i="1"/>
  <c r="I72" i="1"/>
  <c r="I58" i="1"/>
  <c r="O59" i="1"/>
  <c r="O61" i="1"/>
  <c r="O62" i="1"/>
  <c r="O63" i="1"/>
  <c r="O64" i="1"/>
  <c r="O65" i="1"/>
  <c r="O66" i="1"/>
  <c r="O68" i="1"/>
  <c r="O70" i="1"/>
  <c r="O72" i="1"/>
  <c r="P58" i="1"/>
  <c r="U58" i="1"/>
  <c r="I74" i="1"/>
  <c r="I75" i="1"/>
  <c r="I76" i="1"/>
  <c r="I73" i="1"/>
  <c r="O74" i="1"/>
  <c r="O75" i="1"/>
  <c r="O76" i="1"/>
  <c r="P73" i="1"/>
  <c r="U73" i="1"/>
  <c r="I78" i="1"/>
  <c r="I80" i="1"/>
  <c r="I82" i="1"/>
  <c r="I84" i="1"/>
  <c r="I85" i="1"/>
  <c r="I77" i="1"/>
  <c r="O78" i="1"/>
  <c r="O80" i="1"/>
  <c r="O82" i="1"/>
  <c r="O84" i="1"/>
  <c r="O85" i="1"/>
  <c r="P77" i="1"/>
  <c r="U77" i="1"/>
  <c r="I87" i="1"/>
  <c r="I88" i="1"/>
  <c r="I91" i="1"/>
  <c r="I92" i="1"/>
  <c r="I93" i="1"/>
  <c r="I95" i="1"/>
  <c r="I86" i="1"/>
  <c r="O87" i="1"/>
  <c r="O88" i="1"/>
  <c r="O91" i="1"/>
  <c r="O92" i="1"/>
  <c r="O93" i="1"/>
  <c r="O95" i="1"/>
  <c r="P86" i="1"/>
  <c r="U86" i="1"/>
  <c r="I97" i="1"/>
  <c r="I98" i="1"/>
  <c r="I99" i="1"/>
  <c r="I100" i="1"/>
  <c r="I101" i="1"/>
  <c r="I102" i="1"/>
  <c r="I96" i="1"/>
  <c r="O97" i="1"/>
  <c r="O98" i="1"/>
  <c r="O99" i="1"/>
  <c r="O100" i="1"/>
  <c r="O101" i="1"/>
  <c r="O102" i="1"/>
  <c r="P96" i="1"/>
  <c r="U96" i="1"/>
  <c r="I104" i="1"/>
  <c r="I105" i="1"/>
  <c r="I107" i="1"/>
  <c r="I109" i="1"/>
  <c r="I110" i="1"/>
  <c r="I111" i="1"/>
  <c r="I103" i="1"/>
  <c r="O104" i="1"/>
  <c r="O105" i="1"/>
  <c r="O107" i="1"/>
  <c r="O109" i="1"/>
  <c r="O110" i="1"/>
  <c r="O111" i="1"/>
  <c r="P103" i="1"/>
  <c r="U103" i="1"/>
  <c r="I113" i="1"/>
  <c r="I116" i="1"/>
  <c r="I118" i="1"/>
  <c r="I120" i="1"/>
  <c r="I122" i="1"/>
  <c r="I124" i="1"/>
  <c r="I125" i="1"/>
  <c r="I112" i="1"/>
  <c r="O113" i="1"/>
  <c r="O116" i="1"/>
  <c r="O118" i="1"/>
  <c r="O120" i="1"/>
  <c r="O122" i="1"/>
  <c r="O124" i="1"/>
  <c r="O125" i="1"/>
  <c r="P112" i="1"/>
  <c r="U112" i="1"/>
  <c r="I127" i="1"/>
  <c r="I128" i="1"/>
  <c r="I130" i="1"/>
  <c r="I131" i="1"/>
  <c r="I132" i="1"/>
  <c r="I134" i="1"/>
  <c r="I126" i="1"/>
  <c r="O127" i="1"/>
  <c r="O128" i="1"/>
  <c r="O130" i="1"/>
  <c r="O131" i="1"/>
  <c r="O132" i="1"/>
  <c r="O134" i="1"/>
  <c r="P126" i="1"/>
  <c r="U126" i="1"/>
  <c r="I136" i="1"/>
  <c r="I138" i="1"/>
  <c r="I140" i="1"/>
  <c r="I142" i="1"/>
  <c r="I144" i="1"/>
  <c r="I135" i="1"/>
  <c r="O136" i="1"/>
  <c r="O138" i="1"/>
  <c r="O140" i="1"/>
  <c r="O142" i="1"/>
  <c r="O144" i="1"/>
  <c r="P135" i="1"/>
  <c r="U135" i="1"/>
  <c r="I146" i="1"/>
  <c r="I148" i="1"/>
  <c r="I150" i="1"/>
  <c r="I152" i="1"/>
  <c r="I145" i="1"/>
  <c r="O146" i="1"/>
  <c r="O148" i="1"/>
  <c r="O150" i="1"/>
  <c r="O152" i="1"/>
  <c r="P145" i="1"/>
  <c r="U145" i="1"/>
  <c r="U153" i="1"/>
  <c r="U155" i="1"/>
  <c r="U166" i="1"/>
  <c r="V8" i="1"/>
  <c r="V11" i="1"/>
  <c r="V16" i="1"/>
  <c r="V20" i="1"/>
  <c r="V29" i="1"/>
  <c r="V36" i="1"/>
  <c r="V51" i="1"/>
  <c r="V58" i="1"/>
  <c r="V73" i="1"/>
  <c r="V77" i="1"/>
  <c r="V86" i="1"/>
  <c r="V96" i="1"/>
  <c r="V103" i="1"/>
  <c r="V112" i="1"/>
  <c r="V126" i="1"/>
  <c r="V135" i="1"/>
  <c r="V145" i="1"/>
  <c r="V153" i="1"/>
  <c r="V155" i="1"/>
  <c r="AE167" i="1"/>
  <c r="H167" i="1"/>
  <c r="AE169" i="1"/>
  <c r="H169" i="1"/>
  <c r="AE171" i="1"/>
  <c r="H171" i="1"/>
  <c r="AE173" i="1"/>
  <c r="H173" i="1"/>
  <c r="AE175" i="1"/>
  <c r="H175" i="1"/>
  <c r="AE177" i="1"/>
  <c r="H177" i="1"/>
  <c r="AE178" i="1"/>
  <c r="H178" i="1"/>
  <c r="AE179" i="1"/>
  <c r="H179" i="1"/>
  <c r="AE181" i="1"/>
  <c r="H181" i="1"/>
  <c r="AE182" i="1"/>
  <c r="H182" i="1"/>
  <c r="AE183" i="1"/>
  <c r="H183" i="1"/>
  <c r="AE186" i="1"/>
  <c r="H186" i="1"/>
  <c r="AE188" i="1"/>
  <c r="H188" i="1"/>
  <c r="AE190" i="1"/>
  <c r="H190" i="1"/>
  <c r="H166" i="1"/>
  <c r="V166" i="1"/>
  <c r="W8" i="1"/>
  <c r="W11" i="1"/>
  <c r="W16" i="1"/>
  <c r="W20" i="1"/>
  <c r="W29" i="1"/>
  <c r="W36" i="1"/>
  <c r="W51" i="1"/>
  <c r="W58" i="1"/>
  <c r="W73" i="1"/>
  <c r="W77" i="1"/>
  <c r="W86" i="1"/>
  <c r="W96" i="1"/>
  <c r="W103" i="1"/>
  <c r="W112" i="1"/>
  <c r="W126" i="1"/>
  <c r="W135" i="1"/>
  <c r="W145" i="1"/>
  <c r="W153" i="1"/>
  <c r="W155" i="1"/>
  <c r="I167" i="1"/>
  <c r="I169" i="1"/>
  <c r="I171" i="1"/>
  <c r="I173" i="1"/>
  <c r="I175" i="1"/>
  <c r="I177" i="1"/>
  <c r="I178" i="1"/>
  <c r="I179" i="1"/>
  <c r="I181" i="1"/>
  <c r="I182" i="1"/>
  <c r="I183" i="1"/>
  <c r="I186" i="1"/>
  <c r="I188" i="1"/>
  <c r="I190" i="1"/>
  <c r="I166" i="1"/>
  <c r="O167" i="1"/>
  <c r="O169" i="1"/>
  <c r="O171" i="1"/>
  <c r="O173" i="1"/>
  <c r="O175" i="1"/>
  <c r="O177" i="1"/>
  <c r="O178" i="1"/>
  <c r="O179" i="1"/>
  <c r="O181" i="1"/>
  <c r="O182" i="1"/>
  <c r="O183" i="1"/>
  <c r="O186" i="1"/>
  <c r="O188" i="1"/>
  <c r="O190" i="1"/>
  <c r="P166" i="1"/>
  <c r="W166" i="1"/>
  <c r="X8" i="1"/>
  <c r="X11" i="1"/>
  <c r="X16" i="1"/>
  <c r="X20" i="1"/>
  <c r="X29" i="1"/>
  <c r="X36" i="1"/>
  <c r="X51" i="1"/>
  <c r="X58" i="1"/>
  <c r="X73" i="1"/>
  <c r="X77" i="1"/>
  <c r="X86" i="1"/>
  <c r="X96" i="1"/>
  <c r="X103" i="1"/>
  <c r="X112" i="1"/>
  <c r="X126" i="1"/>
  <c r="X135" i="1"/>
  <c r="X145" i="1"/>
  <c r="X153" i="1"/>
  <c r="X155" i="1"/>
  <c r="X166" i="1"/>
  <c r="C15" i="4"/>
  <c r="C16" i="4"/>
  <c r="H11" i="2"/>
  <c r="Z11" i="2"/>
  <c r="AA11" i="2"/>
  <c r="I11" i="2"/>
  <c r="H13" i="2"/>
  <c r="Z13" i="2"/>
  <c r="AA13" i="2"/>
  <c r="I13" i="2"/>
  <c r="I10" i="2"/>
  <c r="H16" i="2"/>
  <c r="Z16" i="2"/>
  <c r="AA16" i="2"/>
  <c r="I16" i="2"/>
  <c r="H17" i="2"/>
  <c r="Z17" i="2"/>
  <c r="AA17" i="2"/>
  <c r="I17" i="2"/>
  <c r="I15" i="2"/>
  <c r="H20" i="2"/>
  <c r="Z20" i="2"/>
  <c r="AA20" i="2"/>
  <c r="I20" i="2"/>
  <c r="H22" i="2"/>
  <c r="Z22" i="2"/>
  <c r="AA22" i="2"/>
  <c r="I22" i="2"/>
  <c r="H24" i="2"/>
  <c r="Z24" i="2"/>
  <c r="AA24" i="2"/>
  <c r="I24" i="2"/>
  <c r="H26" i="2"/>
  <c r="Z26" i="2"/>
  <c r="AA26" i="2"/>
  <c r="I26" i="2"/>
  <c r="I19" i="2"/>
  <c r="H29" i="2"/>
  <c r="Z29" i="2"/>
  <c r="AA29" i="2"/>
  <c r="I29" i="2"/>
  <c r="H30" i="2"/>
  <c r="Z30" i="2"/>
  <c r="AA30" i="2"/>
  <c r="I30" i="2"/>
  <c r="H31" i="2"/>
  <c r="Z31" i="2"/>
  <c r="AA31" i="2"/>
  <c r="I31" i="2"/>
  <c r="H33" i="2"/>
  <c r="Z33" i="2"/>
  <c r="AA33" i="2"/>
  <c r="I33" i="2"/>
  <c r="H34" i="2"/>
  <c r="Z34" i="2"/>
  <c r="AA34" i="2"/>
  <c r="I34" i="2"/>
  <c r="H36" i="2"/>
  <c r="Z36" i="2"/>
  <c r="AA36" i="2"/>
  <c r="I36" i="2"/>
  <c r="H37" i="2"/>
  <c r="Z37" i="2"/>
  <c r="AA37" i="2"/>
  <c r="I37" i="2"/>
  <c r="H38" i="2"/>
  <c r="Z38" i="2"/>
  <c r="AA38" i="2"/>
  <c r="I38" i="2"/>
  <c r="H39" i="2"/>
  <c r="Z39" i="2"/>
  <c r="AA39" i="2"/>
  <c r="I39" i="2"/>
  <c r="H41" i="2"/>
  <c r="Z41" i="2"/>
  <c r="AA41" i="2"/>
  <c r="I41" i="2"/>
  <c r="H42" i="2"/>
  <c r="Z42" i="2"/>
  <c r="AA42" i="2"/>
  <c r="I42" i="2"/>
  <c r="H43" i="2"/>
  <c r="Z43" i="2"/>
  <c r="AA43" i="2"/>
  <c r="I43" i="2"/>
  <c r="H44" i="2"/>
  <c r="Z44" i="2"/>
  <c r="AA44" i="2"/>
  <c r="I44" i="2"/>
  <c r="H45" i="2"/>
  <c r="Z45" i="2"/>
  <c r="AA45" i="2"/>
  <c r="I45" i="2"/>
  <c r="H47" i="2"/>
  <c r="Z47" i="2"/>
  <c r="AA47" i="2"/>
  <c r="I47" i="2"/>
  <c r="H48" i="2"/>
  <c r="Z48" i="2"/>
  <c r="AA48" i="2"/>
  <c r="I48" i="2"/>
  <c r="I35" i="2"/>
  <c r="H51" i="2"/>
  <c r="Z51" i="2"/>
  <c r="AA51" i="2"/>
  <c r="I51" i="2"/>
  <c r="H53" i="2"/>
  <c r="Z53" i="2"/>
  <c r="AA53" i="2"/>
  <c r="I53" i="2"/>
  <c r="H54" i="2"/>
  <c r="Z54" i="2"/>
  <c r="AA54" i="2"/>
  <c r="I54" i="2"/>
  <c r="H55" i="2"/>
  <c r="Z55" i="2"/>
  <c r="AA55" i="2"/>
  <c r="I55" i="2"/>
  <c r="H56" i="2"/>
  <c r="Z56" i="2"/>
  <c r="AA56" i="2"/>
  <c r="I56" i="2"/>
  <c r="I50" i="2"/>
  <c r="H58" i="2"/>
  <c r="Z58" i="2"/>
  <c r="AA58" i="2"/>
  <c r="I58" i="2"/>
  <c r="H60" i="2"/>
  <c r="Z60" i="2"/>
  <c r="AA60" i="2"/>
  <c r="I60" i="2"/>
  <c r="H61" i="2"/>
  <c r="Z61" i="2"/>
  <c r="AA61" i="2"/>
  <c r="I61" i="2"/>
  <c r="H62" i="2"/>
  <c r="Z62" i="2"/>
  <c r="AA62" i="2"/>
  <c r="I62" i="2"/>
  <c r="H63" i="2"/>
  <c r="Z63" i="2"/>
  <c r="AA63" i="2"/>
  <c r="I63" i="2"/>
  <c r="H64" i="2"/>
  <c r="Z64" i="2"/>
  <c r="AA64" i="2"/>
  <c r="I64" i="2"/>
  <c r="H65" i="2"/>
  <c r="Z65" i="2"/>
  <c r="AA65" i="2"/>
  <c r="I65" i="2"/>
  <c r="H67" i="2"/>
  <c r="Z67" i="2"/>
  <c r="AA67" i="2"/>
  <c r="I67" i="2"/>
  <c r="H69" i="2"/>
  <c r="Z69" i="2"/>
  <c r="AA69" i="2"/>
  <c r="I69" i="2"/>
  <c r="H71" i="2"/>
  <c r="Z71" i="2"/>
  <c r="AA71" i="2"/>
  <c r="I71" i="2"/>
  <c r="I57" i="2"/>
  <c r="H73" i="2"/>
  <c r="Z73" i="2"/>
  <c r="AA73" i="2"/>
  <c r="I73" i="2"/>
  <c r="H74" i="2"/>
  <c r="Z74" i="2"/>
  <c r="AA74" i="2"/>
  <c r="I74" i="2"/>
  <c r="H75" i="2"/>
  <c r="Z75" i="2"/>
  <c r="AA75" i="2"/>
  <c r="I75" i="2"/>
  <c r="I72" i="2"/>
  <c r="H77" i="2"/>
  <c r="Z77" i="2"/>
  <c r="AA77" i="2"/>
  <c r="I77" i="2"/>
  <c r="H79" i="2"/>
  <c r="Z79" i="2"/>
  <c r="AA79" i="2"/>
  <c r="I79" i="2"/>
  <c r="H81" i="2"/>
  <c r="Z81" i="2"/>
  <c r="AA81" i="2"/>
  <c r="I81" i="2"/>
  <c r="H83" i="2"/>
  <c r="Z83" i="2"/>
  <c r="AA83" i="2"/>
  <c r="I83" i="2"/>
  <c r="H84" i="2"/>
  <c r="Z84" i="2"/>
  <c r="AA84" i="2"/>
  <c r="I84" i="2"/>
  <c r="I76" i="2"/>
  <c r="H86" i="2"/>
  <c r="Z86" i="2"/>
  <c r="AA86" i="2"/>
  <c r="I86" i="2"/>
  <c r="H87" i="2"/>
  <c r="Z87" i="2"/>
  <c r="AA87" i="2"/>
  <c r="I87" i="2"/>
  <c r="Z89" i="2"/>
  <c r="AA89" i="2"/>
  <c r="I89" i="2"/>
  <c r="H90" i="2"/>
  <c r="Z90" i="2"/>
  <c r="AA90" i="2"/>
  <c r="I90" i="2"/>
  <c r="H91" i="2"/>
  <c r="Z91" i="2"/>
  <c r="AA91" i="2"/>
  <c r="I91" i="2"/>
  <c r="H93" i="2"/>
  <c r="Z93" i="2"/>
  <c r="AA93" i="2"/>
  <c r="I93" i="2"/>
  <c r="I85" i="2"/>
  <c r="H95" i="2"/>
  <c r="Z95" i="2"/>
  <c r="AA95" i="2"/>
  <c r="I95" i="2"/>
  <c r="H96" i="2"/>
  <c r="Z96" i="2"/>
  <c r="AA96" i="2"/>
  <c r="I96" i="2"/>
  <c r="H97" i="2"/>
  <c r="Z97" i="2"/>
  <c r="AA97" i="2"/>
  <c r="I97" i="2"/>
  <c r="H98" i="2"/>
  <c r="Z98" i="2"/>
  <c r="AA98" i="2"/>
  <c r="I98" i="2"/>
  <c r="H99" i="2"/>
  <c r="Z99" i="2"/>
  <c r="AA99" i="2"/>
  <c r="I99" i="2"/>
  <c r="H100" i="2"/>
  <c r="Z100" i="2"/>
  <c r="AA100" i="2"/>
  <c r="I100" i="2"/>
  <c r="I94" i="2"/>
  <c r="H102" i="2"/>
  <c r="Z102" i="2"/>
  <c r="AA102" i="2"/>
  <c r="I102" i="2"/>
  <c r="H105" i="2"/>
  <c r="Z105" i="2"/>
  <c r="AA105" i="2"/>
  <c r="I105" i="2"/>
  <c r="H107" i="2"/>
  <c r="Z107" i="2"/>
  <c r="AA107" i="2"/>
  <c r="I107" i="2"/>
  <c r="H108" i="2"/>
  <c r="Z108" i="2"/>
  <c r="AA108" i="2"/>
  <c r="I108" i="2"/>
  <c r="H109" i="2"/>
  <c r="Z109" i="2"/>
  <c r="AA109" i="2"/>
  <c r="I109" i="2"/>
  <c r="H111" i="2"/>
  <c r="Z111" i="2"/>
  <c r="AA111" i="2"/>
  <c r="I111" i="2"/>
  <c r="H113" i="2"/>
  <c r="Z113" i="2"/>
  <c r="AA113" i="2"/>
  <c r="I113" i="2"/>
  <c r="H115" i="2"/>
  <c r="Z115" i="2"/>
  <c r="AA115" i="2"/>
  <c r="I115" i="2"/>
  <c r="H117" i="2"/>
  <c r="Z117" i="2"/>
  <c r="AA117" i="2"/>
  <c r="I117" i="2"/>
  <c r="H119" i="2"/>
  <c r="Z119" i="2"/>
  <c r="AA119" i="2"/>
  <c r="I119" i="2"/>
  <c r="H121" i="2"/>
  <c r="Z121" i="2"/>
  <c r="AA121" i="2"/>
  <c r="I121" i="2"/>
  <c r="H122" i="2"/>
  <c r="Z122" i="2"/>
  <c r="AA122" i="2"/>
  <c r="I122" i="2"/>
  <c r="I110" i="2"/>
  <c r="H124" i="2"/>
  <c r="Z124" i="2"/>
  <c r="AA124" i="2"/>
  <c r="I124" i="2"/>
  <c r="H125" i="2"/>
  <c r="Z125" i="2"/>
  <c r="AA125" i="2"/>
  <c r="I125" i="2"/>
  <c r="H127" i="2"/>
  <c r="Z127" i="2"/>
  <c r="AA127" i="2"/>
  <c r="I127" i="2"/>
  <c r="H128" i="2"/>
  <c r="Z128" i="2"/>
  <c r="AA128" i="2"/>
  <c r="I128" i="2"/>
  <c r="H129" i="2"/>
  <c r="Z129" i="2"/>
  <c r="AA129" i="2"/>
  <c r="I129" i="2"/>
  <c r="H131" i="2"/>
  <c r="Z131" i="2"/>
  <c r="AA131" i="2"/>
  <c r="I131" i="2"/>
  <c r="I123" i="2"/>
  <c r="H133" i="2"/>
  <c r="Z133" i="2"/>
  <c r="AA133" i="2"/>
  <c r="I133" i="2"/>
  <c r="H135" i="2"/>
  <c r="Z135" i="2"/>
  <c r="AA135" i="2"/>
  <c r="I135" i="2"/>
  <c r="H137" i="2"/>
  <c r="Z137" i="2"/>
  <c r="AA137" i="2"/>
  <c r="I137" i="2"/>
  <c r="H139" i="2"/>
  <c r="Z139" i="2"/>
  <c r="AA139" i="2"/>
  <c r="I139" i="2"/>
  <c r="H141" i="2"/>
  <c r="Z141" i="2"/>
  <c r="AA141" i="2"/>
  <c r="I141" i="2"/>
  <c r="I132" i="2"/>
  <c r="H143" i="2"/>
  <c r="Z143" i="2"/>
  <c r="AA143" i="2"/>
  <c r="I143" i="2"/>
  <c r="H145" i="2"/>
  <c r="Z145" i="2"/>
  <c r="AA145" i="2"/>
  <c r="I145" i="2"/>
  <c r="H147" i="2"/>
  <c r="Z147" i="2"/>
  <c r="AA147" i="2"/>
  <c r="I147" i="2"/>
  <c r="H149" i="2"/>
  <c r="Z149" i="2"/>
  <c r="AA149" i="2"/>
  <c r="I149" i="2"/>
  <c r="I142" i="2"/>
  <c r="H151" i="2"/>
  <c r="Z151" i="2"/>
  <c r="AA151" i="2"/>
  <c r="I151" i="2"/>
  <c r="I150" i="2"/>
  <c r="H153" i="2"/>
  <c r="Z153" i="2"/>
  <c r="AA153" i="2"/>
  <c r="I153" i="2"/>
  <c r="H156" i="2"/>
  <c r="Z156" i="2"/>
  <c r="AA156" i="2"/>
  <c r="I156" i="2"/>
  <c r="H158" i="2"/>
  <c r="Z158" i="2"/>
  <c r="AA158" i="2"/>
  <c r="I158" i="2"/>
  <c r="H160" i="2"/>
  <c r="Z160" i="2"/>
  <c r="AA160" i="2"/>
  <c r="I160" i="2"/>
  <c r="H161" i="2"/>
  <c r="Z161" i="2"/>
  <c r="AA161" i="2"/>
  <c r="I161" i="2"/>
  <c r="H164" i="2"/>
  <c r="Z164" i="2"/>
  <c r="AA164" i="2"/>
  <c r="I164" i="2"/>
  <c r="H166" i="2"/>
  <c r="Z166" i="2"/>
  <c r="AA166" i="2"/>
  <c r="I166" i="2"/>
  <c r="H168" i="2"/>
  <c r="Z168" i="2"/>
  <c r="AA168" i="2"/>
  <c r="I168" i="2"/>
  <c r="H170" i="2"/>
  <c r="Z170" i="2"/>
  <c r="AA170" i="2"/>
  <c r="I170" i="2"/>
  <c r="H172" i="2"/>
  <c r="Z172" i="2"/>
  <c r="AA172" i="2"/>
  <c r="I172" i="2"/>
  <c r="H174" i="2"/>
  <c r="Z174" i="2"/>
  <c r="AA174" i="2"/>
  <c r="I174" i="2"/>
  <c r="H175" i="2"/>
  <c r="Z175" i="2"/>
  <c r="AA175" i="2"/>
  <c r="I175" i="2"/>
  <c r="H176" i="2"/>
  <c r="Z176" i="2"/>
  <c r="AA176" i="2"/>
  <c r="I176" i="2"/>
  <c r="H178" i="2"/>
  <c r="Z178" i="2"/>
  <c r="AA178" i="2"/>
  <c r="I178" i="2"/>
  <c r="H179" i="2"/>
  <c r="Z179" i="2"/>
  <c r="AA179" i="2"/>
  <c r="I179" i="2"/>
  <c r="H180" i="2"/>
  <c r="Z180" i="2"/>
  <c r="AA180" i="2"/>
  <c r="I180" i="2"/>
  <c r="H183" i="2"/>
  <c r="Z183" i="2"/>
  <c r="AA183" i="2"/>
  <c r="I183" i="2"/>
  <c r="H184" i="2"/>
  <c r="Z184" i="2"/>
  <c r="AA184" i="2"/>
  <c r="I184" i="2"/>
  <c r="I185" i="2"/>
  <c r="K184" i="2"/>
  <c r="K183" i="2"/>
  <c r="K182" i="2"/>
  <c r="K180" i="2"/>
  <c r="K179" i="2"/>
  <c r="K178" i="2"/>
  <c r="K176" i="2"/>
  <c r="K175" i="2"/>
  <c r="K174" i="2"/>
  <c r="K172" i="2"/>
  <c r="K170" i="2"/>
  <c r="K168" i="2"/>
  <c r="K166" i="2"/>
  <c r="K164" i="2"/>
  <c r="K163" i="2"/>
  <c r="K161" i="2"/>
  <c r="K160" i="2"/>
  <c r="K159" i="2"/>
  <c r="K158" i="2"/>
  <c r="K156" i="2"/>
  <c r="K153" i="2"/>
  <c r="K152" i="2"/>
  <c r="K151" i="2"/>
  <c r="K150" i="2"/>
  <c r="K149" i="2"/>
  <c r="K147" i="2"/>
  <c r="K145" i="2"/>
  <c r="K143" i="2"/>
  <c r="K142" i="2"/>
  <c r="K141" i="2"/>
  <c r="K139" i="2"/>
  <c r="K137" i="2"/>
  <c r="K135" i="2"/>
  <c r="K133" i="2"/>
  <c r="K132" i="2"/>
  <c r="K131" i="2"/>
  <c r="K129" i="2"/>
  <c r="K128" i="2"/>
  <c r="K127" i="2"/>
  <c r="K125" i="2"/>
  <c r="K124" i="2"/>
  <c r="K123" i="2"/>
  <c r="K122" i="2"/>
  <c r="K121" i="2"/>
  <c r="K119" i="2"/>
  <c r="K117" i="2"/>
  <c r="K115" i="2"/>
  <c r="K113" i="2"/>
  <c r="K111" i="2"/>
  <c r="K110" i="2"/>
  <c r="K109" i="2"/>
  <c r="K108" i="2"/>
  <c r="K107" i="2"/>
  <c r="K105" i="2"/>
  <c r="K103" i="2"/>
  <c r="K102" i="2"/>
  <c r="K101" i="2"/>
  <c r="K100" i="2"/>
  <c r="K99" i="2"/>
  <c r="K98" i="2"/>
  <c r="K97" i="2"/>
  <c r="K96" i="2"/>
  <c r="K95" i="2"/>
  <c r="K94" i="2"/>
  <c r="K93" i="2"/>
  <c r="K91" i="2"/>
  <c r="K90" i="2"/>
  <c r="K89" i="2"/>
  <c r="K87" i="2"/>
  <c r="K86" i="2"/>
  <c r="K85" i="2"/>
  <c r="K84" i="2"/>
  <c r="K83" i="2"/>
  <c r="K81" i="2"/>
  <c r="K79" i="2"/>
  <c r="K77" i="2"/>
  <c r="K76" i="2"/>
  <c r="K75" i="2"/>
  <c r="K74" i="2"/>
  <c r="K73" i="2"/>
  <c r="K72" i="2"/>
  <c r="K71" i="2"/>
  <c r="K69" i="2"/>
  <c r="K67" i="2"/>
  <c r="K65" i="2"/>
  <c r="K64" i="2"/>
  <c r="K63" i="2"/>
  <c r="K62" i="2"/>
  <c r="K61" i="2"/>
  <c r="K60" i="2"/>
  <c r="K58" i="2"/>
  <c r="K57" i="2"/>
  <c r="K56" i="2"/>
  <c r="K55" i="2"/>
  <c r="K54" i="2"/>
  <c r="K53" i="2"/>
  <c r="K51" i="2"/>
  <c r="K50" i="2"/>
  <c r="K48" i="2"/>
  <c r="K47" i="2"/>
  <c r="K45" i="2"/>
  <c r="K44" i="2"/>
  <c r="K43" i="2"/>
  <c r="K42" i="2"/>
  <c r="K41" i="2"/>
  <c r="K39" i="2"/>
  <c r="K38" i="2"/>
  <c r="K37" i="2"/>
  <c r="K36" i="2"/>
  <c r="K35" i="2"/>
  <c r="K34" i="2"/>
  <c r="K33" i="2"/>
  <c r="K32" i="2"/>
  <c r="K31" i="2"/>
  <c r="K30" i="2"/>
  <c r="K29" i="2"/>
  <c r="K28" i="2"/>
  <c r="K26" i="2"/>
  <c r="K24" i="2"/>
  <c r="K22" i="2"/>
  <c r="K20" i="2"/>
  <c r="K19" i="2"/>
  <c r="K17" i="2"/>
  <c r="K16" i="2"/>
  <c r="K15" i="2"/>
  <c r="K13" i="2"/>
  <c r="K11" i="2"/>
  <c r="K10" i="2"/>
  <c r="K8" i="2"/>
  <c r="K7" i="2"/>
  <c r="J8" i="1"/>
  <c r="J11" i="1"/>
  <c r="J16" i="1"/>
  <c r="J20" i="1"/>
  <c r="J29" i="1"/>
  <c r="J36" i="1"/>
  <c r="J51" i="1"/>
  <c r="J58" i="1"/>
  <c r="J73" i="1"/>
  <c r="J77" i="1"/>
  <c r="J86" i="1"/>
  <c r="J96" i="1"/>
  <c r="J103" i="1"/>
  <c r="J112" i="1"/>
  <c r="J126" i="1"/>
  <c r="J135" i="1"/>
  <c r="J145" i="1"/>
  <c r="J153" i="1"/>
  <c r="J155" i="1"/>
  <c r="J166" i="1"/>
  <c r="J191" i="1"/>
  <c r="AF190" i="1"/>
  <c r="AN190" i="1"/>
  <c r="AM190" i="1"/>
  <c r="L190" i="1"/>
  <c r="AF188" i="1"/>
  <c r="AN188" i="1"/>
  <c r="AM188" i="1"/>
  <c r="L188" i="1"/>
  <c r="AF186" i="1"/>
  <c r="AN186" i="1"/>
  <c r="AM186" i="1"/>
  <c r="L186" i="1"/>
  <c r="AF183" i="1"/>
  <c r="AN183" i="1"/>
  <c r="AM183" i="1"/>
  <c r="L183" i="1"/>
  <c r="AF182" i="1"/>
  <c r="AN182" i="1"/>
  <c r="AM182" i="1"/>
  <c r="L182" i="1"/>
  <c r="AF181" i="1"/>
  <c r="AN181" i="1"/>
  <c r="AM181" i="1"/>
  <c r="L181" i="1"/>
  <c r="AF179" i="1"/>
  <c r="AN179" i="1"/>
  <c r="AM179" i="1"/>
  <c r="L179" i="1"/>
  <c r="AF178" i="1"/>
  <c r="AN178" i="1"/>
  <c r="AM178" i="1"/>
  <c r="L178" i="1"/>
  <c r="AF177" i="1"/>
  <c r="AN177" i="1"/>
  <c r="AM177" i="1"/>
  <c r="L177" i="1"/>
  <c r="AF175" i="1"/>
  <c r="AN175" i="1"/>
  <c r="AM175" i="1"/>
  <c r="L175" i="1"/>
  <c r="AF173" i="1"/>
  <c r="AN173" i="1"/>
  <c r="AM173" i="1"/>
  <c r="L173" i="1"/>
  <c r="AF171" i="1"/>
  <c r="AN171" i="1"/>
  <c r="AM171" i="1"/>
  <c r="L171" i="1"/>
  <c r="AF169" i="1"/>
  <c r="AN169" i="1"/>
  <c r="AM169" i="1"/>
  <c r="L169" i="1"/>
  <c r="AF167" i="1"/>
  <c r="AN167" i="1"/>
  <c r="AM167" i="1"/>
  <c r="L167" i="1"/>
  <c r="AK166" i="1"/>
  <c r="AJ166" i="1"/>
  <c r="AI166" i="1"/>
  <c r="L166" i="1"/>
  <c r="AF164" i="1"/>
  <c r="AN164" i="1"/>
  <c r="AM164" i="1"/>
  <c r="L164" i="1"/>
  <c r="AF163" i="1"/>
  <c r="AN163" i="1"/>
  <c r="AM163" i="1"/>
  <c r="L163" i="1"/>
  <c r="AF162" i="1"/>
  <c r="AN162" i="1"/>
  <c r="AM162" i="1"/>
  <c r="L162" i="1"/>
  <c r="AF161" i="1"/>
  <c r="AN161" i="1"/>
  <c r="AM161" i="1"/>
  <c r="L161" i="1"/>
  <c r="AF159" i="1"/>
  <c r="AN159" i="1"/>
  <c r="AM159" i="1"/>
  <c r="L159" i="1"/>
  <c r="AF156" i="1"/>
  <c r="AN156" i="1"/>
  <c r="AM156" i="1"/>
  <c r="L156" i="1"/>
  <c r="AK155" i="1"/>
  <c r="AJ155" i="1"/>
  <c r="AI155" i="1"/>
  <c r="L155" i="1"/>
  <c r="AF154" i="1"/>
  <c r="AN154" i="1"/>
  <c r="AM154" i="1"/>
  <c r="L154" i="1"/>
  <c r="AK153" i="1"/>
  <c r="AJ153" i="1"/>
  <c r="AI153" i="1"/>
  <c r="L153" i="1"/>
  <c r="AF152" i="1"/>
  <c r="AN152" i="1"/>
  <c r="AM152" i="1"/>
  <c r="L152" i="1"/>
  <c r="AF150" i="1"/>
  <c r="AN150" i="1"/>
  <c r="AM150" i="1"/>
  <c r="L150" i="1"/>
  <c r="AF148" i="1"/>
  <c r="AN148" i="1"/>
  <c r="AM148" i="1"/>
  <c r="L148" i="1"/>
  <c r="AF146" i="1"/>
  <c r="AN146" i="1"/>
  <c r="AM146" i="1"/>
  <c r="L146" i="1"/>
  <c r="AK145" i="1"/>
  <c r="AJ145" i="1"/>
  <c r="AI145" i="1"/>
  <c r="L145" i="1"/>
  <c r="AF144" i="1"/>
  <c r="AN144" i="1"/>
  <c r="AM144" i="1"/>
  <c r="L144" i="1"/>
  <c r="AF142" i="1"/>
  <c r="AN142" i="1"/>
  <c r="AM142" i="1"/>
  <c r="L142" i="1"/>
  <c r="AF140" i="1"/>
  <c r="AN140" i="1"/>
  <c r="AM140" i="1"/>
  <c r="L140" i="1"/>
  <c r="AF138" i="1"/>
  <c r="AN138" i="1"/>
  <c r="AM138" i="1"/>
  <c r="L138" i="1"/>
  <c r="AF136" i="1"/>
  <c r="AN136" i="1"/>
  <c r="AM136" i="1"/>
  <c r="L136" i="1"/>
  <c r="AK135" i="1"/>
  <c r="AJ135" i="1"/>
  <c r="AI135" i="1"/>
  <c r="L135" i="1"/>
  <c r="AF134" i="1"/>
  <c r="AN134" i="1"/>
  <c r="AM134" i="1"/>
  <c r="L134" i="1"/>
  <c r="AF132" i="1"/>
  <c r="AN132" i="1"/>
  <c r="AM132" i="1"/>
  <c r="L132" i="1"/>
  <c r="AF131" i="1"/>
  <c r="AN131" i="1"/>
  <c r="AM131" i="1"/>
  <c r="L131" i="1"/>
  <c r="AF130" i="1"/>
  <c r="AN130" i="1"/>
  <c r="AM130" i="1"/>
  <c r="L130" i="1"/>
  <c r="AF128" i="1"/>
  <c r="AN128" i="1"/>
  <c r="AM128" i="1"/>
  <c r="L128" i="1"/>
  <c r="AF127" i="1"/>
  <c r="AN127" i="1"/>
  <c r="AM127" i="1"/>
  <c r="L127" i="1"/>
  <c r="AK126" i="1"/>
  <c r="AJ126" i="1"/>
  <c r="AI126" i="1"/>
  <c r="L126" i="1"/>
  <c r="AF125" i="1"/>
  <c r="AN125" i="1"/>
  <c r="AM125" i="1"/>
  <c r="L125" i="1"/>
  <c r="AF124" i="1"/>
  <c r="AN124" i="1"/>
  <c r="AM124" i="1"/>
  <c r="L124" i="1"/>
  <c r="AF122" i="1"/>
  <c r="AN122" i="1"/>
  <c r="AM122" i="1"/>
  <c r="L122" i="1"/>
  <c r="AF120" i="1"/>
  <c r="AN120" i="1"/>
  <c r="AM120" i="1"/>
  <c r="L120" i="1"/>
  <c r="AF118" i="1"/>
  <c r="AN118" i="1"/>
  <c r="AM118" i="1"/>
  <c r="L118" i="1"/>
  <c r="AF116" i="1"/>
  <c r="AN116" i="1"/>
  <c r="AM116" i="1"/>
  <c r="L116" i="1"/>
  <c r="AF113" i="1"/>
  <c r="AN113" i="1"/>
  <c r="AM113" i="1"/>
  <c r="L113" i="1"/>
  <c r="AK112" i="1"/>
  <c r="AJ112" i="1"/>
  <c r="AI112" i="1"/>
  <c r="L112" i="1"/>
  <c r="AF111" i="1"/>
  <c r="AN111" i="1"/>
  <c r="AM111" i="1"/>
  <c r="L111" i="1"/>
  <c r="AF110" i="1"/>
  <c r="AN110" i="1"/>
  <c r="AM110" i="1"/>
  <c r="L110" i="1"/>
  <c r="AF109" i="1"/>
  <c r="AN109" i="1"/>
  <c r="AM109" i="1"/>
  <c r="L109" i="1"/>
  <c r="AF107" i="1"/>
  <c r="AN107" i="1"/>
  <c r="AM107" i="1"/>
  <c r="L107" i="1"/>
  <c r="AF105" i="1"/>
  <c r="AN105" i="1"/>
  <c r="AM105" i="1"/>
  <c r="L105" i="1"/>
  <c r="AF104" i="1"/>
  <c r="AN104" i="1"/>
  <c r="AM104" i="1"/>
  <c r="L104" i="1"/>
  <c r="AK103" i="1"/>
  <c r="AJ103" i="1"/>
  <c r="AI103" i="1"/>
  <c r="L103" i="1"/>
  <c r="AF102" i="1"/>
  <c r="AN102" i="1"/>
  <c r="AM102" i="1"/>
  <c r="L102" i="1"/>
  <c r="AF101" i="1"/>
  <c r="AN101" i="1"/>
  <c r="AM101" i="1"/>
  <c r="L101" i="1"/>
  <c r="AF100" i="1"/>
  <c r="AN100" i="1"/>
  <c r="AM100" i="1"/>
  <c r="L100" i="1"/>
  <c r="AF99" i="1"/>
  <c r="AN99" i="1"/>
  <c r="AM99" i="1"/>
  <c r="L99" i="1"/>
  <c r="AF98" i="1"/>
  <c r="AN98" i="1"/>
  <c r="AM98" i="1"/>
  <c r="L98" i="1"/>
  <c r="AF97" i="1"/>
  <c r="AN97" i="1"/>
  <c r="AM97" i="1"/>
  <c r="L97" i="1"/>
  <c r="AK96" i="1"/>
  <c r="AJ96" i="1"/>
  <c r="AI96" i="1"/>
  <c r="L96" i="1"/>
  <c r="AF95" i="1"/>
  <c r="AN95" i="1"/>
  <c r="AM95" i="1"/>
  <c r="L95" i="1"/>
  <c r="AF93" i="1"/>
  <c r="AN93" i="1"/>
  <c r="AM93" i="1"/>
  <c r="L93" i="1"/>
  <c r="AF92" i="1"/>
  <c r="AN92" i="1"/>
  <c r="AM92" i="1"/>
  <c r="L92" i="1"/>
  <c r="AF91" i="1"/>
  <c r="AN91" i="1"/>
  <c r="AM91" i="1"/>
  <c r="L91" i="1"/>
  <c r="AF88" i="1"/>
  <c r="AN88" i="1"/>
  <c r="AM88" i="1"/>
  <c r="L88" i="1"/>
  <c r="AF87" i="1"/>
  <c r="AN87" i="1"/>
  <c r="AM87" i="1"/>
  <c r="L87" i="1"/>
  <c r="AK86" i="1"/>
  <c r="AJ86" i="1"/>
  <c r="AI86" i="1"/>
  <c r="L86" i="1"/>
  <c r="AF85" i="1"/>
  <c r="AN85" i="1"/>
  <c r="AM85" i="1"/>
  <c r="L85" i="1"/>
  <c r="AF84" i="1"/>
  <c r="AN84" i="1"/>
  <c r="AM84" i="1"/>
  <c r="L84" i="1"/>
  <c r="AF82" i="1"/>
  <c r="AN82" i="1"/>
  <c r="AM82" i="1"/>
  <c r="L82" i="1"/>
  <c r="AF80" i="1"/>
  <c r="AN80" i="1"/>
  <c r="AM80" i="1"/>
  <c r="L80" i="1"/>
  <c r="AF78" i="1"/>
  <c r="AN78" i="1"/>
  <c r="AM78" i="1"/>
  <c r="L78" i="1"/>
  <c r="AK77" i="1"/>
  <c r="AJ77" i="1"/>
  <c r="AI77" i="1"/>
  <c r="L77" i="1"/>
  <c r="AF76" i="1"/>
  <c r="AN76" i="1"/>
  <c r="AM76" i="1"/>
  <c r="L76" i="1"/>
  <c r="AF75" i="1"/>
  <c r="AN75" i="1"/>
  <c r="AM75" i="1"/>
  <c r="L75" i="1"/>
  <c r="AF74" i="1"/>
  <c r="AN74" i="1"/>
  <c r="AM74" i="1"/>
  <c r="L74" i="1"/>
  <c r="AK73" i="1"/>
  <c r="AJ73" i="1"/>
  <c r="AI73" i="1"/>
  <c r="L73" i="1"/>
  <c r="AF72" i="1"/>
  <c r="AN72" i="1"/>
  <c r="AM72" i="1"/>
  <c r="L72" i="1"/>
  <c r="AF70" i="1"/>
  <c r="AN70" i="1"/>
  <c r="AM70" i="1"/>
  <c r="L70" i="1"/>
  <c r="AF68" i="1"/>
  <c r="AN68" i="1"/>
  <c r="AM68" i="1"/>
  <c r="L68" i="1"/>
  <c r="AF66" i="1"/>
  <c r="AN66" i="1"/>
  <c r="AM66" i="1"/>
  <c r="L66" i="1"/>
  <c r="AF65" i="1"/>
  <c r="AN65" i="1"/>
  <c r="AM65" i="1"/>
  <c r="L65" i="1"/>
  <c r="AF64" i="1"/>
  <c r="AN64" i="1"/>
  <c r="AM64" i="1"/>
  <c r="L64" i="1"/>
  <c r="AF63" i="1"/>
  <c r="AN63" i="1"/>
  <c r="AM63" i="1"/>
  <c r="L63" i="1"/>
  <c r="AF62" i="1"/>
  <c r="AN62" i="1"/>
  <c r="AM62" i="1"/>
  <c r="L62" i="1"/>
  <c r="AF61" i="1"/>
  <c r="AN61" i="1"/>
  <c r="AM61" i="1"/>
  <c r="L61" i="1"/>
  <c r="AF59" i="1"/>
  <c r="AN59" i="1"/>
  <c r="AM59" i="1"/>
  <c r="L59" i="1"/>
  <c r="AK58" i="1"/>
  <c r="AJ58" i="1"/>
  <c r="AI58" i="1"/>
  <c r="L58" i="1"/>
  <c r="AF57" i="1"/>
  <c r="AN57" i="1"/>
  <c r="AM57" i="1"/>
  <c r="L57" i="1"/>
  <c r="AF56" i="1"/>
  <c r="AN56" i="1"/>
  <c r="AM56" i="1"/>
  <c r="L56" i="1"/>
  <c r="AF55" i="1"/>
  <c r="AN55" i="1"/>
  <c r="AM55" i="1"/>
  <c r="L55" i="1"/>
  <c r="AF54" i="1"/>
  <c r="AN54" i="1"/>
  <c r="AM54" i="1"/>
  <c r="L54" i="1"/>
  <c r="AF52" i="1"/>
  <c r="AN52" i="1"/>
  <c r="AM52" i="1"/>
  <c r="L52" i="1"/>
  <c r="AK51" i="1"/>
  <c r="AJ51" i="1"/>
  <c r="AI51" i="1"/>
  <c r="L51" i="1"/>
  <c r="AF49" i="1"/>
  <c r="AN49" i="1"/>
  <c r="AM49" i="1"/>
  <c r="L49" i="1"/>
  <c r="AF48" i="1"/>
  <c r="AN48" i="1"/>
  <c r="AM48" i="1"/>
  <c r="L48" i="1"/>
  <c r="AF46" i="1"/>
  <c r="AN46" i="1"/>
  <c r="AM46" i="1"/>
  <c r="L46" i="1"/>
  <c r="AF45" i="1"/>
  <c r="AN45" i="1"/>
  <c r="AM45" i="1"/>
  <c r="L45" i="1"/>
  <c r="AF44" i="1"/>
  <c r="AN44" i="1"/>
  <c r="AM44" i="1"/>
  <c r="L44" i="1"/>
  <c r="AF43" i="1"/>
  <c r="AN43" i="1"/>
  <c r="AM43" i="1"/>
  <c r="L43" i="1"/>
  <c r="AF42" i="1"/>
  <c r="AN42" i="1"/>
  <c r="AM42" i="1"/>
  <c r="L42" i="1"/>
  <c r="AF40" i="1"/>
  <c r="AN40" i="1"/>
  <c r="AM40" i="1"/>
  <c r="L40" i="1"/>
  <c r="AF39" i="1"/>
  <c r="AN39" i="1"/>
  <c r="AM39" i="1"/>
  <c r="L39" i="1"/>
  <c r="AF38" i="1"/>
  <c r="AN38" i="1"/>
  <c r="AM38" i="1"/>
  <c r="L38" i="1"/>
  <c r="AF37" i="1"/>
  <c r="AN37" i="1"/>
  <c r="AM37" i="1"/>
  <c r="L37" i="1"/>
  <c r="AK36" i="1"/>
  <c r="AJ36" i="1"/>
  <c r="AI36" i="1"/>
  <c r="L36" i="1"/>
  <c r="AF35" i="1"/>
  <c r="AN35" i="1"/>
  <c r="AM35" i="1"/>
  <c r="L35" i="1"/>
  <c r="AF34" i="1"/>
  <c r="AN34" i="1"/>
  <c r="AM34" i="1"/>
  <c r="L34" i="1"/>
  <c r="AF33" i="1"/>
  <c r="AN33" i="1"/>
  <c r="AM33" i="1"/>
  <c r="L33" i="1"/>
  <c r="AF32" i="1"/>
  <c r="AN32" i="1"/>
  <c r="AM32" i="1"/>
  <c r="L32" i="1"/>
  <c r="AF31" i="1"/>
  <c r="AN31" i="1"/>
  <c r="AM31" i="1"/>
  <c r="L31" i="1"/>
  <c r="AF30" i="1"/>
  <c r="AN30" i="1"/>
  <c r="AM30" i="1"/>
  <c r="L30" i="1"/>
  <c r="AK29" i="1"/>
  <c r="AJ29" i="1"/>
  <c r="AI29" i="1"/>
  <c r="L29" i="1"/>
  <c r="AF27" i="1"/>
  <c r="AN27" i="1"/>
  <c r="AM27" i="1"/>
  <c r="L27" i="1"/>
  <c r="AF25" i="1"/>
  <c r="AN25" i="1"/>
  <c r="AM25" i="1"/>
  <c r="L25" i="1"/>
  <c r="AF23" i="1"/>
  <c r="AN23" i="1"/>
  <c r="AM23" i="1"/>
  <c r="L23" i="1"/>
  <c r="AF21" i="1"/>
  <c r="AN21" i="1"/>
  <c r="AM21" i="1"/>
  <c r="L21" i="1"/>
  <c r="AK20" i="1"/>
  <c r="AJ20" i="1"/>
  <c r="AI20" i="1"/>
  <c r="L20" i="1"/>
  <c r="AF18" i="1"/>
  <c r="AN18" i="1"/>
  <c r="AM18" i="1"/>
  <c r="L18" i="1"/>
  <c r="AF17" i="1"/>
  <c r="AN17" i="1"/>
  <c r="AM17" i="1"/>
  <c r="L17" i="1"/>
  <c r="AK16" i="1"/>
  <c r="AJ16" i="1"/>
  <c r="AI16" i="1"/>
  <c r="L16" i="1"/>
  <c r="AF14" i="1"/>
  <c r="AN14" i="1"/>
  <c r="AM14" i="1"/>
  <c r="L14" i="1"/>
  <c r="AF12" i="1"/>
  <c r="AN12" i="1"/>
  <c r="AM12" i="1"/>
  <c r="L12" i="1"/>
  <c r="AK11" i="1"/>
  <c r="AJ11" i="1"/>
  <c r="AI11" i="1"/>
  <c r="L11" i="1"/>
  <c r="AF9" i="1"/>
  <c r="AN9" i="1"/>
  <c r="AM9" i="1"/>
  <c r="L9" i="1"/>
  <c r="AK8" i="1"/>
  <c r="AJ8" i="1"/>
  <c r="AI8" i="1"/>
  <c r="L8" i="1"/>
</calcChain>
</file>

<file path=xl/sharedStrings.xml><?xml version="1.0" encoding="utf-8"?>
<sst xmlns="http://schemas.openxmlformats.org/spreadsheetml/2006/main" count="1971" uniqueCount="546">
  <si>
    <t>Stavební rozpočet</t>
  </si>
  <si>
    <t>Název stavby:</t>
  </si>
  <si>
    <t>Dvě bytové jednotky</t>
  </si>
  <si>
    <t>Doba výstavby:</t>
  </si>
  <si>
    <t>1 den</t>
  </si>
  <si>
    <t>Objednatel:</t>
  </si>
  <si>
    <t>Obec Malšovice</t>
  </si>
  <si>
    <t>Druh stavby:</t>
  </si>
  <si>
    <t>obytná stavba</t>
  </si>
  <si>
    <t>Začátek výstavby:</t>
  </si>
  <si>
    <t>Projektant:</t>
  </si>
  <si>
    <t>Ing.arch. Daniel Zygula</t>
  </si>
  <si>
    <t>Lokalita:</t>
  </si>
  <si>
    <t>Malšovice</t>
  </si>
  <si>
    <t>Konec výstavby:</t>
  </si>
  <si>
    <t>Zhotovitel:</t>
  </si>
  <si>
    <t>JKSO:</t>
  </si>
  <si>
    <t>Zpracováno dne:</t>
  </si>
  <si>
    <t>Zpracoval:</t>
  </si>
  <si>
    <t>Č</t>
  </si>
  <si>
    <t>Objekt</t>
  </si>
  <si>
    <t>Kód</t>
  </si>
  <si>
    <t>Zkrácený popis</t>
  </si>
  <si>
    <t>M.j.</t>
  </si>
  <si>
    <t>Množství</t>
  </si>
  <si>
    <t>Jednot. cena (Kč)</t>
  </si>
  <si>
    <t>Náklady (Kč)</t>
  </si>
  <si>
    <t>Hmotnost (t)</t>
  </si>
  <si>
    <t>Cenová soustava</t>
  </si>
  <si>
    <t>Rozměry</t>
  </si>
  <si>
    <t>Dodávka</t>
  </si>
  <si>
    <t>Montáž</t>
  </si>
  <si>
    <t>Celkem</t>
  </si>
  <si>
    <t>Jednot.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</si>
  <si>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</si>
  <si>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</si>
  <si>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</si>
  <si>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</si>
  <si>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</si>
  <si>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</si>
  <si>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</si>
  <si>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</si>
  <si>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</si>
  <si>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31</t>
  </si>
  <si>
    <t>Zdi podpěrné a volné</t>
  </si>
  <si>
    <t>HS</t>
  </si>
  <si>
    <t>1</t>
  </si>
  <si>
    <t>311271187R00</t>
  </si>
  <si>
    <t>Zdivo z tvárnic Ytong pero - drážka tl. 30 cm</t>
  </si>
  <si>
    <t>m2</t>
  </si>
  <si>
    <t>RTS I / 2019</t>
  </si>
  <si>
    <t>31_</t>
  </si>
  <si>
    <t>3_</t>
  </si>
  <si>
    <t>_</t>
  </si>
  <si>
    <t>RTS komentář:</t>
  </si>
  <si>
    <t>V položce jsou započteny i náklady na pomocné lešení o výšce podlahy do 1,90 m a pro zatížení do 1,5 kPa. Položka se používá i pro zdivo výplňové, obkladové, půdní, nadstřešní, poprsní, římsové apod.</t>
  </si>
  <si>
    <t>34</t>
  </si>
  <si>
    <t>Stěny a příčky</t>
  </si>
  <si>
    <t>2</t>
  </si>
  <si>
    <t>347051224R00</t>
  </si>
  <si>
    <t>Stěna šachty tl.75 mm,2xCW,2xopl.,deska RFI 12,5mm</t>
  </si>
  <si>
    <t>34_</t>
  </si>
  <si>
    <t>Stěna šachty Rigips, systém OK12 odpovídá W629, ocelová konstrukce 2 x CW 50, 2x opláštěná, tl. 75 mm, s minerální izolací tl. 50 mm, desky protipožární impregnované  RFI (DFH2) tl. 12,5 mm.  Požární odolnost EI 45. 3.80.50</t>
  </si>
  <si>
    <t>3</t>
  </si>
  <si>
    <t>342012222R00</t>
  </si>
  <si>
    <t>Příčka SDK tl.100 mm,ocel.kce,1x oplášť.,RF 12,5mm</t>
  </si>
  <si>
    <t>Příčka sádrokartonová Rigips, systém SK12 odpovídá W111, jednoduchá ocelová konstrukce, 1x opláštěná, tl. 100 mm, s minerální izolací tl. 80 mm, desky protipožární RF (DF)  tl. 12,5 mm. Požární odolnost EI 45.  3.40.02</t>
  </si>
  <si>
    <t>61</t>
  </si>
  <si>
    <t>Úprava povrchů vnitřní</t>
  </si>
  <si>
    <t>4</t>
  </si>
  <si>
    <t>612451232R00</t>
  </si>
  <si>
    <t>Omítka vnitřní zdiva, MC, štuková plstí hlazená</t>
  </si>
  <si>
    <t>61_</t>
  </si>
  <si>
    <t>6_</t>
  </si>
  <si>
    <t>5</t>
  </si>
  <si>
    <t>611452133R00</t>
  </si>
  <si>
    <t>Omítka vnitřní kleneb, MC, štuková</t>
  </si>
  <si>
    <t>V položce jsou zakalkulovány náklady na pomocné pracovní lešení o výšce podlahy do 1900 mm a pro zatížení do 1,5 kPa.</t>
  </si>
  <si>
    <t>64</t>
  </si>
  <si>
    <t>Výplně otvorů</t>
  </si>
  <si>
    <t>6</t>
  </si>
  <si>
    <t>642942111RU4</t>
  </si>
  <si>
    <t>Osazení zárubní dveřních ocelových, pl. do 2,5 m2</t>
  </si>
  <si>
    <t>kus</t>
  </si>
  <si>
    <t>64_</t>
  </si>
  <si>
    <t>Položka je určena pro osazování zárubní nebo rámů dveřních ocelových lisovaných i z úhelníků bez dveřních křídel na jakoukoliv cementovou maltu s vybetonováním prahu v zárubni a s osazením špalíků nebo latí pro dřevěný práh. Položka je určena také pro osazování zárubní a rámů do stěn z prefa dílců, které se provádí současně nebo bezprostředně po osazení stěnových dílců; podobně je určena pro konstrukce zděné nad 150 mm tloušťky, kde se osazování provádí převážně až po jejich vyzdění. Položka kryje vybetonování nadvýšeného prahu u balkónových dveří. Položka je určena i pro osazení ocelových rámů na maltu určených pro zasklívání sklem profilovaným (Copillit apod.). V položce jsou zakalkulovány náklady na kotvení rámů do zdiva a platí pro jakýkoliv způsob provádění (např. bodovým přivařením k výztuži, uklínováním, zalitím pracen apod.). V položce jsou zakalkulovány i náklady na dodávku zárubní. Volba položky se řídí plochou otvoru.</t>
  </si>
  <si>
    <t>7</t>
  </si>
  <si>
    <t>642942212RT2</t>
  </si>
  <si>
    <t>Osazení zárubně do sádrokarton. příčky tl. 100 mm</t>
  </si>
  <si>
    <t>Položka je určena pro osazení zárubně do sádrokartonové příčky včetně doávky zárubně. V položce není zakalkulována: - montáž a demontáž pomocného lešení. - dodávka a montáž vyztužení otvoru profily pro osazení zárubně, oceňuje se položkami 342 09-0...R00 Otvor v SDK, pro dveře</t>
  </si>
  <si>
    <t>8</t>
  </si>
  <si>
    <t>641941312R00</t>
  </si>
  <si>
    <t>Osazení rámů okenních, plocha do 4 m2</t>
  </si>
  <si>
    <t>Položka je určena pro osazování rámů na jakoukoliv cementovou maltu, bez sdružených dveří nebo se sdruženými dveřmi. Položka je určena i pro osazování oken pevných bez křídel. V položce jsou zakalkulovány i náklady na kotvení rámů do zdiva. V položce nejsou zakalkulovány náklady na dodávku rámů, které se oceňují ve specifikaci PSV. Ztratné se nestanoví.</t>
  </si>
  <si>
    <t>9</t>
  </si>
  <si>
    <t>61143117</t>
  </si>
  <si>
    <t>Okno plastové 2dílné se sloupkem 175 x 130 cm OS/O</t>
  </si>
  <si>
    <t>profil VEKA. rám 67 mm, křídlo 82,5 mm barva: vnější i vnitřní bílá RAL 9016 kování: celoobvodové WINKHAUS zasklení: 4Float - 16 - 4Float, k = 1,1  OS, O, S / OS, O, S</t>
  </si>
  <si>
    <t>721</t>
  </si>
  <si>
    <t>Vnitřní kanalizace</t>
  </si>
  <si>
    <t>PS</t>
  </si>
  <si>
    <t>10</t>
  </si>
  <si>
    <t>721176103R00</t>
  </si>
  <si>
    <t>Potrubí HT připojovací D 50 x 1,8 mm</t>
  </si>
  <si>
    <t>m</t>
  </si>
  <si>
    <t>721_</t>
  </si>
  <si>
    <t>72_</t>
  </si>
  <si>
    <t>11</t>
  </si>
  <si>
    <t>721176105R00</t>
  </si>
  <si>
    <t>Potrubí HT připojovací D 110 x 2,7 mm</t>
  </si>
  <si>
    <t>12</t>
  </si>
  <si>
    <t>721176115R00</t>
  </si>
  <si>
    <t>Potrubí HT odpadní svislé D 110 x 2,7 mm</t>
  </si>
  <si>
    <t>13</t>
  </si>
  <si>
    <t>721290111R00</t>
  </si>
  <si>
    <t>Zkouška těsnosti kanalizace vodou DN 125</t>
  </si>
  <si>
    <t>14</t>
  </si>
  <si>
    <t>998721102R00</t>
  </si>
  <si>
    <t>Přesun hmot pro vnitřní kanalizaci, výšky do 12 m</t>
  </si>
  <si>
    <t>t</t>
  </si>
  <si>
    <t>15</t>
  </si>
  <si>
    <t>721273200RT3</t>
  </si>
  <si>
    <t>Souprava ventilační střešní HL</t>
  </si>
  <si>
    <t>722</t>
  </si>
  <si>
    <t>Vnitřní vodovod</t>
  </si>
  <si>
    <t>16</t>
  </si>
  <si>
    <t>722172311R00</t>
  </si>
  <si>
    <t>Potrubí z PPR, studená, D 20x2,8 mm, vč.zed.výpom.</t>
  </si>
  <si>
    <t>722_</t>
  </si>
  <si>
    <t>17</t>
  </si>
  <si>
    <t>722172312R00</t>
  </si>
  <si>
    <t>Potrubí z PPR, studená, D 25x3,5 mm, vč.zed.výpom.</t>
  </si>
  <si>
    <t>18</t>
  </si>
  <si>
    <t>722172331R00</t>
  </si>
  <si>
    <t>Potrubí z PPR, teplá, D 20x3,4 mm, vč. zed. výpom.</t>
  </si>
  <si>
    <t>19</t>
  </si>
  <si>
    <t>722181212RT7</t>
  </si>
  <si>
    <t>Izolace návleková MIRELON PRO tl. stěny 9 mm</t>
  </si>
  <si>
    <t>V položce je kalkulována dodávka izolační trubice, spon a lepicí pásky.</t>
  </si>
  <si>
    <t>20</t>
  </si>
  <si>
    <t>722190402R00</t>
  </si>
  <si>
    <t>Vyvedení a upevnění výpustek DN 20</t>
  </si>
  <si>
    <t>21</t>
  </si>
  <si>
    <t>722202213R00</t>
  </si>
  <si>
    <t>Nástěnka MZD PP-R INSTAPLAST D 20xR1/2</t>
  </si>
  <si>
    <t>22</t>
  </si>
  <si>
    <t>722202412R00</t>
  </si>
  <si>
    <t>Kohout kulový nerozebíratelný PP-R INSTAPLAST D 20</t>
  </si>
  <si>
    <t>23</t>
  </si>
  <si>
    <t>722202422R00</t>
  </si>
  <si>
    <t>Kohout kul. nerozeb.s výpustí PP-R INSTAPLAST D 20</t>
  </si>
  <si>
    <t>24</t>
  </si>
  <si>
    <t>722264328R00</t>
  </si>
  <si>
    <t>Vodoměr bytový TV Enbra ET DN 20x130 mm, Qn 4</t>
  </si>
  <si>
    <t>Položka obsahuje montáž vodoměru včetně nátrubků a šroubení.</t>
  </si>
  <si>
    <t>25</t>
  </si>
  <si>
    <t>998722102R00</t>
  </si>
  <si>
    <t>Přesun hmot pro vnitřní vodovod, výšky do 12 m</t>
  </si>
  <si>
    <t>26</t>
  </si>
  <si>
    <t>722130801R00</t>
  </si>
  <si>
    <t>Demontáž potrubí ocelových závitových DN 25</t>
  </si>
  <si>
    <t>Poznámka:</t>
  </si>
  <si>
    <t>Předpokládáné množství, bude upřesněno po odkrytí konsturkcí</t>
  </si>
  <si>
    <t>723</t>
  </si>
  <si>
    <t>Vnitřní plynovod</t>
  </si>
  <si>
    <t>27</t>
  </si>
  <si>
    <t>723110204R00</t>
  </si>
  <si>
    <t>Potrubí ocel. závitové černé šroubované DN 25</t>
  </si>
  <si>
    <t>723_</t>
  </si>
  <si>
    <t>Potrubí včetně tvarovek a zednických výpomocí.</t>
  </si>
  <si>
    <t>28</t>
  </si>
  <si>
    <t>723150365R00</t>
  </si>
  <si>
    <t>Potrubí ocel. černé svařované - chráničky D 38/2,6</t>
  </si>
  <si>
    <t>29</t>
  </si>
  <si>
    <t>723160334R00</t>
  </si>
  <si>
    <t>Rozpěrka přípojky plynoměru G 1</t>
  </si>
  <si>
    <t>soubor</t>
  </si>
  <si>
    <t>30</t>
  </si>
  <si>
    <t>723191119R00</t>
  </si>
  <si>
    <t>Kohout kulový pro flexigas přímý IVAR.G2T DN 15</t>
  </si>
  <si>
    <t>998723102R00</t>
  </si>
  <si>
    <t>Přesun hmot pro vnitřní plynovod, výšky do 12 m</t>
  </si>
  <si>
    <t>725</t>
  </si>
  <si>
    <t>Zařizovací předměty</t>
  </si>
  <si>
    <t>32</t>
  </si>
  <si>
    <t>725014163R00</t>
  </si>
  <si>
    <t>Klozet závěsný LYRA Plus včetně sedátka, hl.460 mm</t>
  </si>
  <si>
    <t>725_</t>
  </si>
  <si>
    <t>Klozet závěsný s hlubokým splachováním, v bílé barvě včetně sedátka. Montážní modul pro zavěšení klozetu se oceňuje samostatně.</t>
  </si>
  <si>
    <t>33</t>
  </si>
  <si>
    <t>725017122R00</t>
  </si>
  <si>
    <t>Umyvadlo na šrouby CUBITO 55 x 42 cm, bílé</t>
  </si>
  <si>
    <t>725814101R00</t>
  </si>
  <si>
    <t>Ventil rohový s filtrem IVAR.KING DN 15 x DN 10</t>
  </si>
  <si>
    <t>35</t>
  </si>
  <si>
    <t>725823121RT1</t>
  </si>
  <si>
    <t>Baterie umyvadlová stoján. ruční, vč. otvír.odpadu</t>
  </si>
  <si>
    <t>36</t>
  </si>
  <si>
    <t>725823134RT1</t>
  </si>
  <si>
    <t>Baterie dřezová stojánková ruční s výsuv. sprchou</t>
  </si>
  <si>
    <t>37</t>
  </si>
  <si>
    <t>725845811RT1</t>
  </si>
  <si>
    <t>Baterie termost.sprchová nástěn.</t>
  </si>
  <si>
    <t>38</t>
  </si>
  <si>
    <t>725860180RT1</t>
  </si>
  <si>
    <t>Sifon pračkový HL400, D 40/50 mm nerezový</t>
  </si>
  <si>
    <t>Zápachovou uzávěrku lze použít pro pračky a myčky.</t>
  </si>
  <si>
    <t>39</t>
  </si>
  <si>
    <t>725119402R00</t>
  </si>
  <si>
    <t>Montáž předstěnových systémů do sádrokartonu</t>
  </si>
  <si>
    <t>Dodávka předstěnových systému se oceňuje ve specifikaci.  Výrobce: GLYNWED, spol. s r. o. Průmyslová 346 252 42 Vestec u Prahy  centrála: tel.: 02/ 4491 2896 - 8 fax: 02/ 4491 0812 mobil: 0606 753 980 e-mail: info@friatec.cz http://www.friatec.cz  oblast Morava: sanitární technika mobil: 0606 643 452 fax: 0633/ 638 213</t>
  </si>
  <si>
    <t>40</t>
  </si>
  <si>
    <t>55147017</t>
  </si>
  <si>
    <t>Splachovač WC Geberit pro SDK</t>
  </si>
  <si>
    <t>SLW 02GT - Splachovač WC pro splachovací nádržku Geberit-tlačítko TANGO  Určený pro montáž do sestav KOMBIFIX: 110.367.00.1, 110.357.00.1, 110.302.00.1, DUOFIX: 111.300.00.1, 111.325.00.1, 111.367.00.1, 111.350.00.1, 111.390.00.1, 111.555.00.1  zařízení je určeno pro splachovací nádržku firmy Geberit  reaguje na přítomnost osoby před snímačem delší než 7,5 s ve vzdálenosti do 0,7 m od snímače  ke spláchnutí dojde 2 s po odchodu ze snímané zóny  doba spláchnutí je pevně nastavena na 6 s  možnost dodatečného ručního spláchnutí mechanickým tlačítkem (např. při úklidu)  samočinné doplňkové spláchnutí po každém osmém použití (v souladu s hygienickými předpisy EU)  funkce vypnutí senzoru  samočinné spláchnutí po 24 hodinách od posledního sepnutí ventilu    Technické údaje:  Napájecí napětí - 24 Vss  Příkon: 0,8 W (klidový), 50 W (při sepnutí ventilu)  Dosah - 0,3 až 0,7 m   Specifikace dodávky:  SLW 02GT – obj. č. 14022 - tlačítko TANGO splachovacího systému Geberit s integrovanou elektronikou, nerezový držák elektromagnetu, elektromagnet</t>
  </si>
  <si>
    <t>41</t>
  </si>
  <si>
    <t>998725102R00</t>
  </si>
  <si>
    <t>Přesun hmot pro zařizovací předměty, výšky do 12 m</t>
  </si>
  <si>
    <t>728</t>
  </si>
  <si>
    <t>Vzduchotechnika</t>
  </si>
  <si>
    <t>42</t>
  </si>
  <si>
    <t>728113111R00</t>
  </si>
  <si>
    <t>D+M potrubí plastového čtyřhranného vč. potřebných spojek, objímek, kolen,...</t>
  </si>
  <si>
    <t>728_</t>
  </si>
  <si>
    <t>43</t>
  </si>
  <si>
    <t>728314111R00</t>
  </si>
  <si>
    <t>D+M protidešť. žaluzie čtyřhranné do 0,15 m2</t>
  </si>
  <si>
    <t>44</t>
  </si>
  <si>
    <t>728414612R00</t>
  </si>
  <si>
    <t>D+M digestoře komínové</t>
  </si>
  <si>
    <t>731</t>
  </si>
  <si>
    <t>Kotelny</t>
  </si>
  <si>
    <t>45</t>
  </si>
  <si>
    <t>731249322R00</t>
  </si>
  <si>
    <t>Montáž závěsných kotlů turbo s TUV, odkouření</t>
  </si>
  <si>
    <t>731_</t>
  </si>
  <si>
    <t>73_</t>
  </si>
  <si>
    <t>Položka je určena pro ocenění montáže závěsných kotlů turbo s odkouřením přes obvodové zdivo nebo půdním prostorem. V položce zahrnuty veškeré potřebné komponenty, armatury a ostatní materiál pro připojení.</t>
  </si>
  <si>
    <t>46</t>
  </si>
  <si>
    <t>4841731511</t>
  </si>
  <si>
    <t>Kotel Vaillant kondenzační VU 146/5-3 ecoTEC pro</t>
  </si>
  <si>
    <t>Závěsný kondenzační kotel ecoTEC pro  Závěsný plynový kondenzační kotel  pro vytápění na zemní plyn s modulací výkonu 24 - 100% a vysokou účinností až 108%.  Ke kotli lze připojit jak prostorové termostaty, tak i ekvitermní eBus regulaci v závislosti na venkovní teplotě.  Vybavení kotlů integrální kondenzační výměník z nerezové oceli pneumaticky řízený Thermo-Compact modul vybavený nerezovým hořákem a ventilátorem s plynule regulovatelnými otáčkami hodnota NOx ve spalinách pod 45 mg/m3 plynulá regulace výkonu automatické 2 stupňové oběhové čerpadlo expanzní nádoba 8l automatický odvzdušňovač odvaděč kondenzátu vestavěná regulace nepřímotopného zásobníku vestavěný trojcestný přepínací ventil automatický diagnostický systém (digitální zobrazování provozních stavů a režimu kotle) možnost vestavby ekvitermní regulace přímo do panelu kotle podsvícený grafický displej</t>
  </si>
  <si>
    <t>47</t>
  </si>
  <si>
    <t>731412211R00</t>
  </si>
  <si>
    <t>Odkouř. koax.svislé 80/125 PP dl.1,5m vč.stř.nást.</t>
  </si>
  <si>
    <t>sada</t>
  </si>
  <si>
    <t>Vyvložkování stávajících komínových průduchů.</t>
  </si>
  <si>
    <t>48</t>
  </si>
  <si>
    <t>731412252R00</t>
  </si>
  <si>
    <t>Kus prodlužovací odkouření 80/125 mm PP dl. 1,0 m</t>
  </si>
  <si>
    <t>49</t>
  </si>
  <si>
    <t>998731102R00</t>
  </si>
  <si>
    <t>Přesun hmot pro kotelny, výšky do 12 m</t>
  </si>
  <si>
    <t>733</t>
  </si>
  <si>
    <t>Rozvod potrubí</t>
  </si>
  <si>
    <t>50</t>
  </si>
  <si>
    <t>733121110R00</t>
  </si>
  <si>
    <t>Potrubí hladké bezešvé nízkotlaké D 22 x 2,6 mm</t>
  </si>
  <si>
    <t>733_</t>
  </si>
  <si>
    <t>51</t>
  </si>
  <si>
    <t>733121111R00</t>
  </si>
  <si>
    <t>Potrubí hladké bezešvé nízkotlaké D 25 x 2,6 mm</t>
  </si>
  <si>
    <t>(7,7+1,2+2+1,0+2,4)*2   byt 1</t>
  </si>
  <si>
    <t>(7,7+1,2+2+1,0+2,4)*2   byt 2</t>
  </si>
  <si>
    <t>52</t>
  </si>
  <si>
    <t>733121112R00</t>
  </si>
  <si>
    <t>Potrubí hladké bezešvé nízkotlaké D 28 x 2,6 mm</t>
  </si>
  <si>
    <t>53</t>
  </si>
  <si>
    <t>733190106R00</t>
  </si>
  <si>
    <t>Tlaková zkouška potrubí  DN 32</t>
  </si>
  <si>
    <t>54</t>
  </si>
  <si>
    <t>733110806R00</t>
  </si>
  <si>
    <t>Demontáž potrubí ocelového závitového do DN 15-32</t>
  </si>
  <si>
    <t>Demontáž stávajících rozvodů</t>
  </si>
  <si>
    <t>55</t>
  </si>
  <si>
    <t>998733103R00</t>
  </si>
  <si>
    <t>Přesun hmot pro rozvody potrubí, výšky do 24 m</t>
  </si>
  <si>
    <t>735</t>
  </si>
  <si>
    <t>Otopná tělesa</t>
  </si>
  <si>
    <t>56</t>
  </si>
  <si>
    <t>735157665R00</t>
  </si>
  <si>
    <t>Otopná těl.panel.Radik Ventil Kompakt 22  600/ 900</t>
  </si>
  <si>
    <t>735_</t>
  </si>
  <si>
    <t>57</t>
  </si>
  <si>
    <t>735157667R00</t>
  </si>
  <si>
    <t>Otopná těl.panel.Radik Ventil Kompakt 22  600/1100</t>
  </si>
  <si>
    <t>58</t>
  </si>
  <si>
    <t>735158220R00</t>
  </si>
  <si>
    <t>Tlakové zkoušky panelových těles 2řadých</t>
  </si>
  <si>
    <t>59</t>
  </si>
  <si>
    <t>735171375R00</t>
  </si>
  <si>
    <t>Těleso trub. Koralux Rondo Classic-M KRCM 1820.750</t>
  </si>
  <si>
    <t>60</t>
  </si>
  <si>
    <t>735111810R00</t>
  </si>
  <si>
    <t>Demontáž těles otopných litinových článkových</t>
  </si>
  <si>
    <t>998735102R00</t>
  </si>
  <si>
    <t>Přesun hmot pro otopná tělesa, výšky do 12 m</t>
  </si>
  <si>
    <t>766</t>
  </si>
  <si>
    <t>Konstrukce truhlářské</t>
  </si>
  <si>
    <t>62</t>
  </si>
  <si>
    <t>766662112R00</t>
  </si>
  <si>
    <t>Montáž dveří do rám.zárubně 1kříd. š.do 80 cm</t>
  </si>
  <si>
    <t>766_</t>
  </si>
  <si>
    <t>76_</t>
  </si>
  <si>
    <t>63</t>
  </si>
  <si>
    <t>611601203</t>
  </si>
  <si>
    <t>Dveře vnitřní CPL 0,2 KLASIK plné 1kř. 80x197 cm</t>
  </si>
  <si>
    <t>Laminát CPL 0,2 mm  vnitřní výplň - ztužená papírová voština  Dekory: bílá, buk, dub, olše, kalvados, třešeň, javor, rumunská třešeň, ořech, wenge, dub podélný tmavý, dub podélný světlý, dub příčný, šedá, merano, titan  KLASIK plné</t>
  </si>
  <si>
    <t>611601202</t>
  </si>
  <si>
    <t>Dveře vnitřní CPL 0,2 KLASIK plné 1kř. 70x197 cm</t>
  </si>
  <si>
    <t>65</t>
  </si>
  <si>
    <t>766662122R00</t>
  </si>
  <si>
    <t>Montáž dveří do rám.zárubně 1kříd. bytových vstupních</t>
  </si>
  <si>
    <t>66</t>
  </si>
  <si>
    <t>61161903</t>
  </si>
  <si>
    <t>Dveře vnitřní hladké plné vstupní, vč. kování</t>
  </si>
  <si>
    <t>67</t>
  </si>
  <si>
    <t>998766102R00</t>
  </si>
  <si>
    <t>Přesun hmot pro truhlářské konstr., výšky do 12 m</t>
  </si>
  <si>
    <t>771</t>
  </si>
  <si>
    <t>Podlahy z dlaždic</t>
  </si>
  <si>
    <t>68</t>
  </si>
  <si>
    <t>771101115R00</t>
  </si>
  <si>
    <t>Vyrovnání podkladů samonivel. hmotou tl. do 10 mm</t>
  </si>
  <si>
    <t>771_</t>
  </si>
  <si>
    <t>77_</t>
  </si>
  <si>
    <t xml:space="preserve">51,3+52,22   </t>
  </si>
  <si>
    <t>Položka je určena pro vyrovnání podlahy před kladením dlaždic na maltu nebo na tmel. Položka obsahuje :  - zametení podkladu, - rozmíchání suché směsi s vodou, - lití na podklad, popřípadě rozetření hladkou stěrkou. Položka neobsahuje žádný materiál.</t>
  </si>
  <si>
    <t>69</t>
  </si>
  <si>
    <t>771101121R00</t>
  </si>
  <si>
    <t>Provedení penetrace podkladu pod dlažby</t>
  </si>
  <si>
    <t>Položka obsahuje provedení penetračního nátěru pro zlepšení kontaktu s lepicím tmelem. Položka neobsahuje žádný materiál.</t>
  </si>
  <si>
    <t>70</t>
  </si>
  <si>
    <t>771101142R00</t>
  </si>
  <si>
    <t>Provedení hydroizol. stěrky pod dlažby dvouvrstvé</t>
  </si>
  <si>
    <t>71</t>
  </si>
  <si>
    <t>771575109R00</t>
  </si>
  <si>
    <t>Montáž podlah keram.,hladké, tmel, 30x30 cm</t>
  </si>
  <si>
    <t>spára 8/10</t>
  </si>
  <si>
    <t>72</t>
  </si>
  <si>
    <t>597642033</t>
  </si>
  <si>
    <t>Dlažba Taurus Granit leštěná SL 300x300x9 mm</t>
  </si>
  <si>
    <t>Slinuté neglazované obkladové prvky s velmi nízkou nasákavostí pod 0,5 %, určené k obkladům podlah v exteriérech a interiérech, které jsou vystaveny povětrnostním vlivům a vysokému až extremnímu mechanickému namáhání, obrusu a znečištění.</t>
  </si>
  <si>
    <t>73</t>
  </si>
  <si>
    <t>771475014R00</t>
  </si>
  <si>
    <t>Obklad soklíků keram.rovných, tmel,výška 10 cm</t>
  </si>
  <si>
    <t>74</t>
  </si>
  <si>
    <t>998771102R00</t>
  </si>
  <si>
    <t>Přesun hmot pro podlahy z dlaždic, výšky do 12 m</t>
  </si>
  <si>
    <t>776</t>
  </si>
  <si>
    <t>Podlahy povlakové</t>
  </si>
  <si>
    <t>75</t>
  </si>
  <si>
    <t>776101101R00</t>
  </si>
  <si>
    <t>Vysávání podlah prům.vysavačem pod povlak.podlahy</t>
  </si>
  <si>
    <t>776_</t>
  </si>
  <si>
    <t>76</t>
  </si>
  <si>
    <t>776101115R00</t>
  </si>
  <si>
    <t>Vyrovnání podkladů samonivelační hmotou</t>
  </si>
  <si>
    <t>Položka je určena pro vyrovnání podlahy před kladením nebo lepením povlakových podlah. Položka obsahuje :  - zametení podkladu, - případné rozmíchání suché směsi s vodou, - lití na podklad, popřípadě rozetření hladkou stěrkou. Položka neobsahuje žádný materiál.</t>
  </si>
  <si>
    <t>77</t>
  </si>
  <si>
    <t>776511810R00</t>
  </si>
  <si>
    <t>Odstranění PVC a koberců lepených bez podložky</t>
  </si>
  <si>
    <t>78</t>
  </si>
  <si>
    <t>776561110RT1</t>
  </si>
  <si>
    <t>Položení volné podlah, linoleum nebo imitace</t>
  </si>
  <si>
    <t>79</t>
  </si>
  <si>
    <t>28412256</t>
  </si>
  <si>
    <t>Podlahovina PVC Whiteline tl. 2,8 mm heterogenní</t>
  </si>
  <si>
    <t>Celková tloušťka: 2,8 mm Nášlapná vrstva: 0,4 mm Šíře: 2; 3 a 4 m Délka role: 30 m Podlahové topení: vhodné</t>
  </si>
  <si>
    <t>80</t>
  </si>
  <si>
    <t>998776102R00</t>
  </si>
  <si>
    <t>Přesun hmot pro podlahy povlakové, výšky do 12 m</t>
  </si>
  <si>
    <t>781</t>
  </si>
  <si>
    <t>Obklady (keramické)</t>
  </si>
  <si>
    <t>81</t>
  </si>
  <si>
    <t>781101210R00</t>
  </si>
  <si>
    <t>Penetrace podkladu pod obklady</t>
  </si>
  <si>
    <t>781_</t>
  </si>
  <si>
    <t>78_</t>
  </si>
  <si>
    <t>Položka obsahuje provedení penetračního nátěru včetně dodávky materiálu.</t>
  </si>
  <si>
    <t>82</t>
  </si>
  <si>
    <t>781230121R00</t>
  </si>
  <si>
    <t>Obkládání stěn vnitř.keram. do tmele do 300x300 mm</t>
  </si>
  <si>
    <t>Položka je určena pro obkládání stěn z obkladaček keramických, hutných a polohutných, do tmele, kladených rovnoběžně s podlahou. Položka obsahuje :  - očištění podkladu od nesoudržných částic, - rozměření plochy,  - rozbalení balíků, třídění nebo rozpojení obkladaček dodávaných v blocích, - příprava a nanesení tmelu na plochu, - řezání obkladaček, - kladení obkladaček, - spárování, čištění obkladu, odnesení odpadu na vykázané místo. Položka neobsahuje žádný materiál. Skládání složitých vzorů a tvarů se oceňuje individuálně.</t>
  </si>
  <si>
    <t>83</t>
  </si>
  <si>
    <t>23521585.A</t>
  </si>
  <si>
    <t>Adesilex P22 lepidlo na obklady Mapei á 25 kg</t>
  </si>
  <si>
    <t>kg</t>
  </si>
  <si>
    <t>pružné, velmi odolné disperzní lepidlo k přímému použití, vhodné na stěny v interiéru (tloušťka vrstvy do 5 mm)  použití:  kladení všech obkladů v interiéru (jednoduše a dvojitě vypalované obklady, slinutá keramika atd.) na všechny běžné podklady, monolitický beton, betonové prefabrikáty, pokud jsou dostatečně vytvrzené, na vápenocementové desky, sádrokartonové desky, dřevo, pokud jsou pevně ukotveny, a k bodovému lepení izolačních desek. Zvláště vhodné pro kladení na sádru a na podklady, podléhající přetváření.  balení po 25 kg</t>
  </si>
  <si>
    <t>84</t>
  </si>
  <si>
    <t>597813726</t>
  </si>
  <si>
    <t>Obkládačka 20x40 šedá mat</t>
  </si>
  <si>
    <t>glazované keramické obkladové prvky</t>
  </si>
  <si>
    <t>85</t>
  </si>
  <si>
    <t>998781102R00</t>
  </si>
  <si>
    <t>Přesun hmot pro obklady keramické, výšky do 12 m</t>
  </si>
  <si>
    <t>784</t>
  </si>
  <si>
    <t>Malby</t>
  </si>
  <si>
    <t>86</t>
  </si>
  <si>
    <t>784011111R00</t>
  </si>
  <si>
    <t>Oprášení/ometení podkladu</t>
  </si>
  <si>
    <t>784_</t>
  </si>
  <si>
    <t>Provádí se za účelem odstranění veškerých drobných nepřilnavých částic a nečistot, které by mohly narušit přilnavost nanášeného materiálu k podkladu.</t>
  </si>
  <si>
    <t>87</t>
  </si>
  <si>
    <t>784111101R00</t>
  </si>
  <si>
    <t>Penetrace podkladu nátěrem V1307  1 x</t>
  </si>
  <si>
    <t>Akrylátový základní nátěr na savé podklady.</t>
  </si>
  <si>
    <t>88</t>
  </si>
  <si>
    <t>784115312R00</t>
  </si>
  <si>
    <t>Malba Remal bílý, bílá, bez penetrace, 2 x</t>
  </si>
  <si>
    <t>Super bílá disperzní tekutá malířská barva k malování interiérů. Bez vyspravení sádrou.</t>
  </si>
  <si>
    <t>89</t>
  </si>
  <si>
    <t>784011921R00</t>
  </si>
  <si>
    <t>Příplatek, schodiště</t>
  </si>
  <si>
    <t>96</t>
  </si>
  <si>
    <t>Bourání konstrukcí</t>
  </si>
  <si>
    <t>90</t>
  </si>
  <si>
    <t>962031116R00</t>
  </si>
  <si>
    <t>Bourání příček z cihel pálených plných tl. 140 mm</t>
  </si>
  <si>
    <t>96_</t>
  </si>
  <si>
    <t>9_</t>
  </si>
  <si>
    <t>97</t>
  </si>
  <si>
    <t>Prorážení otvorů a ostatní bourací práce</t>
  </si>
  <si>
    <t>91</t>
  </si>
  <si>
    <t>971028661R00</t>
  </si>
  <si>
    <t>Vybourání otvorů zeď smíš. pl. 4 m2, tl. 60 cm</t>
  </si>
  <si>
    <t>m3</t>
  </si>
  <si>
    <t>97_</t>
  </si>
  <si>
    <t>V položce není kalkulována manipulace se sutí, která se oceňuje samostatně položkami souboru 979.</t>
  </si>
  <si>
    <t>Vybourání otvorů vč. vložení nových překladů min.2x IPE 120</t>
  </si>
  <si>
    <t>92</t>
  </si>
  <si>
    <t>978013191R00</t>
  </si>
  <si>
    <t>Otlučení omítek vnitřních stěn v rozsahu do 100 %</t>
  </si>
  <si>
    <t>S vyškrabáním spár, s očištěním zdiva. V položce není kalkulována manipulace se sutí, která se oceňuje samostatně položkami souboru 979.</t>
  </si>
  <si>
    <t>93</t>
  </si>
  <si>
    <t>979011321R00</t>
  </si>
  <si>
    <t>Montáž a demontáž shozu za 2.NP</t>
  </si>
  <si>
    <t>94</t>
  </si>
  <si>
    <t>979011331R00</t>
  </si>
  <si>
    <t>Pronájem shozu  (za metr)</t>
  </si>
  <si>
    <t>den</t>
  </si>
  <si>
    <t>95</t>
  </si>
  <si>
    <t>979097012R00</t>
  </si>
  <si>
    <t>Pronájem kontejneru 7 t</t>
  </si>
  <si>
    <t>978011191R00</t>
  </si>
  <si>
    <t>Otlučení omítek vnitřních vápenných stropů do 100%</t>
  </si>
  <si>
    <t>M21</t>
  </si>
  <si>
    <t>Elektromontáže</t>
  </si>
  <si>
    <t>MP</t>
  </si>
  <si>
    <t>210110041RT6</t>
  </si>
  <si>
    <t>Spínač zapuštěný jednopólový, řazení 1</t>
  </si>
  <si>
    <t>M21_</t>
  </si>
  <si>
    <t>Strojek s bezšroubovými svorkami. Rámeček a kryt Tango.</t>
  </si>
  <si>
    <t>98</t>
  </si>
  <si>
    <t>210110045RT6</t>
  </si>
  <si>
    <t>Spínač zapuštěný střídavý, řazení 6</t>
  </si>
  <si>
    <t>99</t>
  </si>
  <si>
    <t>210110046RT6</t>
  </si>
  <si>
    <t>Spínač zapuštěný křížový, řazení 7</t>
  </si>
  <si>
    <t>100</t>
  </si>
  <si>
    <t>210111014RT7</t>
  </si>
  <si>
    <t>Zásuvka domovní zapuštěná - provedení 2x (2P+PE)</t>
  </si>
  <si>
    <t>série Tango</t>
  </si>
  <si>
    <t>101</t>
  </si>
  <si>
    <t>210111011RT6</t>
  </si>
  <si>
    <t>Zásuvka domovní zapuštěná - provedení 2P+PE</t>
  </si>
  <si>
    <t>102</t>
  </si>
  <si>
    <t>210140650R00</t>
  </si>
  <si>
    <t>Termostat prostorový</t>
  </si>
  <si>
    <t>103</t>
  </si>
  <si>
    <t>210140651R00</t>
  </si>
  <si>
    <t>Zvonek elektrický vodotěsný</t>
  </si>
  <si>
    <t>104</t>
  </si>
  <si>
    <t>210190001R00</t>
  </si>
  <si>
    <t>Montáž celoplechových rozvodnic do váhy 20 kg</t>
  </si>
  <si>
    <t>Bytový rozvaděč vč, jističů, proudových chráničů a vystrojení</t>
  </si>
  <si>
    <t>105</t>
  </si>
  <si>
    <t>210201511R00</t>
  </si>
  <si>
    <t>Svítidlo LED bytové stropní přisazené, 18W, teplá bílá</t>
  </si>
  <si>
    <t>106</t>
  </si>
  <si>
    <t>210201517R00</t>
  </si>
  <si>
    <t>Svítidlo LED bytové stěnové, 18W, neutrální bílá</t>
  </si>
  <si>
    <t>107</t>
  </si>
  <si>
    <t>210800105RT1</t>
  </si>
  <si>
    <t>Kabel CYKY 750 V 3x1,5 mm2 uložený pod omítkou</t>
  </si>
  <si>
    <t>2*70   byt 1 a 2</t>
  </si>
  <si>
    <t>45   společné prostory</t>
  </si>
  <si>
    <t>108</t>
  </si>
  <si>
    <t>210800106RT1</t>
  </si>
  <si>
    <t>Kabel CYKY 750 V 3x2,5 mm2 uložený pod omítkou</t>
  </si>
  <si>
    <t>2*65   byt 1 a 2</t>
  </si>
  <si>
    <t>109</t>
  </si>
  <si>
    <t>210800116RT1</t>
  </si>
  <si>
    <t>Kabel CYKY 750 V 5x2,5 mm2 uložený pod omítkou</t>
  </si>
  <si>
    <t xml:space="preserve">2*12   </t>
  </si>
  <si>
    <t>110</t>
  </si>
  <si>
    <t>210800138RT2</t>
  </si>
  <si>
    <t>Kabel CYKY 750 V 5 žil uložený pod omítkou stropu</t>
  </si>
  <si>
    <t>Celkem:</t>
  </si>
  <si>
    <t>Jedná se o stavební úpravy stávajícího obecního úřadu na dvě nové bytové jednotky. Předpokládají se drobné stavební úpravy dispozic a kompletní oprava obou bytových jednotek vč. omítek a veškerých instalací. Na chodbě a ve společných prostorách budou pouze vyměněny potřebné instalace a bude provedena výmalba.</t>
  </si>
  <si>
    <t>Náklady celkem (Kč)</t>
  </si>
  <si>
    <t>Jednotková hmotnost(t)</t>
  </si>
  <si>
    <t>Celková hmotnost(t)</t>
  </si>
  <si>
    <t>Výkaz výměr</t>
  </si>
  <si>
    <t>Zkrácený popis / Varianta</t>
  </si>
  <si>
    <t>Krycí list rozpočtu</t>
  </si>
  <si>
    <t>IČ/DIČ</t>
  </si>
  <si>
    <t>00261548</t>
  </si>
  <si>
    <t>87584832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</si>
  <si>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</si>
  <si>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</si>
  <si>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</si>
  <si>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</si>
  <si>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</si>
  <si>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</si>
  <si>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</si>
  <si>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</si>
  <si>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</si>
  <si>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</si>
  <si>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</si>
  <si>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</si>
  <si>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</si>
  <si>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</si>
  <si>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</si>
  <si>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</si>
  <si>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</si>
  <si>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</si>
  <si>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</si>
  <si>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</si>
  <si>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</si>
  <si>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</si>
  <si>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</si>
  <si>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</si>
  <si>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</si>
  <si>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</si>
  <si>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</si>
  <si>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</si>
  <si>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</si>
  <si>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</si>
  <si>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</si>
  <si>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</si>
  <si>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</si>
  <si>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</si>
  <si>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</si>
  <si>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</si>
  <si>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Datum, razítko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</si>
</sst>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8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2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5"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49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" fontId="2" fillId="0" borderId="22" xfId="0" applyNumberFormat="1" applyFont="1" applyBorder="1" applyAlignment="1">
      <alignment vertical="center"/>
    </xf>
    <xf numFmtId="4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1" fontId="0" fillId="0" borderId="7" xfId="0" applyNumberFormat="1" applyBorder="1" applyAlignment="1">
      <alignment horizontal="left" vertical="center"/>
    </xf>
    <xf numFmtId="4" fontId="5" fillId="0" borderId="29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6" fillId="2" borderId="30" xfId="0" applyNumberFormat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49" fontId="9" fillId="2" borderId="3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49" fontId="0" fillId="0" borderId="0" xfId="0" applyNumberFormat="1" applyBorder="1" applyAlignment="1">
      <alignment vertical="center"/>
    </xf>
    <xf numFmtId="49" fontId="0" fillId="0" borderId="37" xfId="0" applyNumberFormat="1" applyBorder="1" applyAlignment="1">
      <alignment vertical="center"/>
    </xf>
    <xf numFmtId="49" fontId="0" fillId="3" borderId="0" xfId="0" applyNumberFormat="1" applyFill="1" applyAlignment="1" applyProtection="1">
      <alignment vertical="center"/>
      <protection locked="0"/>
    </xf>
    <xf numFmtId="49" fontId="0" fillId="3" borderId="0" xfId="0" applyNumberFormat="1" applyFill="1" applyBorder="1" applyAlignment="1" applyProtection="1">
      <alignment vertical="center"/>
      <protection locked="0"/>
    </xf>
    <xf numFmtId="4" fontId="0" fillId="3" borderId="0" xfId="0" applyNumberFormat="1" applyFill="1" applyAlignment="1" applyProtection="1">
      <alignment vertical="center"/>
      <protection locked="0"/>
    </xf>
    <xf numFmtId="4" fontId="0" fillId="0" borderId="0" xfId="0" applyNumberFormat="1" applyFill="1" applyAlignment="1" applyProtection="1">
      <alignment vertical="center"/>
    </xf>
    <xf numFmtId="49" fontId="0" fillId="3" borderId="5" xfId="0" applyNumberFormat="1" applyFill="1" applyBorder="1" applyAlignment="1" applyProtection="1">
      <alignment vertical="center"/>
      <protection locked="0"/>
    </xf>
    <xf numFmtId="49" fontId="0" fillId="3" borderId="7" xfId="0" applyNumberFormat="1" applyFill="1" applyBorder="1" applyAlignment="1" applyProtection="1">
      <alignment vertical="center"/>
      <protection locked="0"/>
    </xf>
    <xf numFmtId="49" fontId="0" fillId="3" borderId="8" xfId="0" applyNumberFormat="1" applyFill="1" applyBorder="1" applyAlignment="1" applyProtection="1">
      <alignment vertical="center"/>
      <protection locked="0"/>
    </xf>
    <xf numFmtId="4" fontId="5" fillId="3" borderId="31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Alignment="1">
      <alignment vertical="top" wrapText="1"/>
    </xf>
    <xf numFmtId="4" fontId="2" fillId="0" borderId="4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9" fontId="0" fillId="0" borderId="5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" fontId="3" fillId="0" borderId="0" xfId="0" applyNumberFormat="1" applyFont="1" applyAlignment="1">
      <alignment vertical="top"/>
    </xf>
    <xf numFmtId="4" fontId="3" fillId="0" borderId="0" xfId="0" applyNumberFormat="1" applyFont="1" applyFill="1" applyAlignment="1" applyProtection="1">
      <alignment vertical="top" wrapText="1"/>
    </xf>
    <xf numFmtId="4" fontId="3" fillId="0" borderId="0" xfId="0" applyNumberFormat="1" applyFont="1" applyFill="1" applyAlignment="1" applyProtection="1">
      <alignment vertical="top"/>
    </xf>
    <xf numFmtId="49" fontId="1" fillId="0" borderId="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49" fontId="0" fillId="3" borderId="4" xfId="0" applyNumberFormat="1" applyFill="1" applyBorder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/>
    </xf>
    <xf numFmtId="4" fontId="0" fillId="0" borderId="0" xfId="0" applyNumberFormat="1" applyAlignment="1">
      <alignment horizontal="left" vertical="top" wrapText="1"/>
    </xf>
    <xf numFmtId="4" fontId="5" fillId="0" borderId="0" xfId="0" applyNumberFormat="1" applyFont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4" fontId="6" fillId="2" borderId="29" xfId="0" applyNumberFormat="1" applyFont="1" applyFill="1" applyBorder="1" applyAlignment="1">
      <alignment vertical="center"/>
    </xf>
    <xf numFmtId="4" fontId="6" fillId="2" borderId="32" xfId="0" applyNumberFormat="1" applyFont="1" applyFill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/>
    </xf>
    <xf numFmtId="4" fontId="5" fillId="0" borderId="34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4" fontId="5" fillId="0" borderId="36" xfId="0" applyNumberFormat="1" applyFont="1" applyBorder="1" applyAlignment="1">
      <alignment vertical="center"/>
    </xf>
    <xf numFmtId="4" fontId="5" fillId="0" borderId="33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  <protection locked="0"/>
    </xf>
    <xf numFmtId="4" fontId="5" fillId="0" borderId="35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Border="1" applyAlignment="1">
      <alignment vertical="center"/>
    </xf>
    <xf numFmtId="4" fontId="6" fillId="0" borderId="30" xfId="0" applyNumberFormat="1" applyFont="1" applyBorder="1" applyAlignment="1">
      <alignment vertical="center"/>
    </xf>
    <xf numFmtId="49" fontId="10" fillId="0" borderId="29" xfId="0" applyNumberFormat="1" applyFont="1" applyBorder="1" applyAlignment="1">
      <alignment vertical="center"/>
    </xf>
    <xf numFmtId="49" fontId="6" fillId="0" borderId="30" xfId="0" applyNumberFormat="1" applyFont="1" applyBorder="1" applyAlignment="1">
      <alignment vertical="center"/>
    </xf>
    <xf numFmtId="4" fontId="6" fillId="0" borderId="31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V193"/>
  <sheetViews>
    <sheetView workbookViewId="0">
      <selection activeCell="A193" sqref="A193"/>
    </sheetView>
  </sheetViews>
  <sheetFormatPr baseColWidth="10" defaultColWidth="12.1640625" defaultRowHeight="12" x14ac:dyDescent="0"/>
  <cols>
    <col min="1" max="1" width="3.6640625" style="2" customWidth="1"/>
    <col min="2" max="2" width="6.83203125" style="1" customWidth="1"/>
    <col min="3" max="3" width="13.83203125" style="1" customWidth="1"/>
    <col min="4" max="4" width="54.33203125" customWidth="1"/>
    <col min="5" max="5" width="4.33203125" customWidth="1"/>
    <col min="6" max="6" width="12.83203125" customWidth="1"/>
    <col min="7" max="7" width="12" customWidth="1"/>
    <col min="8" max="10" width="14.33203125" customWidth="1"/>
    <col min="11" max="13" width="11.6640625" customWidth="1"/>
    <col min="14" max="48" width="9.1640625" hidden="1" customWidth="1"/>
  </cols>
  <sheetData>
    <row r="1" spans="1:43" ht="25.5" customHeight="1">
      <c r="A1" s="75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43" ht="25.5" customHeight="1">
      <c r="A2" s="76" t="s">
        <v>1</v>
      </c>
      <c r="B2" s="77"/>
      <c r="C2" s="77"/>
      <c r="D2" s="5" t="s">
        <v>2</v>
      </c>
      <c r="E2" s="77" t="s">
        <v>3</v>
      </c>
      <c r="F2" s="77"/>
      <c r="G2" s="77" t="s">
        <v>4</v>
      </c>
      <c r="H2" s="77"/>
      <c r="I2" s="4" t="s">
        <v>5</v>
      </c>
      <c r="J2" s="77" t="s">
        <v>6</v>
      </c>
      <c r="K2" s="77"/>
      <c r="L2" s="77"/>
      <c r="M2" s="81"/>
    </row>
    <row r="3" spans="1:43" ht="25.5" customHeight="1">
      <c r="A3" s="78" t="s">
        <v>7</v>
      </c>
      <c r="B3" s="79"/>
      <c r="C3" s="79"/>
      <c r="D3" s="6" t="s">
        <v>8</v>
      </c>
      <c r="E3" s="79" t="s">
        <v>9</v>
      </c>
      <c r="F3" s="79"/>
      <c r="G3" s="79"/>
      <c r="H3" s="79"/>
      <c r="I3" s="6" t="s">
        <v>10</v>
      </c>
      <c r="J3" s="79" t="s">
        <v>11</v>
      </c>
      <c r="K3" s="79"/>
      <c r="L3" s="79"/>
      <c r="M3" s="82"/>
    </row>
    <row r="4" spans="1:43" ht="25.5" customHeight="1">
      <c r="A4" s="78" t="s">
        <v>12</v>
      </c>
      <c r="B4" s="79"/>
      <c r="C4" s="79"/>
      <c r="D4" s="6" t="s">
        <v>13</v>
      </c>
      <c r="E4" s="79" t="s">
        <v>14</v>
      </c>
      <c r="F4" s="79"/>
      <c r="G4" s="79"/>
      <c r="H4" s="79"/>
      <c r="I4" s="6" t="s">
        <v>15</v>
      </c>
      <c r="J4" s="79"/>
      <c r="K4" s="79"/>
      <c r="L4" s="79"/>
      <c r="M4" s="82"/>
    </row>
    <row r="5" spans="1:43" ht="25.5" customHeight="1">
      <c r="A5" s="80" t="s">
        <v>16</v>
      </c>
      <c r="B5" s="61"/>
      <c r="C5" s="61"/>
      <c r="D5" s="7"/>
      <c r="E5" s="61" t="s">
        <v>17</v>
      </c>
      <c r="F5" s="61"/>
      <c r="G5" s="61"/>
      <c r="H5" s="61"/>
      <c r="I5" s="7" t="s">
        <v>18</v>
      </c>
      <c r="J5" s="61"/>
      <c r="K5" s="61"/>
      <c r="L5" s="61"/>
      <c r="M5" s="62"/>
    </row>
    <row r="6" spans="1:43">
      <c r="A6" s="63" t="s">
        <v>19</v>
      </c>
      <c r="B6" s="65" t="s">
        <v>20</v>
      </c>
      <c r="C6" s="65" t="s">
        <v>21</v>
      </c>
      <c r="D6" s="8" t="s">
        <v>22</v>
      </c>
      <c r="E6" s="67" t="s">
        <v>23</v>
      </c>
      <c r="F6" s="67" t="s">
        <v>24</v>
      </c>
      <c r="G6" s="69" t="s">
        <v>25</v>
      </c>
      <c r="H6" s="71" t="s">
        <v>26</v>
      </c>
      <c r="I6" s="69"/>
      <c r="J6" s="72"/>
      <c r="K6" s="71" t="s">
        <v>27</v>
      </c>
      <c r="L6" s="72"/>
      <c r="M6" s="73" t="s">
        <v>28</v>
      </c>
    </row>
    <row r="7" spans="1:43">
      <c r="A7" s="64"/>
      <c r="B7" s="66"/>
      <c r="C7" s="66"/>
      <c r="D7" s="9" t="s">
        <v>29</v>
      </c>
      <c r="E7" s="68"/>
      <c r="F7" s="68"/>
      <c r="G7" s="70"/>
      <c r="H7" s="10" t="s">
        <v>30</v>
      </c>
      <c r="I7" s="11" t="s">
        <v>31</v>
      </c>
      <c r="J7" s="12" t="s">
        <v>32</v>
      </c>
      <c r="K7" s="10" t="s">
        <v>33</v>
      </c>
      <c r="L7" s="12" t="s">
        <v>32</v>
      </c>
      <c r="M7" s="74"/>
      <c r="P7" s="13" t="s">
        <v>34</v>
      </c>
      <c r="Q7" s="13" t="s">
        <v>35</v>
      </c>
      <c r="R7" s="13" t="s">
        <v>36</v>
      </c>
      <c r="S7" s="13" t="s">
        <v>37</v>
      </c>
      <c r="T7" s="13" t="s">
        <v>38</v>
      </c>
      <c r="U7" s="13" t="s">
        <v>39</v>
      </c>
      <c r="V7" s="13" t="s">
        <v>40</v>
      </c>
      <c r="W7" s="13" t="s">
        <v>41</v>
      </c>
      <c r="X7" s="13" t="s">
        <v>42</v>
      </c>
    </row>
    <row r="8" spans="1:43">
      <c r="A8" s="18"/>
      <c r="B8" s="19"/>
      <c r="C8" s="19" t="s">
        <v>43</v>
      </c>
      <c r="D8" s="13" t="s">
        <v>44</v>
      </c>
      <c r="E8" s="13"/>
      <c r="F8" s="13"/>
      <c r="G8" s="13"/>
      <c r="H8" s="13">
        <f>SUM(H9:H9)</f>
        <v>0</v>
      </c>
      <c r="I8" s="13">
        <f>SUM(I9:I9)</f>
        <v>0</v>
      </c>
      <c r="J8" s="13">
        <f>H8+I8</f>
        <v>0</v>
      </c>
      <c r="K8" s="13"/>
      <c r="L8" s="13">
        <f>SUM(L9:L9)</f>
        <v>1.0543008</v>
      </c>
      <c r="M8" s="13"/>
      <c r="P8" s="13">
        <f>IF(Q8="PR",J8,SUM(O9:O9))</f>
        <v>0</v>
      </c>
      <c r="Q8" s="13" t="s">
        <v>45</v>
      </c>
      <c r="R8" s="13">
        <f>IF(Q8="HS",H8,0)</f>
        <v>0</v>
      </c>
      <c r="S8" s="13">
        <f>IF(Q8="HS",I8-P8,0)</f>
        <v>0</v>
      </c>
      <c r="T8" s="13">
        <f>IF(Q8="PS",H8,0)</f>
        <v>0</v>
      </c>
      <c r="U8" s="13">
        <f>IF(Q8="PS",I8-P8,0)</f>
        <v>0</v>
      </c>
      <c r="V8" s="13">
        <f>IF(Q8="MP",H8,0)</f>
        <v>0</v>
      </c>
      <c r="W8" s="13">
        <f>IF(Q8="MP",I8-P8,0)</f>
        <v>0</v>
      </c>
      <c r="X8" s="13">
        <f>IF(Q8="OM",H8,0)</f>
        <v>0</v>
      </c>
      <c r="Y8" s="13">
        <v>31</v>
      </c>
      <c r="AI8">
        <f>SUM(Z9:Z9)</f>
        <v>0</v>
      </c>
      <c r="AJ8">
        <f>SUM(AA9:AA9)</f>
        <v>0</v>
      </c>
      <c r="AK8">
        <f>SUM(AB9:AB9)</f>
        <v>0</v>
      </c>
    </row>
    <row r="9" spans="1:43">
      <c r="A9" s="2" t="s">
        <v>46</v>
      </c>
      <c r="C9" s="1" t="s">
        <v>47</v>
      </c>
      <c r="D9" t="s">
        <v>48</v>
      </c>
      <c r="E9" t="s">
        <v>49</v>
      </c>
      <c r="F9">
        <v>6.09</v>
      </c>
      <c r="G9">
        <v>0</v>
      </c>
      <c r="H9">
        <f>F9*AE9</f>
        <v>0</v>
      </c>
      <c r="I9">
        <f>J9-H9</f>
        <v>0</v>
      </c>
      <c r="J9">
        <f>F9*G9</f>
        <v>0</v>
      </c>
      <c r="K9">
        <v>0.17312</v>
      </c>
      <c r="L9">
        <f>F9*K9</f>
        <v>1.0543008</v>
      </c>
      <c r="M9" t="s">
        <v>50</v>
      </c>
      <c r="N9">
        <v>1</v>
      </c>
      <c r="O9">
        <f>IF(N9=5,I9,0)</f>
        <v>0</v>
      </c>
      <c r="Z9">
        <f>IF(AD9=0,J9,0)</f>
        <v>0</v>
      </c>
      <c r="AA9">
        <f>IF(AD9=15,J9,0)</f>
        <v>0</v>
      </c>
      <c r="AB9">
        <f>IF(AD9=21,J9,0)</f>
        <v>0</v>
      </c>
      <c r="AD9">
        <v>15</v>
      </c>
      <c r="AE9">
        <f>G9*AG9</f>
        <v>0</v>
      </c>
      <c r="AF9">
        <f>G9*(1-AG9)</f>
        <v>0</v>
      </c>
      <c r="AG9">
        <v>0.79518746866841583</v>
      </c>
      <c r="AM9">
        <f>F9*AE9</f>
        <v>0</v>
      </c>
      <c r="AN9">
        <f>F9*AF9</f>
        <v>0</v>
      </c>
      <c r="AO9" t="s">
        <v>51</v>
      </c>
      <c r="AP9" t="s">
        <v>52</v>
      </c>
      <c r="AQ9" s="13" t="s">
        <v>53</v>
      </c>
    </row>
    <row r="10" spans="1:43" ht="25.5" customHeight="1">
      <c r="C10" s="17" t="s">
        <v>54</v>
      </c>
      <c r="D10" s="56" t="s">
        <v>55</v>
      </c>
      <c r="E10" s="56"/>
      <c r="F10" s="56"/>
      <c r="G10" s="56"/>
      <c r="H10" s="56"/>
      <c r="I10" s="56"/>
      <c r="J10" s="56"/>
      <c r="K10" s="56"/>
      <c r="L10" s="56"/>
      <c r="M10" s="56"/>
    </row>
    <row r="11" spans="1:43">
      <c r="A11" s="18"/>
      <c r="B11" s="19"/>
      <c r="C11" s="19" t="s">
        <v>56</v>
      </c>
      <c r="D11" s="13" t="s">
        <v>57</v>
      </c>
      <c r="E11" s="13"/>
      <c r="F11" s="13"/>
      <c r="G11" s="13"/>
      <c r="H11" s="13">
        <f>SUM(H12:H14)</f>
        <v>0</v>
      </c>
      <c r="I11" s="13">
        <f>SUM(I12:I14)</f>
        <v>0</v>
      </c>
      <c r="J11" s="13">
        <f>H11+I11</f>
        <v>0</v>
      </c>
      <c r="K11" s="13"/>
      <c r="L11" s="13">
        <f>SUM(L12:L14)</f>
        <v>1.8986457240000001</v>
      </c>
      <c r="M11" s="13"/>
      <c r="P11" s="13">
        <f>IF(Q11="PR",J11,SUM(O12:O14))</f>
        <v>0</v>
      </c>
      <c r="Q11" s="13" t="s">
        <v>45</v>
      </c>
      <c r="R11" s="13">
        <f>IF(Q11="HS",H11,0)</f>
        <v>0</v>
      </c>
      <c r="S11" s="13">
        <f>IF(Q11="HS",I11-P11,0)</f>
        <v>0</v>
      </c>
      <c r="T11" s="13">
        <f>IF(Q11="PS",H11,0)</f>
        <v>0</v>
      </c>
      <c r="U11" s="13">
        <f>IF(Q11="PS",I11-P11,0)</f>
        <v>0</v>
      </c>
      <c r="V11" s="13">
        <f>IF(Q11="MP",H11,0)</f>
        <v>0</v>
      </c>
      <c r="W11" s="13">
        <f>IF(Q11="MP",I11-P11,0)</f>
        <v>0</v>
      </c>
      <c r="X11" s="13">
        <f>IF(Q11="OM",H11,0)</f>
        <v>0</v>
      </c>
      <c r="Y11" s="13">
        <v>34</v>
      </c>
      <c r="AI11">
        <f>SUM(Z12:Z14)</f>
        <v>0</v>
      </c>
      <c r="AJ11">
        <f>SUM(AA12:AA14)</f>
        <v>0</v>
      </c>
      <c r="AK11">
        <f>SUM(AB12:AB14)</f>
        <v>0</v>
      </c>
    </row>
    <row r="12" spans="1:43">
      <c r="A12" s="2" t="s">
        <v>58</v>
      </c>
      <c r="C12" s="1" t="s">
        <v>59</v>
      </c>
      <c r="D12" t="s">
        <v>60</v>
      </c>
      <c r="E12" t="s">
        <v>49</v>
      </c>
      <c r="F12">
        <v>3.36</v>
      </c>
      <c r="G12">
        <v>0</v>
      </c>
      <c r="H12">
        <f>F12*AE12</f>
        <v>0</v>
      </c>
      <c r="I12">
        <f>J12-H12</f>
        <v>0</v>
      </c>
      <c r="J12">
        <f>F12*G12</f>
        <v>0</v>
      </c>
      <c r="K12">
        <v>2.887E-2</v>
      </c>
      <c r="L12">
        <f>F12*K12</f>
        <v>9.7003199999999998E-2</v>
      </c>
      <c r="M12" t="s">
        <v>50</v>
      </c>
      <c r="N12">
        <v>1</v>
      </c>
      <c r="O12">
        <f>IF(N12=5,I12,0)</f>
        <v>0</v>
      </c>
      <c r="Z12">
        <f>IF(AD12=0,J12,0)</f>
        <v>0</v>
      </c>
      <c r="AA12">
        <f>IF(AD12=15,J12,0)</f>
        <v>0</v>
      </c>
      <c r="AB12">
        <f>IF(AD12=21,J12,0)</f>
        <v>0</v>
      </c>
      <c r="AD12">
        <v>15</v>
      </c>
      <c r="AE12">
        <f>G12*AG12</f>
        <v>0</v>
      </c>
      <c r="AF12">
        <f>G12*(1-AG12)</f>
        <v>0</v>
      </c>
      <c r="AG12">
        <v>0.52878685762426281</v>
      </c>
      <c r="AM12">
        <f>F12*AE12</f>
        <v>0</v>
      </c>
      <c r="AN12">
        <f>F12*AF12</f>
        <v>0</v>
      </c>
      <c r="AO12" t="s">
        <v>61</v>
      </c>
      <c r="AP12" t="s">
        <v>52</v>
      </c>
      <c r="AQ12" s="13" t="s">
        <v>53</v>
      </c>
    </row>
    <row r="13" spans="1:43" ht="25.5" customHeight="1">
      <c r="C13" s="17" t="s">
        <v>54</v>
      </c>
      <c r="D13" s="56" t="s">
        <v>62</v>
      </c>
      <c r="E13" s="56"/>
      <c r="F13" s="56"/>
      <c r="G13" s="56"/>
      <c r="H13" s="56"/>
      <c r="I13" s="56"/>
      <c r="J13" s="56"/>
      <c r="K13" s="56"/>
      <c r="L13" s="56"/>
      <c r="M13" s="56"/>
    </row>
    <row r="14" spans="1:43">
      <c r="A14" s="2" t="s">
        <v>63</v>
      </c>
      <c r="C14" s="1" t="s">
        <v>64</v>
      </c>
      <c r="D14" t="s">
        <v>65</v>
      </c>
      <c r="E14" t="s">
        <v>49</v>
      </c>
      <c r="F14">
        <v>57.8748</v>
      </c>
      <c r="G14">
        <v>0</v>
      </c>
      <c r="H14">
        <f>F14*AE14</f>
        <v>0</v>
      </c>
      <c r="I14">
        <f>J14-H14</f>
        <v>0</v>
      </c>
      <c r="J14">
        <f>F14*G14</f>
        <v>0</v>
      </c>
      <c r="K14">
        <v>3.1130000000000001E-2</v>
      </c>
      <c r="L14">
        <f>F14*K14</f>
        <v>1.801642524</v>
      </c>
      <c r="M14" t="s">
        <v>50</v>
      </c>
      <c r="N14">
        <v>1</v>
      </c>
      <c r="O14">
        <f>IF(N14=5,I14,0)</f>
        <v>0</v>
      </c>
      <c r="Z14">
        <f>IF(AD14=0,J14,0)</f>
        <v>0</v>
      </c>
      <c r="AA14">
        <f>IF(AD14=15,J14,0)</f>
        <v>0</v>
      </c>
      <c r="AB14">
        <f>IF(AD14=21,J14,0)</f>
        <v>0</v>
      </c>
      <c r="AD14">
        <v>15</v>
      </c>
      <c r="AE14">
        <f>G14*AG14</f>
        <v>0</v>
      </c>
      <c r="AF14">
        <f>G14*(1-AG14)</f>
        <v>0</v>
      </c>
      <c r="AG14">
        <v>0.45366388308977029</v>
      </c>
      <c r="AM14">
        <f>F14*AE14</f>
        <v>0</v>
      </c>
      <c r="AN14">
        <f>F14*AF14</f>
        <v>0</v>
      </c>
      <c r="AO14" t="s">
        <v>61</v>
      </c>
      <c r="AP14" t="s">
        <v>52</v>
      </c>
      <c r="AQ14" s="13" t="s">
        <v>53</v>
      </c>
    </row>
    <row r="15" spans="1:43" ht="25.5" customHeight="1">
      <c r="C15" s="17" t="s">
        <v>54</v>
      </c>
      <c r="D15" s="56" t="s">
        <v>66</v>
      </c>
      <c r="E15" s="56"/>
      <c r="F15" s="56"/>
      <c r="G15" s="56"/>
      <c r="H15" s="56"/>
      <c r="I15" s="56"/>
      <c r="J15" s="56"/>
      <c r="K15" s="56"/>
      <c r="L15" s="56"/>
      <c r="M15" s="56"/>
    </row>
    <row r="16" spans="1:43">
      <c r="A16" s="18"/>
      <c r="B16" s="19"/>
      <c r="C16" s="19" t="s">
        <v>67</v>
      </c>
      <c r="D16" s="13" t="s">
        <v>68</v>
      </c>
      <c r="E16" s="13"/>
      <c r="F16" s="13"/>
      <c r="G16" s="13"/>
      <c r="H16" s="13">
        <f>SUM(H17:H18)</f>
        <v>0</v>
      </c>
      <c r="I16" s="13">
        <f>SUM(I17:I18)</f>
        <v>0</v>
      </c>
      <c r="J16" s="13">
        <f>H16+I16</f>
        <v>0</v>
      </c>
      <c r="K16" s="13"/>
      <c r="L16" s="13">
        <f>SUM(L17:L18)</f>
        <v>9.9629209000000003</v>
      </c>
      <c r="M16" s="13"/>
      <c r="P16" s="13">
        <f>IF(Q16="PR",J16,SUM(O17:O18))</f>
        <v>0</v>
      </c>
      <c r="Q16" s="13" t="s">
        <v>45</v>
      </c>
      <c r="R16" s="13">
        <f>IF(Q16="HS",H16,0)</f>
        <v>0</v>
      </c>
      <c r="S16" s="13">
        <f>IF(Q16="HS",I16-P16,0)</f>
        <v>0</v>
      </c>
      <c r="T16" s="13">
        <f>IF(Q16="PS",H16,0)</f>
        <v>0</v>
      </c>
      <c r="U16" s="13">
        <f>IF(Q16="PS",I16-P16,0)</f>
        <v>0</v>
      </c>
      <c r="V16" s="13">
        <f>IF(Q16="MP",H16,0)</f>
        <v>0</v>
      </c>
      <c r="W16" s="13">
        <f>IF(Q16="MP",I16-P16,0)</f>
        <v>0</v>
      </c>
      <c r="X16" s="13">
        <f>IF(Q16="OM",H16,0)</f>
        <v>0</v>
      </c>
      <c r="Y16" s="13">
        <v>61</v>
      </c>
      <c r="AI16">
        <f>SUM(Z17:Z18)</f>
        <v>0</v>
      </c>
      <c r="AJ16">
        <f>SUM(AA17:AA18)</f>
        <v>0</v>
      </c>
      <c r="AK16">
        <f>SUM(AB17:AB18)</f>
        <v>0</v>
      </c>
    </row>
    <row r="17" spans="1:43">
      <c r="A17" s="2" t="s">
        <v>69</v>
      </c>
      <c r="C17" s="1" t="s">
        <v>70</v>
      </c>
      <c r="D17" t="s">
        <v>71</v>
      </c>
      <c r="E17" t="s">
        <v>49</v>
      </c>
      <c r="F17">
        <v>87.67</v>
      </c>
      <c r="G17">
        <v>0</v>
      </c>
      <c r="H17">
        <f>F17*AE17</f>
        <v>0</v>
      </c>
      <c r="I17">
        <f>J17-H17</f>
        <v>0</v>
      </c>
      <c r="J17">
        <f>F17*G17</f>
        <v>0</v>
      </c>
      <c r="K17">
        <v>5.015E-2</v>
      </c>
      <c r="L17">
        <f>F17*K17</f>
        <v>4.3966504999999998</v>
      </c>
      <c r="M17" t="s">
        <v>50</v>
      </c>
      <c r="N17">
        <v>1</v>
      </c>
      <c r="O17">
        <f>IF(N17=5,I17,0)</f>
        <v>0</v>
      </c>
      <c r="Z17">
        <f>IF(AD17=0,J17,0)</f>
        <v>0</v>
      </c>
      <c r="AA17">
        <f>IF(AD17=15,J17,0)</f>
        <v>0</v>
      </c>
      <c r="AB17">
        <f>IF(AD17=21,J17,0)</f>
        <v>0</v>
      </c>
      <c r="AD17">
        <v>15</v>
      </c>
      <c r="AE17">
        <f>G17*AG17</f>
        <v>0</v>
      </c>
      <c r="AF17">
        <f>G17*(1-AG17)</f>
        <v>0</v>
      </c>
      <c r="AG17">
        <v>0.13896551724137929</v>
      </c>
      <c r="AM17">
        <f>F17*AE17</f>
        <v>0</v>
      </c>
      <c r="AN17">
        <f>F17*AF17</f>
        <v>0</v>
      </c>
      <c r="AO17" t="s">
        <v>72</v>
      </c>
      <c r="AP17" t="s">
        <v>73</v>
      </c>
      <c r="AQ17" s="13" t="s">
        <v>53</v>
      </c>
    </row>
    <row r="18" spans="1:43">
      <c r="A18" s="2" t="s">
        <v>74</v>
      </c>
      <c r="C18" s="1" t="s">
        <v>75</v>
      </c>
      <c r="D18" t="s">
        <v>76</v>
      </c>
      <c r="E18" t="s">
        <v>49</v>
      </c>
      <c r="F18">
        <v>103.52</v>
      </c>
      <c r="G18">
        <v>0</v>
      </c>
      <c r="H18">
        <f>F18*AE18</f>
        <v>0</v>
      </c>
      <c r="I18">
        <f>J18-H18</f>
        <v>0</v>
      </c>
      <c r="J18">
        <f>F18*G18</f>
        <v>0</v>
      </c>
      <c r="K18">
        <v>5.3769999999999998E-2</v>
      </c>
      <c r="L18">
        <f>F18*K18</f>
        <v>5.5662703999999996</v>
      </c>
      <c r="M18" t="s">
        <v>50</v>
      </c>
      <c r="N18">
        <v>1</v>
      </c>
      <c r="O18">
        <f>IF(N18=5,I18,0)</f>
        <v>0</v>
      </c>
      <c r="Z18">
        <f>IF(AD18=0,J18,0)</f>
        <v>0</v>
      </c>
      <c r="AA18">
        <f>IF(AD18=15,J18,0)</f>
        <v>0</v>
      </c>
      <c r="AB18">
        <f>IF(AD18=21,J18,0)</f>
        <v>0</v>
      </c>
      <c r="AD18">
        <v>15</v>
      </c>
      <c r="AE18">
        <f>G18*AG18</f>
        <v>0</v>
      </c>
      <c r="AF18">
        <f>G18*(1-AG18)</f>
        <v>0</v>
      </c>
      <c r="AG18">
        <v>0.14912794100433099</v>
      </c>
      <c r="AM18">
        <f>F18*AE18</f>
        <v>0</v>
      </c>
      <c r="AN18">
        <f>F18*AF18</f>
        <v>0</v>
      </c>
      <c r="AO18" t="s">
        <v>72</v>
      </c>
      <c r="AP18" t="s">
        <v>73</v>
      </c>
      <c r="AQ18" s="13" t="s">
        <v>53</v>
      </c>
    </row>
    <row r="19" spans="1:43" ht="12.75" customHeight="1">
      <c r="C19" s="17" t="s">
        <v>54</v>
      </c>
      <c r="D19" s="56" t="s">
        <v>77</v>
      </c>
      <c r="E19" s="56"/>
      <c r="F19" s="56"/>
      <c r="G19" s="56"/>
      <c r="H19" s="56"/>
      <c r="I19" s="56"/>
      <c r="J19" s="56"/>
      <c r="K19" s="56"/>
      <c r="L19" s="56"/>
      <c r="M19" s="56"/>
    </row>
    <row r="20" spans="1:43">
      <c r="A20" s="18"/>
      <c r="B20" s="19"/>
      <c r="C20" s="19" t="s">
        <v>78</v>
      </c>
      <c r="D20" s="13" t="s">
        <v>79</v>
      </c>
      <c r="E20" s="13"/>
      <c r="F20" s="13"/>
      <c r="G20" s="13"/>
      <c r="H20" s="13">
        <f>SUM(H21:H27)</f>
        <v>0</v>
      </c>
      <c r="I20" s="13">
        <f>SUM(I21:I27)</f>
        <v>0</v>
      </c>
      <c r="J20" s="13">
        <f>H20+I20</f>
        <v>0</v>
      </c>
      <c r="K20" s="13"/>
      <c r="L20" s="13">
        <f>SUM(L21:L27)</f>
        <v>0.38066999999999995</v>
      </c>
      <c r="M20" s="13"/>
      <c r="P20" s="13">
        <f>IF(Q20="PR",J20,SUM(O21:O27))</f>
        <v>0</v>
      </c>
      <c r="Q20" s="13" t="s">
        <v>45</v>
      </c>
      <c r="R20" s="13">
        <f>IF(Q20="HS",H20,0)</f>
        <v>0</v>
      </c>
      <c r="S20" s="13">
        <f>IF(Q20="HS",I20-P20,0)</f>
        <v>0</v>
      </c>
      <c r="T20" s="13">
        <f>IF(Q20="PS",H20,0)</f>
        <v>0</v>
      </c>
      <c r="U20" s="13">
        <f>IF(Q20="PS",I20-P20,0)</f>
        <v>0</v>
      </c>
      <c r="V20" s="13">
        <f>IF(Q20="MP",H20,0)</f>
        <v>0</v>
      </c>
      <c r="W20" s="13">
        <f>IF(Q20="MP",I20-P20,0)</f>
        <v>0</v>
      </c>
      <c r="X20" s="13">
        <f>IF(Q20="OM",H20,0)</f>
        <v>0</v>
      </c>
      <c r="Y20" s="13">
        <v>64</v>
      </c>
      <c r="AI20">
        <f>SUM(Z21:Z27)</f>
        <v>0</v>
      </c>
      <c r="AJ20">
        <f>SUM(AA21:AA27)</f>
        <v>0</v>
      </c>
      <c r="AK20">
        <f>SUM(AB21:AB27)</f>
        <v>0</v>
      </c>
    </row>
    <row r="21" spans="1:43">
      <c r="A21" s="2" t="s">
        <v>80</v>
      </c>
      <c r="C21" s="1" t="s">
        <v>81</v>
      </c>
      <c r="D21" t="s">
        <v>82</v>
      </c>
      <c r="E21" t="s">
        <v>83</v>
      </c>
      <c r="F21">
        <v>3</v>
      </c>
      <c r="G21">
        <v>0</v>
      </c>
      <c r="H21">
        <f>F21*AE21</f>
        <v>0</v>
      </c>
      <c r="I21">
        <f>J21-H21</f>
        <v>0</v>
      </c>
      <c r="J21">
        <f>F21*G21</f>
        <v>0</v>
      </c>
      <c r="K21">
        <v>2.8969999999999999E-2</v>
      </c>
      <c r="L21">
        <f>F21*K21</f>
        <v>8.6910000000000001E-2</v>
      </c>
      <c r="M21" t="s">
        <v>50</v>
      </c>
      <c r="N21">
        <v>1</v>
      </c>
      <c r="O21">
        <f>IF(N21=5,I21,0)</f>
        <v>0</v>
      </c>
      <c r="Z21">
        <f>IF(AD21=0,J21,0)</f>
        <v>0</v>
      </c>
      <c r="AA21">
        <f>IF(AD21=15,J21,0)</f>
        <v>0</v>
      </c>
      <c r="AB21">
        <f>IF(AD21=21,J21,0)</f>
        <v>0</v>
      </c>
      <c r="AD21">
        <v>15</v>
      </c>
      <c r="AE21">
        <f>G21*AG21</f>
        <v>0</v>
      </c>
      <c r="AF21">
        <f>G21*(1-AG21)</f>
        <v>0</v>
      </c>
      <c r="AG21">
        <v>0.59269711538461534</v>
      </c>
      <c r="AM21">
        <f>F21*AE21</f>
        <v>0</v>
      </c>
      <c r="AN21">
        <f>F21*AF21</f>
        <v>0</v>
      </c>
      <c r="AO21" t="s">
        <v>84</v>
      </c>
      <c r="AP21" t="s">
        <v>73</v>
      </c>
      <c r="AQ21" s="13" t="s">
        <v>53</v>
      </c>
    </row>
    <row r="22" spans="1:43" ht="76.5" customHeight="1">
      <c r="C22" s="17" t="s">
        <v>54</v>
      </c>
      <c r="D22" s="56" t="s">
        <v>85</v>
      </c>
      <c r="E22" s="56"/>
      <c r="F22" s="56"/>
      <c r="G22" s="56"/>
      <c r="H22" s="56"/>
      <c r="I22" s="56"/>
      <c r="J22" s="56"/>
      <c r="K22" s="56"/>
      <c r="L22" s="56"/>
      <c r="M22" s="56"/>
    </row>
    <row r="23" spans="1:43">
      <c r="A23" s="2" t="s">
        <v>86</v>
      </c>
      <c r="C23" s="1" t="s">
        <v>87</v>
      </c>
      <c r="D23" t="s">
        <v>88</v>
      </c>
      <c r="E23" t="s">
        <v>83</v>
      </c>
      <c r="F23">
        <v>6</v>
      </c>
      <c r="G23">
        <v>0</v>
      </c>
      <c r="H23">
        <f>F23*AE23</f>
        <v>0</v>
      </c>
      <c r="I23">
        <f>J23-H23</f>
        <v>0</v>
      </c>
      <c r="J23">
        <f>F23*G23</f>
        <v>0</v>
      </c>
      <c r="K23">
        <v>2.35E-2</v>
      </c>
      <c r="L23">
        <f>F23*K23</f>
        <v>0.14100000000000001</v>
      </c>
      <c r="M23" t="s">
        <v>50</v>
      </c>
      <c r="N23">
        <v>1</v>
      </c>
      <c r="O23">
        <f>IF(N23=5,I23,0)</f>
        <v>0</v>
      </c>
      <c r="Z23">
        <f>IF(AD23=0,J23,0)</f>
        <v>0</v>
      </c>
      <c r="AA23">
        <f>IF(AD23=15,J23,0)</f>
        <v>0</v>
      </c>
      <c r="AB23">
        <f>IF(AD23=21,J23,0)</f>
        <v>0</v>
      </c>
      <c r="AD23">
        <v>15</v>
      </c>
      <c r="AE23">
        <f>G23*AG23</f>
        <v>0</v>
      </c>
      <c r="AF23">
        <f>G23*(1-AG23)</f>
        <v>0</v>
      </c>
      <c r="AG23">
        <v>0.70932729624838298</v>
      </c>
      <c r="AM23">
        <f>F23*AE23</f>
        <v>0</v>
      </c>
      <c r="AN23">
        <f>F23*AF23</f>
        <v>0</v>
      </c>
      <c r="AO23" t="s">
        <v>84</v>
      </c>
      <c r="AP23" t="s">
        <v>73</v>
      </c>
      <c r="AQ23" s="13" t="s">
        <v>53</v>
      </c>
    </row>
    <row r="24" spans="1:43" ht="25.5" customHeight="1">
      <c r="C24" s="17" t="s">
        <v>54</v>
      </c>
      <c r="D24" s="56" t="s">
        <v>89</v>
      </c>
      <c r="E24" s="56"/>
      <c r="F24" s="56"/>
      <c r="G24" s="56"/>
      <c r="H24" s="56"/>
      <c r="I24" s="56"/>
      <c r="J24" s="56"/>
      <c r="K24" s="56"/>
      <c r="L24" s="56"/>
      <c r="M24" s="56"/>
    </row>
    <row r="25" spans="1:43">
      <c r="A25" s="2" t="s">
        <v>90</v>
      </c>
      <c r="C25" s="1" t="s">
        <v>91</v>
      </c>
      <c r="D25" t="s">
        <v>92</v>
      </c>
      <c r="E25" t="s">
        <v>83</v>
      </c>
      <c r="F25">
        <v>2</v>
      </c>
      <c r="G25">
        <v>0</v>
      </c>
      <c r="H25">
        <f>F25*AE25</f>
        <v>0</v>
      </c>
      <c r="I25">
        <f>J25-H25</f>
        <v>0</v>
      </c>
      <c r="J25">
        <f>F25*G25</f>
        <v>0</v>
      </c>
      <c r="K25">
        <v>4.3479999999999998E-2</v>
      </c>
      <c r="L25">
        <f>F25*K25</f>
        <v>8.6959999999999996E-2</v>
      </c>
      <c r="M25" t="s">
        <v>50</v>
      </c>
      <c r="N25">
        <v>1</v>
      </c>
      <c r="O25">
        <f>IF(N25=5,I25,0)</f>
        <v>0</v>
      </c>
      <c r="Z25">
        <f>IF(AD25=0,J25,0)</f>
        <v>0</v>
      </c>
      <c r="AA25">
        <f>IF(AD25=15,J25,0)</f>
        <v>0</v>
      </c>
      <c r="AB25">
        <f>IF(AD25=21,J25,0)</f>
        <v>0</v>
      </c>
      <c r="AD25">
        <v>15</v>
      </c>
      <c r="AE25">
        <f>G25*AG25</f>
        <v>0</v>
      </c>
      <c r="AF25">
        <f>G25*(1-AG25)</f>
        <v>0</v>
      </c>
      <c r="AG25">
        <v>0.14533870967741941</v>
      </c>
      <c r="AM25">
        <f>F25*AE25</f>
        <v>0</v>
      </c>
      <c r="AN25">
        <f>F25*AF25</f>
        <v>0</v>
      </c>
      <c r="AO25" t="s">
        <v>84</v>
      </c>
      <c r="AP25" t="s">
        <v>73</v>
      </c>
      <c r="AQ25" s="13" t="s">
        <v>53</v>
      </c>
    </row>
    <row r="26" spans="1:43" ht="25.5" customHeight="1">
      <c r="C26" s="17" t="s">
        <v>54</v>
      </c>
      <c r="D26" s="56" t="s">
        <v>93</v>
      </c>
      <c r="E26" s="56"/>
      <c r="F26" s="56"/>
      <c r="G26" s="56"/>
      <c r="H26" s="56"/>
      <c r="I26" s="56"/>
      <c r="J26" s="56"/>
      <c r="K26" s="56"/>
      <c r="L26" s="56"/>
      <c r="M26" s="56"/>
    </row>
    <row r="27" spans="1:43">
      <c r="A27" s="2" t="s">
        <v>94</v>
      </c>
      <c r="C27" s="1" t="s">
        <v>95</v>
      </c>
      <c r="D27" t="s">
        <v>96</v>
      </c>
      <c r="E27" t="s">
        <v>83</v>
      </c>
      <c r="F27">
        <v>2</v>
      </c>
      <c r="G27">
        <v>0</v>
      </c>
      <c r="H27">
        <f>F27*AE27</f>
        <v>0</v>
      </c>
      <c r="I27">
        <f>J27-H27</f>
        <v>0</v>
      </c>
      <c r="J27">
        <f>F27*G27</f>
        <v>0</v>
      </c>
      <c r="K27">
        <v>3.2899999999999999E-2</v>
      </c>
      <c r="L27">
        <f>F27*K27</f>
        <v>6.5799999999999997E-2</v>
      </c>
      <c r="M27" t="s">
        <v>50</v>
      </c>
      <c r="N27">
        <v>1</v>
      </c>
      <c r="O27">
        <f>IF(N27=5,I27,0)</f>
        <v>0</v>
      </c>
      <c r="Z27">
        <f>IF(AD27=0,J27,0)</f>
        <v>0</v>
      </c>
      <c r="AA27">
        <f>IF(AD27=15,J27,0)</f>
        <v>0</v>
      </c>
      <c r="AB27">
        <f>IF(AD27=21,J27,0)</f>
        <v>0</v>
      </c>
      <c r="AD27">
        <v>15</v>
      </c>
      <c r="AE27">
        <f>G27*AG27</f>
        <v>0</v>
      </c>
      <c r="AF27">
        <f>G27*(1-AG27)</f>
        <v>0</v>
      </c>
      <c r="AG27">
        <v>1</v>
      </c>
      <c r="AM27">
        <f>F27*AE27</f>
        <v>0</v>
      </c>
      <c r="AN27">
        <f>F27*AF27</f>
        <v>0</v>
      </c>
      <c r="AO27" t="s">
        <v>84</v>
      </c>
      <c r="AP27" t="s">
        <v>73</v>
      </c>
      <c r="AQ27" s="13" t="s">
        <v>53</v>
      </c>
    </row>
    <row r="28" spans="1:43" ht="12.75" customHeight="1">
      <c r="C28" s="17" t="s">
        <v>54</v>
      </c>
      <c r="D28" s="56" t="s">
        <v>97</v>
      </c>
      <c r="E28" s="56"/>
      <c r="F28" s="56"/>
      <c r="G28" s="56"/>
      <c r="H28" s="56"/>
      <c r="I28" s="56"/>
      <c r="J28" s="56"/>
      <c r="K28" s="56"/>
      <c r="L28" s="56"/>
      <c r="M28" s="56"/>
    </row>
    <row r="29" spans="1:43">
      <c r="A29" s="18"/>
      <c r="B29" s="19"/>
      <c r="C29" s="19" t="s">
        <v>98</v>
      </c>
      <c r="D29" s="13" t="s">
        <v>99</v>
      </c>
      <c r="E29" s="13"/>
      <c r="F29" s="13"/>
      <c r="G29" s="13"/>
      <c r="H29" s="13">
        <f>SUM(H30:H35)</f>
        <v>0</v>
      </c>
      <c r="I29" s="13">
        <f>SUM(I30:I35)</f>
        <v>0</v>
      </c>
      <c r="J29" s="13">
        <f>H29+I29</f>
        <v>0</v>
      </c>
      <c r="K29" s="13"/>
      <c r="L29" s="13">
        <f>SUM(L30:L35)</f>
        <v>3.9133999999999995E-2</v>
      </c>
      <c r="M29" s="13"/>
      <c r="P29" s="13">
        <f>IF(Q29="PR",J29,SUM(O30:O35))</f>
        <v>0</v>
      </c>
      <c r="Q29" s="13" t="s">
        <v>100</v>
      </c>
      <c r="R29" s="13">
        <f>IF(Q29="HS",H29,0)</f>
        <v>0</v>
      </c>
      <c r="S29" s="13">
        <f>IF(Q29="HS",I29-P29,0)</f>
        <v>0</v>
      </c>
      <c r="T29" s="13">
        <f>IF(Q29="PS",H29,0)</f>
        <v>0</v>
      </c>
      <c r="U29" s="13">
        <f>IF(Q29="PS",I29-P29,0)</f>
        <v>0</v>
      </c>
      <c r="V29" s="13">
        <f>IF(Q29="MP",H29,0)</f>
        <v>0</v>
      </c>
      <c r="W29" s="13">
        <f>IF(Q29="MP",I29-P29,0)</f>
        <v>0</v>
      </c>
      <c r="X29" s="13">
        <f>IF(Q29="OM",H29,0)</f>
        <v>0</v>
      </c>
      <c r="Y29" s="13">
        <v>721</v>
      </c>
      <c r="AI29">
        <f>SUM(Z30:Z35)</f>
        <v>0</v>
      </c>
      <c r="AJ29">
        <f>SUM(AA30:AA35)</f>
        <v>0</v>
      </c>
      <c r="AK29">
        <f>SUM(AB30:AB35)</f>
        <v>0</v>
      </c>
    </row>
    <row r="30" spans="1:43">
      <c r="A30" s="2" t="s">
        <v>101</v>
      </c>
      <c r="C30" s="1" t="s">
        <v>102</v>
      </c>
      <c r="D30" t="s">
        <v>103</v>
      </c>
      <c r="E30" t="s">
        <v>104</v>
      </c>
      <c r="F30">
        <v>14.6</v>
      </c>
      <c r="G30">
        <v>0</v>
      </c>
      <c r="H30">
        <f t="shared" ref="H30:H35" si="0">F30*AE30</f>
        <v>0</v>
      </c>
      <c r="I30">
        <f t="shared" ref="I30:I35" si="1">J30-H30</f>
        <v>0</v>
      </c>
      <c r="J30">
        <f t="shared" ref="J30:J35" si="2">F30*G30</f>
        <v>0</v>
      </c>
      <c r="K30">
        <v>4.6999999999999999E-4</v>
      </c>
      <c r="L30">
        <f t="shared" ref="L30:L35" si="3">F30*K30</f>
        <v>6.862E-3</v>
      </c>
      <c r="M30" t="s">
        <v>50</v>
      </c>
      <c r="N30">
        <v>1</v>
      </c>
      <c r="O30">
        <f t="shared" ref="O30:O35" si="4">IF(N30=5,I30,0)</f>
        <v>0</v>
      </c>
      <c r="Z30">
        <f t="shared" ref="Z30:Z35" si="5">IF(AD30=0,J30,0)</f>
        <v>0</v>
      </c>
      <c r="AA30">
        <f t="shared" ref="AA30:AA35" si="6">IF(AD30=15,J30,0)</f>
        <v>0</v>
      </c>
      <c r="AB30">
        <f t="shared" ref="AB30:AB35" si="7">IF(AD30=21,J30,0)</f>
        <v>0</v>
      </c>
      <c r="AD30">
        <v>15</v>
      </c>
      <c r="AE30">
        <f t="shared" ref="AE30:AE35" si="8">G30*AG30</f>
        <v>0</v>
      </c>
      <c r="AF30">
        <f t="shared" ref="AF30:AF35" si="9">G30*(1-AG30)</f>
        <v>0</v>
      </c>
      <c r="AG30">
        <v>0.32483300589390962</v>
      </c>
      <c r="AM30">
        <f t="shared" ref="AM30:AM35" si="10">F30*AE30</f>
        <v>0</v>
      </c>
      <c r="AN30">
        <f t="shared" ref="AN30:AN35" si="11">F30*AF30</f>
        <v>0</v>
      </c>
      <c r="AO30" t="s">
        <v>105</v>
      </c>
      <c r="AP30" t="s">
        <v>106</v>
      </c>
      <c r="AQ30" s="13" t="s">
        <v>53</v>
      </c>
    </row>
    <row r="31" spans="1:43">
      <c r="A31" s="2" t="s">
        <v>107</v>
      </c>
      <c r="C31" s="1" t="s">
        <v>108</v>
      </c>
      <c r="D31" t="s">
        <v>109</v>
      </c>
      <c r="E31" t="s">
        <v>104</v>
      </c>
      <c r="F31">
        <v>2.6</v>
      </c>
      <c r="G31">
        <v>0</v>
      </c>
      <c r="H31">
        <f t="shared" si="0"/>
        <v>0</v>
      </c>
      <c r="I31">
        <f t="shared" si="1"/>
        <v>0</v>
      </c>
      <c r="J31">
        <f t="shared" si="2"/>
        <v>0</v>
      </c>
      <c r="K31">
        <v>1.5200000000000001E-3</v>
      </c>
      <c r="L31">
        <f t="shared" si="3"/>
        <v>3.9520000000000007E-3</v>
      </c>
      <c r="M31" t="s">
        <v>50</v>
      </c>
      <c r="N31">
        <v>1</v>
      </c>
      <c r="O31">
        <f t="shared" si="4"/>
        <v>0</v>
      </c>
      <c r="Z31">
        <f t="shared" si="5"/>
        <v>0</v>
      </c>
      <c r="AA31">
        <f t="shared" si="6"/>
        <v>0</v>
      </c>
      <c r="AB31">
        <f t="shared" si="7"/>
        <v>0</v>
      </c>
      <c r="AD31">
        <v>15</v>
      </c>
      <c r="AE31">
        <f t="shared" si="8"/>
        <v>0</v>
      </c>
      <c r="AF31">
        <f t="shared" si="9"/>
        <v>0</v>
      </c>
      <c r="AG31">
        <v>0.30986486486486492</v>
      </c>
      <c r="AM31">
        <f t="shared" si="10"/>
        <v>0</v>
      </c>
      <c r="AN31">
        <f t="shared" si="11"/>
        <v>0</v>
      </c>
      <c r="AO31" t="s">
        <v>105</v>
      </c>
      <c r="AP31" t="s">
        <v>106</v>
      </c>
      <c r="AQ31" s="13" t="s">
        <v>53</v>
      </c>
    </row>
    <row r="32" spans="1:43">
      <c r="A32" s="2" t="s">
        <v>110</v>
      </c>
      <c r="C32" s="1" t="s">
        <v>111</v>
      </c>
      <c r="D32" t="s">
        <v>112</v>
      </c>
      <c r="E32" t="s">
        <v>104</v>
      </c>
      <c r="F32">
        <v>21</v>
      </c>
      <c r="G32">
        <v>0</v>
      </c>
      <c r="H32">
        <f t="shared" si="0"/>
        <v>0</v>
      </c>
      <c r="I32">
        <f t="shared" si="1"/>
        <v>0</v>
      </c>
      <c r="J32">
        <f t="shared" si="2"/>
        <v>0</v>
      </c>
      <c r="K32">
        <v>1.31E-3</v>
      </c>
      <c r="L32">
        <f t="shared" si="3"/>
        <v>2.751E-2</v>
      </c>
      <c r="M32" t="s">
        <v>50</v>
      </c>
      <c r="N32">
        <v>1</v>
      </c>
      <c r="O32">
        <f t="shared" si="4"/>
        <v>0</v>
      </c>
      <c r="Z32">
        <f t="shared" si="5"/>
        <v>0</v>
      </c>
      <c r="AA32">
        <f t="shared" si="6"/>
        <v>0</v>
      </c>
      <c r="AB32">
        <f t="shared" si="7"/>
        <v>0</v>
      </c>
      <c r="AD32">
        <v>15</v>
      </c>
      <c r="AE32">
        <f t="shared" si="8"/>
        <v>0</v>
      </c>
      <c r="AF32">
        <f t="shared" si="9"/>
        <v>0</v>
      </c>
      <c r="AG32">
        <v>0.41848854961832072</v>
      </c>
      <c r="AM32">
        <f t="shared" si="10"/>
        <v>0</v>
      </c>
      <c r="AN32">
        <f t="shared" si="11"/>
        <v>0</v>
      </c>
      <c r="AO32" t="s">
        <v>105</v>
      </c>
      <c r="AP32" t="s">
        <v>106</v>
      </c>
      <c r="AQ32" s="13" t="s">
        <v>53</v>
      </c>
    </row>
    <row r="33" spans="1:43">
      <c r="A33" s="2" t="s">
        <v>113</v>
      </c>
      <c r="C33" s="1" t="s">
        <v>114</v>
      </c>
      <c r="D33" t="s">
        <v>115</v>
      </c>
      <c r="E33" t="s">
        <v>104</v>
      </c>
      <c r="F33">
        <v>38.200000000000003</v>
      </c>
      <c r="G33">
        <v>0</v>
      </c>
      <c r="H33">
        <f t="shared" si="0"/>
        <v>0</v>
      </c>
      <c r="I33">
        <f t="shared" si="1"/>
        <v>0</v>
      </c>
      <c r="J33">
        <f t="shared" si="2"/>
        <v>0</v>
      </c>
      <c r="K33">
        <v>0</v>
      </c>
      <c r="L33">
        <f t="shared" si="3"/>
        <v>0</v>
      </c>
      <c r="M33" t="s">
        <v>50</v>
      </c>
      <c r="N33">
        <v>1</v>
      </c>
      <c r="O33">
        <f t="shared" si="4"/>
        <v>0</v>
      </c>
      <c r="Z33">
        <f t="shared" si="5"/>
        <v>0</v>
      </c>
      <c r="AA33">
        <f t="shared" si="6"/>
        <v>0</v>
      </c>
      <c r="AB33">
        <f t="shared" si="7"/>
        <v>0</v>
      </c>
      <c r="AD33">
        <v>15</v>
      </c>
      <c r="AE33">
        <f t="shared" si="8"/>
        <v>0</v>
      </c>
      <c r="AF33">
        <f t="shared" si="9"/>
        <v>0</v>
      </c>
      <c r="AG33">
        <v>2.5412960609911051E-2</v>
      </c>
      <c r="AM33">
        <f t="shared" si="10"/>
        <v>0</v>
      </c>
      <c r="AN33">
        <f t="shared" si="11"/>
        <v>0</v>
      </c>
      <c r="AO33" t="s">
        <v>105</v>
      </c>
      <c r="AP33" t="s">
        <v>106</v>
      </c>
      <c r="AQ33" s="13" t="s">
        <v>53</v>
      </c>
    </row>
    <row r="34" spans="1:43">
      <c r="A34" s="2" t="s">
        <v>116</v>
      </c>
      <c r="C34" s="1" t="s">
        <v>117</v>
      </c>
      <c r="D34" t="s">
        <v>118</v>
      </c>
      <c r="E34" t="s">
        <v>119</v>
      </c>
      <c r="F34">
        <v>3.9129999999999998E-2</v>
      </c>
      <c r="G34">
        <v>0</v>
      </c>
      <c r="H34">
        <f t="shared" si="0"/>
        <v>0</v>
      </c>
      <c r="I34">
        <f t="shared" si="1"/>
        <v>0</v>
      </c>
      <c r="J34">
        <f t="shared" si="2"/>
        <v>0</v>
      </c>
      <c r="K34">
        <v>0</v>
      </c>
      <c r="L34">
        <f t="shared" si="3"/>
        <v>0</v>
      </c>
      <c r="M34" t="s">
        <v>50</v>
      </c>
      <c r="N34">
        <v>5</v>
      </c>
      <c r="O34">
        <f t="shared" si="4"/>
        <v>0</v>
      </c>
      <c r="Z34">
        <f t="shared" si="5"/>
        <v>0</v>
      </c>
      <c r="AA34">
        <f t="shared" si="6"/>
        <v>0</v>
      </c>
      <c r="AB34">
        <f t="shared" si="7"/>
        <v>0</v>
      </c>
      <c r="AD34">
        <v>15</v>
      </c>
      <c r="AE34">
        <f t="shared" si="8"/>
        <v>0</v>
      </c>
      <c r="AF34">
        <f t="shared" si="9"/>
        <v>0</v>
      </c>
      <c r="AG34">
        <v>0</v>
      </c>
      <c r="AM34">
        <f t="shared" si="10"/>
        <v>0</v>
      </c>
      <c r="AN34">
        <f t="shared" si="11"/>
        <v>0</v>
      </c>
      <c r="AO34" t="s">
        <v>105</v>
      </c>
      <c r="AP34" t="s">
        <v>106</v>
      </c>
      <c r="AQ34" s="13" t="s">
        <v>53</v>
      </c>
    </row>
    <row r="35" spans="1:43">
      <c r="A35" s="2" t="s">
        <v>120</v>
      </c>
      <c r="C35" s="1" t="s">
        <v>121</v>
      </c>
      <c r="D35" t="s">
        <v>122</v>
      </c>
      <c r="E35" t="s">
        <v>83</v>
      </c>
      <c r="F35">
        <v>3</v>
      </c>
      <c r="G35">
        <v>0</v>
      </c>
      <c r="H35">
        <f t="shared" si="0"/>
        <v>0</v>
      </c>
      <c r="I35">
        <f t="shared" si="1"/>
        <v>0</v>
      </c>
      <c r="J35">
        <f t="shared" si="2"/>
        <v>0</v>
      </c>
      <c r="K35">
        <v>2.7E-4</v>
      </c>
      <c r="L35">
        <f t="shared" si="3"/>
        <v>8.0999999999999996E-4</v>
      </c>
      <c r="M35" t="s">
        <v>50</v>
      </c>
      <c r="N35">
        <v>1</v>
      </c>
      <c r="O35">
        <f t="shared" si="4"/>
        <v>0</v>
      </c>
      <c r="Z35">
        <f t="shared" si="5"/>
        <v>0</v>
      </c>
      <c r="AA35">
        <f t="shared" si="6"/>
        <v>0</v>
      </c>
      <c r="AB35">
        <f t="shared" si="7"/>
        <v>0</v>
      </c>
      <c r="AD35">
        <v>15</v>
      </c>
      <c r="AE35">
        <f t="shared" si="8"/>
        <v>0</v>
      </c>
      <c r="AF35">
        <f t="shared" si="9"/>
        <v>0</v>
      </c>
      <c r="AG35">
        <v>0.80783564768763516</v>
      </c>
      <c r="AM35">
        <f t="shared" si="10"/>
        <v>0</v>
      </c>
      <c r="AN35">
        <f t="shared" si="11"/>
        <v>0</v>
      </c>
      <c r="AO35" t="s">
        <v>105</v>
      </c>
      <c r="AP35" t="s">
        <v>106</v>
      </c>
      <c r="AQ35" s="13" t="s">
        <v>53</v>
      </c>
    </row>
    <row r="36" spans="1:43">
      <c r="A36" s="18"/>
      <c r="B36" s="19"/>
      <c r="C36" s="19" t="s">
        <v>123</v>
      </c>
      <c r="D36" s="13" t="s">
        <v>124</v>
      </c>
      <c r="E36" s="13"/>
      <c r="F36" s="13"/>
      <c r="G36" s="13"/>
      <c r="H36" s="13">
        <f>SUM(H37:H49)</f>
        <v>0</v>
      </c>
      <c r="I36" s="13">
        <f>SUM(I37:I49)</f>
        <v>0</v>
      </c>
      <c r="J36" s="13">
        <f>H36+I36</f>
        <v>0</v>
      </c>
      <c r="K36" s="13"/>
      <c r="L36" s="13">
        <f>SUM(L37:L49)</f>
        <v>0.35456302000000001</v>
      </c>
      <c r="M36" s="13"/>
      <c r="P36" s="13">
        <f>IF(Q36="PR",J36,SUM(O37:O49))</f>
        <v>0</v>
      </c>
      <c r="Q36" s="13" t="s">
        <v>100</v>
      </c>
      <c r="R36" s="13">
        <f>IF(Q36="HS",H36,0)</f>
        <v>0</v>
      </c>
      <c r="S36" s="13">
        <f>IF(Q36="HS",I36-P36,0)</f>
        <v>0</v>
      </c>
      <c r="T36" s="13">
        <f>IF(Q36="PS",H36,0)</f>
        <v>0</v>
      </c>
      <c r="U36" s="13">
        <f>IF(Q36="PS",I36-P36,0)</f>
        <v>0</v>
      </c>
      <c r="V36" s="13">
        <f>IF(Q36="MP",H36,0)</f>
        <v>0</v>
      </c>
      <c r="W36" s="13">
        <f>IF(Q36="MP",I36-P36,0)</f>
        <v>0</v>
      </c>
      <c r="X36" s="13">
        <f>IF(Q36="OM",H36,0)</f>
        <v>0</v>
      </c>
      <c r="Y36" s="13">
        <v>722</v>
      </c>
      <c r="AI36">
        <f>SUM(Z37:Z49)</f>
        <v>0</v>
      </c>
      <c r="AJ36">
        <f>SUM(AA37:AA49)</f>
        <v>0</v>
      </c>
      <c r="AK36">
        <f>SUM(AB37:AB49)</f>
        <v>0</v>
      </c>
    </row>
    <row r="37" spans="1:43">
      <c r="A37" s="2" t="s">
        <v>125</v>
      </c>
      <c r="C37" s="1" t="s">
        <v>126</v>
      </c>
      <c r="D37" t="s">
        <v>127</v>
      </c>
      <c r="E37" t="s">
        <v>104</v>
      </c>
      <c r="F37">
        <v>36.798000000000002</v>
      </c>
      <c r="G37">
        <v>0</v>
      </c>
      <c r="H37">
        <f>F37*AE37</f>
        <v>0</v>
      </c>
      <c r="I37">
        <f>J37-H37</f>
        <v>0</v>
      </c>
      <c r="J37">
        <f>F37*G37</f>
        <v>0</v>
      </c>
      <c r="K37">
        <v>3.9899999999999996E-3</v>
      </c>
      <c r="L37">
        <f>F37*K37</f>
        <v>0.14682402</v>
      </c>
      <c r="M37" t="s">
        <v>50</v>
      </c>
      <c r="N37">
        <v>1</v>
      </c>
      <c r="O37">
        <f>IF(N37=5,I37,0)</f>
        <v>0</v>
      </c>
      <c r="Z37">
        <f>IF(AD37=0,J37,0)</f>
        <v>0</v>
      </c>
      <c r="AA37">
        <f>IF(AD37=15,J37,0)</f>
        <v>0</v>
      </c>
      <c r="AB37">
        <f>IF(AD37=21,J37,0)</f>
        <v>0</v>
      </c>
      <c r="AD37">
        <v>15</v>
      </c>
      <c r="AE37">
        <f>G37*AG37</f>
        <v>0</v>
      </c>
      <c r="AF37">
        <f>G37*(1-AG37)</f>
        <v>0</v>
      </c>
      <c r="AG37">
        <v>0.22076555023923439</v>
      </c>
      <c r="AM37">
        <f>F37*AE37</f>
        <v>0</v>
      </c>
      <c r="AN37">
        <f>F37*AF37</f>
        <v>0</v>
      </c>
      <c r="AO37" t="s">
        <v>128</v>
      </c>
      <c r="AP37" t="s">
        <v>106</v>
      </c>
      <c r="AQ37" s="13" t="s">
        <v>53</v>
      </c>
    </row>
    <row r="38" spans="1:43">
      <c r="A38" s="2" t="s">
        <v>129</v>
      </c>
      <c r="C38" s="1" t="s">
        <v>130</v>
      </c>
      <c r="D38" t="s">
        <v>131</v>
      </c>
      <c r="E38" t="s">
        <v>104</v>
      </c>
      <c r="F38">
        <v>7.5</v>
      </c>
      <c r="G38">
        <v>0</v>
      </c>
      <c r="H38">
        <f>F38*AE38</f>
        <v>0</v>
      </c>
      <c r="I38">
        <f>J38-H38</f>
        <v>0</v>
      </c>
      <c r="J38">
        <f>F38*G38</f>
        <v>0</v>
      </c>
      <c r="K38">
        <v>5.1799999999999997E-3</v>
      </c>
      <c r="L38">
        <f>F38*K38</f>
        <v>3.8849999999999996E-2</v>
      </c>
      <c r="M38" t="s">
        <v>50</v>
      </c>
      <c r="N38">
        <v>1</v>
      </c>
      <c r="O38">
        <f>IF(N38=5,I38,0)</f>
        <v>0</v>
      </c>
      <c r="Z38">
        <f>IF(AD38=0,J38,0)</f>
        <v>0</v>
      </c>
      <c r="AA38">
        <f>IF(AD38=15,J38,0)</f>
        <v>0</v>
      </c>
      <c r="AB38">
        <f>IF(AD38=21,J38,0)</f>
        <v>0</v>
      </c>
      <c r="AD38">
        <v>15</v>
      </c>
      <c r="AE38">
        <f>G38*AG38</f>
        <v>0</v>
      </c>
      <c r="AF38">
        <f>G38*(1-AG38)</f>
        <v>0</v>
      </c>
      <c r="AG38">
        <v>0.24584332428658009</v>
      </c>
      <c r="AM38">
        <f>F38*AE38</f>
        <v>0</v>
      </c>
      <c r="AN38">
        <f>F38*AF38</f>
        <v>0</v>
      </c>
      <c r="AO38" t="s">
        <v>128</v>
      </c>
      <c r="AP38" t="s">
        <v>106</v>
      </c>
      <c r="AQ38" s="13" t="s">
        <v>53</v>
      </c>
    </row>
    <row r="39" spans="1:43">
      <c r="A39" s="2" t="s">
        <v>132</v>
      </c>
      <c r="C39" s="1" t="s">
        <v>133</v>
      </c>
      <c r="D39" t="s">
        <v>134</v>
      </c>
      <c r="E39" t="s">
        <v>104</v>
      </c>
      <c r="F39">
        <v>30.5</v>
      </c>
      <c r="G39">
        <v>0</v>
      </c>
      <c r="H39">
        <f>F39*AE39</f>
        <v>0</v>
      </c>
      <c r="I39">
        <f>J39-H39</f>
        <v>0</v>
      </c>
      <c r="J39">
        <f>F39*G39</f>
        <v>0</v>
      </c>
      <c r="K39">
        <v>4.0099999999999997E-3</v>
      </c>
      <c r="L39">
        <f>F39*K39</f>
        <v>0.122305</v>
      </c>
      <c r="M39" t="s">
        <v>50</v>
      </c>
      <c r="N39">
        <v>1</v>
      </c>
      <c r="O39">
        <f>IF(N39=5,I39,0)</f>
        <v>0</v>
      </c>
      <c r="Z39">
        <f>IF(AD39=0,J39,0)</f>
        <v>0</v>
      </c>
      <c r="AA39">
        <f>IF(AD39=15,J39,0)</f>
        <v>0</v>
      </c>
      <c r="AB39">
        <f>IF(AD39=21,J39,0)</f>
        <v>0</v>
      </c>
      <c r="AD39">
        <v>15</v>
      </c>
      <c r="AE39">
        <f>G39*AG39</f>
        <v>0</v>
      </c>
      <c r="AF39">
        <f>G39*(1-AG39)</f>
        <v>0</v>
      </c>
      <c r="AG39">
        <v>0.23394984326018811</v>
      </c>
      <c r="AM39">
        <f>F39*AE39</f>
        <v>0</v>
      </c>
      <c r="AN39">
        <f>F39*AF39</f>
        <v>0</v>
      </c>
      <c r="AO39" t="s">
        <v>128</v>
      </c>
      <c r="AP39" t="s">
        <v>106</v>
      </c>
      <c r="AQ39" s="13" t="s">
        <v>53</v>
      </c>
    </row>
    <row r="40" spans="1:43">
      <c r="A40" s="2" t="s">
        <v>135</v>
      </c>
      <c r="C40" s="1" t="s">
        <v>136</v>
      </c>
      <c r="D40" t="s">
        <v>137</v>
      </c>
      <c r="E40" t="s">
        <v>104</v>
      </c>
      <c r="F40">
        <v>74.8</v>
      </c>
      <c r="G40">
        <v>0</v>
      </c>
      <c r="H40">
        <f>F40*AE40</f>
        <v>0</v>
      </c>
      <c r="I40">
        <f>J40-H40</f>
        <v>0</v>
      </c>
      <c r="J40">
        <f>F40*G40</f>
        <v>0</v>
      </c>
      <c r="K40">
        <v>3.0000000000000001E-5</v>
      </c>
      <c r="L40">
        <f>F40*K40</f>
        <v>2.2439999999999999E-3</v>
      </c>
      <c r="M40" t="s">
        <v>50</v>
      </c>
      <c r="N40">
        <v>1</v>
      </c>
      <c r="O40">
        <f>IF(N40=5,I40,0)</f>
        <v>0</v>
      </c>
      <c r="Z40">
        <f>IF(AD40=0,J40,0)</f>
        <v>0</v>
      </c>
      <c r="AA40">
        <f>IF(AD40=15,J40,0)</f>
        <v>0</v>
      </c>
      <c r="AB40">
        <f>IF(AD40=21,J40,0)</f>
        <v>0</v>
      </c>
      <c r="AD40">
        <v>15</v>
      </c>
      <c r="AE40">
        <f>G40*AG40</f>
        <v>0</v>
      </c>
      <c r="AF40">
        <f>G40*(1-AG40)</f>
        <v>0</v>
      </c>
      <c r="AG40">
        <v>0.28549618320610692</v>
      </c>
      <c r="AM40">
        <f>F40*AE40</f>
        <v>0</v>
      </c>
      <c r="AN40">
        <f>F40*AF40</f>
        <v>0</v>
      </c>
      <c r="AO40" t="s">
        <v>128</v>
      </c>
      <c r="AP40" t="s">
        <v>106</v>
      </c>
      <c r="AQ40" s="13" t="s">
        <v>53</v>
      </c>
    </row>
    <row r="41" spans="1:43" ht="12.75" customHeight="1">
      <c r="C41" s="17" t="s">
        <v>54</v>
      </c>
      <c r="D41" s="56" t="s">
        <v>138</v>
      </c>
      <c r="E41" s="56"/>
      <c r="F41" s="56"/>
      <c r="G41" s="56"/>
      <c r="H41" s="56"/>
      <c r="I41" s="56"/>
      <c r="J41" s="56"/>
      <c r="K41" s="56"/>
      <c r="L41" s="56"/>
      <c r="M41" s="56"/>
    </row>
    <row r="42" spans="1:43">
      <c r="A42" s="2" t="s">
        <v>139</v>
      </c>
      <c r="C42" s="1" t="s">
        <v>140</v>
      </c>
      <c r="D42" t="s">
        <v>141</v>
      </c>
      <c r="E42" t="s">
        <v>83</v>
      </c>
      <c r="F42">
        <v>2</v>
      </c>
      <c r="G42">
        <v>0</v>
      </c>
      <c r="H42">
        <f>F42*AE42</f>
        <v>0</v>
      </c>
      <c r="I42">
        <f>J42-H42</f>
        <v>0</v>
      </c>
      <c r="J42">
        <f>F42*G42</f>
        <v>0</v>
      </c>
      <c r="K42">
        <v>0</v>
      </c>
      <c r="L42">
        <f>F42*K42</f>
        <v>0</v>
      </c>
      <c r="M42" t="s">
        <v>50</v>
      </c>
      <c r="N42">
        <v>1</v>
      </c>
      <c r="O42">
        <f>IF(N42=5,I42,0)</f>
        <v>0</v>
      </c>
      <c r="Z42">
        <f>IF(AD42=0,J42,0)</f>
        <v>0</v>
      </c>
      <c r="AA42">
        <f>IF(AD42=15,J42,0)</f>
        <v>0</v>
      </c>
      <c r="AB42">
        <f>IF(AD42=21,J42,0)</f>
        <v>0</v>
      </c>
      <c r="AD42">
        <v>15</v>
      </c>
      <c r="AE42">
        <f>G42*AG42</f>
        <v>0</v>
      </c>
      <c r="AF42">
        <f>G42*(1-AG42)</f>
        <v>0</v>
      </c>
      <c r="AG42">
        <v>0</v>
      </c>
      <c r="AM42">
        <f>F42*AE42</f>
        <v>0</v>
      </c>
      <c r="AN42">
        <f>F42*AF42</f>
        <v>0</v>
      </c>
      <c r="AO42" t="s">
        <v>128</v>
      </c>
      <c r="AP42" t="s">
        <v>106</v>
      </c>
      <c r="AQ42" s="13" t="s">
        <v>53</v>
      </c>
    </row>
    <row r="43" spans="1:43">
      <c r="A43" s="2" t="s">
        <v>142</v>
      </c>
      <c r="C43" s="1" t="s">
        <v>143</v>
      </c>
      <c r="D43" t="s">
        <v>144</v>
      </c>
      <c r="E43" t="s">
        <v>83</v>
      </c>
      <c r="F43">
        <v>22</v>
      </c>
      <c r="G43">
        <v>0</v>
      </c>
      <c r="H43">
        <f>F43*AE43</f>
        <v>0</v>
      </c>
      <c r="I43">
        <f>J43-H43</f>
        <v>0</v>
      </c>
      <c r="J43">
        <f>F43*G43</f>
        <v>0</v>
      </c>
      <c r="K43">
        <v>1.8000000000000001E-4</v>
      </c>
      <c r="L43">
        <f>F43*K43</f>
        <v>3.96E-3</v>
      </c>
      <c r="M43" t="s">
        <v>50</v>
      </c>
      <c r="N43">
        <v>1</v>
      </c>
      <c r="O43">
        <f>IF(N43=5,I43,0)</f>
        <v>0</v>
      </c>
      <c r="Z43">
        <f>IF(AD43=0,J43,0)</f>
        <v>0</v>
      </c>
      <c r="AA43">
        <f>IF(AD43=15,J43,0)</f>
        <v>0</v>
      </c>
      <c r="AB43">
        <f>IF(AD43=21,J43,0)</f>
        <v>0</v>
      </c>
      <c r="AD43">
        <v>15</v>
      </c>
      <c r="AE43">
        <f>G43*AG43</f>
        <v>0</v>
      </c>
      <c r="AF43">
        <f>G43*(1-AG43)</f>
        <v>0</v>
      </c>
      <c r="AG43">
        <v>0.37173684210526309</v>
      </c>
      <c r="AM43">
        <f>F43*AE43</f>
        <v>0</v>
      </c>
      <c r="AN43">
        <f>F43*AF43</f>
        <v>0</v>
      </c>
      <c r="AO43" t="s">
        <v>128</v>
      </c>
      <c r="AP43" t="s">
        <v>106</v>
      </c>
      <c r="AQ43" s="13" t="s">
        <v>53</v>
      </c>
    </row>
    <row r="44" spans="1:43">
      <c r="A44" s="2" t="s">
        <v>145</v>
      </c>
      <c r="C44" s="1" t="s">
        <v>146</v>
      </c>
      <c r="D44" t="s">
        <v>147</v>
      </c>
      <c r="E44" t="s">
        <v>83</v>
      </c>
      <c r="F44">
        <v>5</v>
      </c>
      <c r="G44">
        <v>0</v>
      </c>
      <c r="H44">
        <f>F44*AE44</f>
        <v>0</v>
      </c>
      <c r="I44">
        <f>J44-H44</f>
        <v>0</v>
      </c>
      <c r="J44">
        <f>F44*G44</f>
        <v>0</v>
      </c>
      <c r="K44">
        <v>1.2E-4</v>
      </c>
      <c r="L44">
        <f>F44*K44</f>
        <v>6.0000000000000006E-4</v>
      </c>
      <c r="M44" t="s">
        <v>50</v>
      </c>
      <c r="N44">
        <v>1</v>
      </c>
      <c r="O44">
        <f>IF(N44=5,I44,0)</f>
        <v>0</v>
      </c>
      <c r="Z44">
        <f>IF(AD44=0,J44,0)</f>
        <v>0</v>
      </c>
      <c r="AA44">
        <f>IF(AD44=15,J44,0)</f>
        <v>0</v>
      </c>
      <c r="AB44">
        <f>IF(AD44=21,J44,0)</f>
        <v>0</v>
      </c>
      <c r="AD44">
        <v>15</v>
      </c>
      <c r="AE44">
        <f>G44*AG44</f>
        <v>0</v>
      </c>
      <c r="AF44">
        <f>G44*(1-AG44)</f>
        <v>0</v>
      </c>
      <c r="AG44">
        <v>0.68079077429983514</v>
      </c>
      <c r="AM44">
        <f>F44*AE44</f>
        <v>0</v>
      </c>
      <c r="AN44">
        <f>F44*AF44</f>
        <v>0</v>
      </c>
      <c r="AO44" t="s">
        <v>128</v>
      </c>
      <c r="AP44" t="s">
        <v>106</v>
      </c>
      <c r="AQ44" s="13" t="s">
        <v>53</v>
      </c>
    </row>
    <row r="45" spans="1:43">
      <c r="A45" s="2" t="s">
        <v>148</v>
      </c>
      <c r="C45" s="1" t="s">
        <v>149</v>
      </c>
      <c r="D45" t="s">
        <v>150</v>
      </c>
      <c r="E45" t="s">
        <v>83</v>
      </c>
      <c r="F45">
        <v>3</v>
      </c>
      <c r="G45">
        <v>0</v>
      </c>
      <c r="H45">
        <f>F45*AE45</f>
        <v>0</v>
      </c>
      <c r="I45">
        <f>J45-H45</f>
        <v>0</v>
      </c>
      <c r="J45">
        <f>F45*G45</f>
        <v>0</v>
      </c>
      <c r="K45">
        <v>1.7000000000000001E-4</v>
      </c>
      <c r="L45">
        <f>F45*K45</f>
        <v>5.1000000000000004E-4</v>
      </c>
      <c r="M45" t="s">
        <v>50</v>
      </c>
      <c r="N45">
        <v>1</v>
      </c>
      <c r="O45">
        <f>IF(N45=5,I45,0)</f>
        <v>0</v>
      </c>
      <c r="Z45">
        <f>IF(AD45=0,J45,0)</f>
        <v>0</v>
      </c>
      <c r="AA45">
        <f>IF(AD45=15,J45,0)</f>
        <v>0</v>
      </c>
      <c r="AB45">
        <f>IF(AD45=21,J45,0)</f>
        <v>0</v>
      </c>
      <c r="AD45">
        <v>15</v>
      </c>
      <c r="AE45">
        <f>G45*AG45</f>
        <v>0</v>
      </c>
      <c r="AF45">
        <f>G45*(1-AG45)</f>
        <v>0</v>
      </c>
      <c r="AG45">
        <v>0.75442332065906215</v>
      </c>
      <c r="AM45">
        <f>F45*AE45</f>
        <v>0</v>
      </c>
      <c r="AN45">
        <f>F45*AF45</f>
        <v>0</v>
      </c>
      <c r="AO45" t="s">
        <v>128</v>
      </c>
      <c r="AP45" t="s">
        <v>106</v>
      </c>
      <c r="AQ45" s="13" t="s">
        <v>53</v>
      </c>
    </row>
    <row r="46" spans="1:43">
      <c r="A46" s="2" t="s">
        <v>151</v>
      </c>
      <c r="C46" s="1" t="s">
        <v>152</v>
      </c>
      <c r="D46" t="s">
        <v>153</v>
      </c>
      <c r="E46" t="s">
        <v>83</v>
      </c>
      <c r="F46">
        <v>3</v>
      </c>
      <c r="G46">
        <v>0</v>
      </c>
      <c r="H46">
        <f>F46*AE46</f>
        <v>0</v>
      </c>
      <c r="I46">
        <f>J46-H46</f>
        <v>0</v>
      </c>
      <c r="J46">
        <f>F46*G46</f>
        <v>0</v>
      </c>
      <c r="K46">
        <v>2.4399999999999999E-3</v>
      </c>
      <c r="L46">
        <f>F46*K46</f>
        <v>7.3200000000000001E-3</v>
      </c>
      <c r="M46" t="s">
        <v>50</v>
      </c>
      <c r="N46">
        <v>1</v>
      </c>
      <c r="O46">
        <f>IF(N46=5,I46,0)</f>
        <v>0</v>
      </c>
      <c r="Z46">
        <f>IF(AD46=0,J46,0)</f>
        <v>0</v>
      </c>
      <c r="AA46">
        <f>IF(AD46=15,J46,0)</f>
        <v>0</v>
      </c>
      <c r="AB46">
        <f>IF(AD46=21,J46,0)</f>
        <v>0</v>
      </c>
      <c r="AD46">
        <v>15</v>
      </c>
      <c r="AE46">
        <f>G46*AG46</f>
        <v>0</v>
      </c>
      <c r="AF46">
        <f>G46*(1-AG46)</f>
        <v>0</v>
      </c>
      <c r="AG46">
        <v>0.80805297905123408</v>
      </c>
      <c r="AM46">
        <f>F46*AE46</f>
        <v>0</v>
      </c>
      <c r="AN46">
        <f>F46*AF46</f>
        <v>0</v>
      </c>
      <c r="AO46" t="s">
        <v>128</v>
      </c>
      <c r="AP46" t="s">
        <v>106</v>
      </c>
      <c r="AQ46" s="13" t="s">
        <v>53</v>
      </c>
    </row>
    <row r="47" spans="1:43" ht="12.75" customHeight="1">
      <c r="C47" s="17" t="s">
        <v>54</v>
      </c>
      <c r="D47" s="56" t="s">
        <v>154</v>
      </c>
      <c r="E47" s="56"/>
      <c r="F47" s="56"/>
      <c r="G47" s="56"/>
      <c r="H47" s="56"/>
      <c r="I47" s="56"/>
      <c r="J47" s="56"/>
      <c r="K47" s="56"/>
      <c r="L47" s="56"/>
      <c r="M47" s="56"/>
    </row>
    <row r="48" spans="1:43">
      <c r="A48" s="2" t="s">
        <v>155</v>
      </c>
      <c r="C48" s="1" t="s">
        <v>156</v>
      </c>
      <c r="D48" t="s">
        <v>157</v>
      </c>
      <c r="E48" t="s">
        <v>119</v>
      </c>
      <c r="F48">
        <v>0.35455999999999999</v>
      </c>
      <c r="G48">
        <v>0</v>
      </c>
      <c r="H48">
        <f>F48*AE48</f>
        <v>0</v>
      </c>
      <c r="I48">
        <f>J48-H48</f>
        <v>0</v>
      </c>
      <c r="J48">
        <f>F48*G48</f>
        <v>0</v>
      </c>
      <c r="K48">
        <v>0</v>
      </c>
      <c r="L48">
        <f>F48*K48</f>
        <v>0</v>
      </c>
      <c r="M48" t="s">
        <v>50</v>
      </c>
      <c r="N48">
        <v>5</v>
      </c>
      <c r="O48">
        <f>IF(N48=5,I48,0)</f>
        <v>0</v>
      </c>
      <c r="Z48">
        <f>IF(AD48=0,J48,0)</f>
        <v>0</v>
      </c>
      <c r="AA48">
        <f>IF(AD48=15,J48,0)</f>
        <v>0</v>
      </c>
      <c r="AB48">
        <f>IF(AD48=21,J48,0)</f>
        <v>0</v>
      </c>
      <c r="AD48">
        <v>15</v>
      </c>
      <c r="AE48">
        <f>G48*AG48</f>
        <v>0</v>
      </c>
      <c r="AF48">
        <f>G48*(1-AG48)</f>
        <v>0</v>
      </c>
      <c r="AG48">
        <v>0</v>
      </c>
      <c r="AM48">
        <f>F48*AE48</f>
        <v>0</v>
      </c>
      <c r="AN48">
        <f>F48*AF48</f>
        <v>0</v>
      </c>
      <c r="AO48" t="s">
        <v>128</v>
      </c>
      <c r="AP48" t="s">
        <v>106</v>
      </c>
      <c r="AQ48" s="13" t="s">
        <v>53</v>
      </c>
    </row>
    <row r="49" spans="1:43">
      <c r="A49" s="2" t="s">
        <v>158</v>
      </c>
      <c r="C49" s="1" t="s">
        <v>159</v>
      </c>
      <c r="D49" t="s">
        <v>160</v>
      </c>
      <c r="E49" t="s">
        <v>104</v>
      </c>
      <c r="F49">
        <v>15</v>
      </c>
      <c r="G49">
        <v>0</v>
      </c>
      <c r="H49">
        <f>F49*AE49</f>
        <v>0</v>
      </c>
      <c r="I49">
        <f>J49-H49</f>
        <v>0</v>
      </c>
      <c r="J49">
        <f>F49*G49</f>
        <v>0</v>
      </c>
      <c r="K49">
        <v>2.1299999999999999E-3</v>
      </c>
      <c r="L49">
        <f>F49*K49</f>
        <v>3.1949999999999999E-2</v>
      </c>
      <c r="M49" t="s">
        <v>50</v>
      </c>
      <c r="N49">
        <v>1</v>
      </c>
      <c r="O49">
        <f>IF(N49=5,I49,0)</f>
        <v>0</v>
      </c>
      <c r="Z49">
        <f>IF(AD49=0,J49,0)</f>
        <v>0</v>
      </c>
      <c r="AA49">
        <f>IF(AD49=15,J49,0)</f>
        <v>0</v>
      </c>
      <c r="AB49">
        <f>IF(AD49=21,J49,0)</f>
        <v>0</v>
      </c>
      <c r="AD49">
        <v>15</v>
      </c>
      <c r="AE49">
        <f>G49*AG49</f>
        <v>0</v>
      </c>
      <c r="AF49">
        <f>G49*(1-AG49)</f>
        <v>0</v>
      </c>
      <c r="AG49">
        <v>0</v>
      </c>
      <c r="AM49">
        <f>F49*AE49</f>
        <v>0</v>
      </c>
      <c r="AN49">
        <f>F49*AF49</f>
        <v>0</v>
      </c>
      <c r="AO49" t="s">
        <v>128</v>
      </c>
      <c r="AP49" t="s">
        <v>106</v>
      </c>
      <c r="AQ49" s="13" t="s">
        <v>53</v>
      </c>
    </row>
    <row r="50" spans="1:43" ht="12.75" customHeight="1">
      <c r="C50" s="17" t="s">
        <v>161</v>
      </c>
      <c r="D50" s="56" t="s">
        <v>162</v>
      </c>
      <c r="E50" s="56"/>
      <c r="F50" s="56"/>
      <c r="G50" s="56"/>
      <c r="H50" s="56"/>
      <c r="I50" s="56"/>
      <c r="J50" s="56"/>
      <c r="K50" s="56"/>
      <c r="L50" s="56"/>
      <c r="M50" s="56"/>
    </row>
    <row r="51" spans="1:43">
      <c r="A51" s="18"/>
      <c r="B51" s="19"/>
      <c r="C51" s="19" t="s">
        <v>163</v>
      </c>
      <c r="D51" s="13" t="s">
        <v>164</v>
      </c>
      <c r="E51" s="13"/>
      <c r="F51" s="13"/>
      <c r="G51" s="13"/>
      <c r="H51" s="13">
        <f>SUM(H52:H57)</f>
        <v>0</v>
      </c>
      <c r="I51" s="13">
        <f>SUM(I52:I57)</f>
        <v>0</v>
      </c>
      <c r="J51" s="13">
        <f>H51+I51</f>
        <v>0</v>
      </c>
      <c r="K51" s="13"/>
      <c r="L51" s="13">
        <f>SUM(L52:L57)</f>
        <v>0.20465050000000001</v>
      </c>
      <c r="M51" s="13"/>
      <c r="P51" s="13">
        <f>IF(Q51="PR",J51,SUM(O52:O57))</f>
        <v>0</v>
      </c>
      <c r="Q51" s="13" t="s">
        <v>100</v>
      </c>
      <c r="R51" s="13">
        <f>IF(Q51="HS",H51,0)</f>
        <v>0</v>
      </c>
      <c r="S51" s="13">
        <f>IF(Q51="HS",I51-P51,0)</f>
        <v>0</v>
      </c>
      <c r="T51" s="13">
        <f>IF(Q51="PS",H51,0)</f>
        <v>0</v>
      </c>
      <c r="U51" s="13">
        <f>IF(Q51="PS",I51-P51,0)</f>
        <v>0</v>
      </c>
      <c r="V51" s="13">
        <f>IF(Q51="MP",H51,0)</f>
        <v>0</v>
      </c>
      <c r="W51" s="13">
        <f>IF(Q51="MP",I51-P51,0)</f>
        <v>0</v>
      </c>
      <c r="X51" s="13">
        <f>IF(Q51="OM",H51,0)</f>
        <v>0</v>
      </c>
      <c r="Y51" s="13">
        <v>723</v>
      </c>
      <c r="AI51">
        <f>SUM(Z52:Z57)</f>
        <v>0</v>
      </c>
      <c r="AJ51">
        <f>SUM(AA52:AA57)</f>
        <v>0</v>
      </c>
      <c r="AK51">
        <f>SUM(AB52:AB57)</f>
        <v>0</v>
      </c>
    </row>
    <row r="52" spans="1:43">
      <c r="A52" s="2" t="s">
        <v>165</v>
      </c>
      <c r="C52" s="1" t="s">
        <v>166</v>
      </c>
      <c r="D52" t="s">
        <v>167</v>
      </c>
      <c r="E52" t="s">
        <v>104</v>
      </c>
      <c r="F52">
        <v>20.75</v>
      </c>
      <c r="G52">
        <v>0</v>
      </c>
      <c r="H52">
        <f>F52*AE52</f>
        <v>0</v>
      </c>
      <c r="I52">
        <f>J52-H52</f>
        <v>0</v>
      </c>
      <c r="J52">
        <f>F52*G52</f>
        <v>0</v>
      </c>
      <c r="K52">
        <v>9.6100000000000005E-3</v>
      </c>
      <c r="L52">
        <f>F52*K52</f>
        <v>0.19940750000000002</v>
      </c>
      <c r="M52" t="s">
        <v>50</v>
      </c>
      <c r="N52">
        <v>1</v>
      </c>
      <c r="O52">
        <f>IF(N52=5,I52,0)</f>
        <v>0</v>
      </c>
      <c r="Z52">
        <f>IF(AD52=0,J52,0)</f>
        <v>0</v>
      </c>
      <c r="AA52">
        <f>IF(AD52=15,J52,0)</f>
        <v>0</v>
      </c>
      <c r="AB52">
        <f>IF(AD52=21,J52,0)</f>
        <v>0</v>
      </c>
      <c r="AD52">
        <v>15</v>
      </c>
      <c r="AE52">
        <f>G52*AG52</f>
        <v>0</v>
      </c>
      <c r="AF52">
        <f>G52*(1-AG52)</f>
        <v>0</v>
      </c>
      <c r="AG52">
        <v>0.38685963262250722</v>
      </c>
      <c r="AM52">
        <f>F52*AE52</f>
        <v>0</v>
      </c>
      <c r="AN52">
        <f>F52*AF52</f>
        <v>0</v>
      </c>
      <c r="AO52" t="s">
        <v>168</v>
      </c>
      <c r="AP52" t="s">
        <v>106</v>
      </c>
      <c r="AQ52" s="13" t="s">
        <v>53</v>
      </c>
    </row>
    <row r="53" spans="1:43" ht="12.75" customHeight="1">
      <c r="C53" s="17" t="s">
        <v>54</v>
      </c>
      <c r="D53" s="56" t="s">
        <v>169</v>
      </c>
      <c r="E53" s="56"/>
      <c r="F53" s="56"/>
      <c r="G53" s="56"/>
      <c r="H53" s="56"/>
      <c r="I53" s="56"/>
      <c r="J53" s="56"/>
      <c r="K53" s="56"/>
      <c r="L53" s="56"/>
      <c r="M53" s="56"/>
    </row>
    <row r="54" spans="1:43">
      <c r="A54" s="2" t="s">
        <v>170</v>
      </c>
      <c r="C54" s="1" t="s">
        <v>171</v>
      </c>
      <c r="D54" t="s">
        <v>172</v>
      </c>
      <c r="E54" t="s">
        <v>104</v>
      </c>
      <c r="F54">
        <v>1.9</v>
      </c>
      <c r="G54">
        <v>0</v>
      </c>
      <c r="H54">
        <f>F54*AE54</f>
        <v>0</v>
      </c>
      <c r="I54">
        <f>J54-H54</f>
        <v>0</v>
      </c>
      <c r="J54">
        <f>F54*G54</f>
        <v>0</v>
      </c>
      <c r="K54">
        <v>2.5699999999999998E-3</v>
      </c>
      <c r="L54">
        <f>F54*K54</f>
        <v>4.8829999999999993E-3</v>
      </c>
      <c r="M54" t="s">
        <v>50</v>
      </c>
      <c r="N54">
        <v>1</v>
      </c>
      <c r="O54">
        <f>IF(N54=5,I54,0)</f>
        <v>0</v>
      </c>
      <c r="Z54">
        <f>IF(AD54=0,J54,0)</f>
        <v>0</v>
      </c>
      <c r="AA54">
        <f>IF(AD54=15,J54,0)</f>
        <v>0</v>
      </c>
      <c r="AB54">
        <f>IF(AD54=21,J54,0)</f>
        <v>0</v>
      </c>
      <c r="AD54">
        <v>15</v>
      </c>
      <c r="AE54">
        <f>G54*AG54</f>
        <v>0</v>
      </c>
      <c r="AF54">
        <f>G54*(1-AG54)</f>
        <v>0</v>
      </c>
      <c r="AG54">
        <v>0.53947540983606557</v>
      </c>
      <c r="AM54">
        <f>F54*AE54</f>
        <v>0</v>
      </c>
      <c r="AN54">
        <f>F54*AF54</f>
        <v>0</v>
      </c>
      <c r="AO54" t="s">
        <v>168</v>
      </c>
      <c r="AP54" t="s">
        <v>106</v>
      </c>
      <c r="AQ54" s="13" t="s">
        <v>53</v>
      </c>
    </row>
    <row r="55" spans="1:43">
      <c r="A55" s="2" t="s">
        <v>173</v>
      </c>
      <c r="C55" s="1" t="s">
        <v>174</v>
      </c>
      <c r="D55" t="s">
        <v>175</v>
      </c>
      <c r="E55" t="s">
        <v>176</v>
      </c>
      <c r="F55">
        <v>2</v>
      </c>
      <c r="G55">
        <v>0</v>
      </c>
      <c r="H55">
        <f>F55*AE55</f>
        <v>0</v>
      </c>
      <c r="I55">
        <f>J55-H55</f>
        <v>0</v>
      </c>
      <c r="J55">
        <f>F55*G55</f>
        <v>0</v>
      </c>
      <c r="K55">
        <v>1.8000000000000001E-4</v>
      </c>
      <c r="L55">
        <f>F55*K55</f>
        <v>3.6000000000000002E-4</v>
      </c>
      <c r="M55" t="s">
        <v>50</v>
      </c>
      <c r="N55">
        <v>1</v>
      </c>
      <c r="O55">
        <f>IF(N55=5,I55,0)</f>
        <v>0</v>
      </c>
      <c r="Z55">
        <f>IF(AD55=0,J55,0)</f>
        <v>0</v>
      </c>
      <c r="AA55">
        <f>IF(AD55=15,J55,0)</f>
        <v>0</v>
      </c>
      <c r="AB55">
        <f>IF(AD55=21,J55,0)</f>
        <v>0</v>
      </c>
      <c r="AD55">
        <v>15</v>
      </c>
      <c r="AE55">
        <f>G55*AG55</f>
        <v>0</v>
      </c>
      <c r="AF55">
        <f>G55*(1-AG55)</f>
        <v>0</v>
      </c>
      <c r="AG55">
        <v>6.8456101275028977E-2</v>
      </c>
      <c r="AM55">
        <f>F55*AE55</f>
        <v>0</v>
      </c>
      <c r="AN55">
        <f>F55*AF55</f>
        <v>0</v>
      </c>
      <c r="AO55" t="s">
        <v>168</v>
      </c>
      <c r="AP55" t="s">
        <v>106</v>
      </c>
      <c r="AQ55" s="13" t="s">
        <v>53</v>
      </c>
    </row>
    <row r="56" spans="1:43">
      <c r="A56" s="2" t="s">
        <v>177</v>
      </c>
      <c r="C56" s="1" t="s">
        <v>178</v>
      </c>
      <c r="D56" t="s">
        <v>179</v>
      </c>
      <c r="E56" t="s">
        <v>176</v>
      </c>
      <c r="F56">
        <v>2</v>
      </c>
      <c r="G56">
        <v>0</v>
      </c>
      <c r="H56">
        <f>F56*AE56</f>
        <v>0</v>
      </c>
      <c r="I56">
        <f>J56-H56</f>
        <v>0</v>
      </c>
      <c r="J56">
        <f>F56*G56</f>
        <v>0</v>
      </c>
      <c r="K56">
        <v>0</v>
      </c>
      <c r="L56">
        <f>F56*K56</f>
        <v>0</v>
      </c>
      <c r="M56" t="s">
        <v>50</v>
      </c>
      <c r="N56">
        <v>1</v>
      </c>
      <c r="O56">
        <f>IF(N56=5,I56,0)</f>
        <v>0</v>
      </c>
      <c r="Z56">
        <f>IF(AD56=0,J56,0)</f>
        <v>0</v>
      </c>
      <c r="AA56">
        <f>IF(AD56=15,J56,0)</f>
        <v>0</v>
      </c>
      <c r="AB56">
        <f>IF(AD56=21,J56,0)</f>
        <v>0</v>
      </c>
      <c r="AD56">
        <v>15</v>
      </c>
      <c r="AE56">
        <f>G56*AG56</f>
        <v>0</v>
      </c>
      <c r="AF56">
        <f>G56*(1-AG56)</f>
        <v>0</v>
      </c>
      <c r="AG56">
        <v>0.88084370677731672</v>
      </c>
      <c r="AM56">
        <f>F56*AE56</f>
        <v>0</v>
      </c>
      <c r="AN56">
        <f>F56*AF56</f>
        <v>0</v>
      </c>
      <c r="AO56" t="s">
        <v>168</v>
      </c>
      <c r="AP56" t="s">
        <v>106</v>
      </c>
      <c r="AQ56" s="13" t="s">
        <v>53</v>
      </c>
    </row>
    <row r="57" spans="1:43">
      <c r="A57" s="2" t="s">
        <v>43</v>
      </c>
      <c r="C57" s="1" t="s">
        <v>180</v>
      </c>
      <c r="D57" t="s">
        <v>181</v>
      </c>
      <c r="E57" t="s">
        <v>119</v>
      </c>
      <c r="F57">
        <v>0.20465</v>
      </c>
      <c r="G57">
        <v>0</v>
      </c>
      <c r="H57">
        <f>F57*AE57</f>
        <v>0</v>
      </c>
      <c r="I57">
        <f>J57-H57</f>
        <v>0</v>
      </c>
      <c r="J57">
        <f>F57*G57</f>
        <v>0</v>
      </c>
      <c r="K57">
        <v>0</v>
      </c>
      <c r="L57">
        <f>F57*K57</f>
        <v>0</v>
      </c>
      <c r="M57" t="s">
        <v>50</v>
      </c>
      <c r="N57">
        <v>5</v>
      </c>
      <c r="O57">
        <f>IF(N57=5,I57,0)</f>
        <v>0</v>
      </c>
      <c r="Z57">
        <f>IF(AD57=0,J57,0)</f>
        <v>0</v>
      </c>
      <c r="AA57">
        <f>IF(AD57=15,J57,0)</f>
        <v>0</v>
      </c>
      <c r="AB57">
        <f>IF(AD57=21,J57,0)</f>
        <v>0</v>
      </c>
      <c r="AD57">
        <v>15</v>
      </c>
      <c r="AE57">
        <f>G57*AG57</f>
        <v>0</v>
      </c>
      <c r="AF57">
        <f>G57*(1-AG57)</f>
        <v>0</v>
      </c>
      <c r="AG57">
        <v>0</v>
      </c>
      <c r="AM57">
        <f>F57*AE57</f>
        <v>0</v>
      </c>
      <c r="AN57">
        <f>F57*AF57</f>
        <v>0</v>
      </c>
      <c r="AO57" t="s">
        <v>168</v>
      </c>
      <c r="AP57" t="s">
        <v>106</v>
      </c>
      <c r="AQ57" s="13" t="s">
        <v>53</v>
      </c>
    </row>
    <row r="58" spans="1:43">
      <c r="A58" s="18"/>
      <c r="B58" s="19"/>
      <c r="C58" s="19" t="s">
        <v>182</v>
      </c>
      <c r="D58" s="13" t="s">
        <v>183</v>
      </c>
      <c r="E58" s="13"/>
      <c r="F58" s="13"/>
      <c r="G58" s="13"/>
      <c r="H58" s="13">
        <f>SUM(H59:H72)</f>
        <v>0</v>
      </c>
      <c r="I58" s="13">
        <f>SUM(I59:I72)</f>
        <v>0</v>
      </c>
      <c r="J58" s="13">
        <f>H58+I58</f>
        <v>0</v>
      </c>
      <c r="K58" s="13"/>
      <c r="L58" s="13">
        <f>SUM(L59:L72)</f>
        <v>8.9820000000000011E-2</v>
      </c>
      <c r="M58" s="13"/>
      <c r="P58" s="13">
        <f>IF(Q58="PR",J58,SUM(O59:O72))</f>
        <v>0</v>
      </c>
      <c r="Q58" s="13" t="s">
        <v>100</v>
      </c>
      <c r="R58" s="13">
        <f>IF(Q58="HS",H58,0)</f>
        <v>0</v>
      </c>
      <c r="S58" s="13">
        <f>IF(Q58="HS",I58-P58,0)</f>
        <v>0</v>
      </c>
      <c r="T58" s="13">
        <f>IF(Q58="PS",H58,0)</f>
        <v>0</v>
      </c>
      <c r="U58" s="13">
        <f>IF(Q58="PS",I58-P58,0)</f>
        <v>0</v>
      </c>
      <c r="V58" s="13">
        <f>IF(Q58="MP",H58,0)</f>
        <v>0</v>
      </c>
      <c r="W58" s="13">
        <f>IF(Q58="MP",I58-P58,0)</f>
        <v>0</v>
      </c>
      <c r="X58" s="13">
        <f>IF(Q58="OM",H58,0)</f>
        <v>0</v>
      </c>
      <c r="Y58" s="13">
        <v>725</v>
      </c>
      <c r="AI58">
        <f>SUM(Z59:Z72)</f>
        <v>0</v>
      </c>
      <c r="AJ58">
        <f>SUM(AA59:AA72)</f>
        <v>0</v>
      </c>
      <c r="AK58">
        <f>SUM(AB59:AB72)</f>
        <v>0</v>
      </c>
    </row>
    <row r="59" spans="1:43">
      <c r="A59" s="2" t="s">
        <v>184</v>
      </c>
      <c r="C59" s="1" t="s">
        <v>185</v>
      </c>
      <c r="D59" t="s">
        <v>186</v>
      </c>
      <c r="E59" t="s">
        <v>176</v>
      </c>
      <c r="F59">
        <v>2</v>
      </c>
      <c r="G59">
        <v>0</v>
      </c>
      <c r="H59">
        <f>F59*AE59</f>
        <v>0</v>
      </c>
      <c r="I59">
        <f>J59-H59</f>
        <v>0</v>
      </c>
      <c r="J59">
        <f>F59*G59</f>
        <v>0</v>
      </c>
      <c r="K59">
        <v>1.9890000000000001E-2</v>
      </c>
      <c r="L59">
        <f>F59*K59</f>
        <v>3.9780000000000003E-2</v>
      </c>
      <c r="M59" t="s">
        <v>50</v>
      </c>
      <c r="N59">
        <v>1</v>
      </c>
      <c r="O59">
        <f>IF(N59=5,I59,0)</f>
        <v>0</v>
      </c>
      <c r="Z59">
        <f>IF(AD59=0,J59,0)</f>
        <v>0</v>
      </c>
      <c r="AA59">
        <f>IF(AD59=15,J59,0)</f>
        <v>0</v>
      </c>
      <c r="AB59">
        <f>IF(AD59=21,J59,0)</f>
        <v>0</v>
      </c>
      <c r="AD59">
        <v>15</v>
      </c>
      <c r="AE59">
        <f>G59*AG59</f>
        <v>0</v>
      </c>
      <c r="AF59">
        <f>G59*(1-AG59)</f>
        <v>0</v>
      </c>
      <c r="AG59">
        <v>0.86594758325175913</v>
      </c>
      <c r="AM59">
        <f>F59*AE59</f>
        <v>0</v>
      </c>
      <c r="AN59">
        <f>F59*AF59</f>
        <v>0</v>
      </c>
      <c r="AO59" t="s">
        <v>187</v>
      </c>
      <c r="AP59" t="s">
        <v>106</v>
      </c>
      <c r="AQ59" s="13" t="s">
        <v>53</v>
      </c>
    </row>
    <row r="60" spans="1:43" ht="12.75" customHeight="1">
      <c r="C60" s="17" t="s">
        <v>54</v>
      </c>
      <c r="D60" s="56" t="s">
        <v>188</v>
      </c>
      <c r="E60" s="56"/>
      <c r="F60" s="56"/>
      <c r="G60" s="56"/>
      <c r="H60" s="56"/>
      <c r="I60" s="56"/>
      <c r="J60" s="56"/>
      <c r="K60" s="56"/>
      <c r="L60" s="56"/>
      <c r="M60" s="56"/>
    </row>
    <row r="61" spans="1:43">
      <c r="A61" s="2" t="s">
        <v>189</v>
      </c>
      <c r="C61" s="1" t="s">
        <v>190</v>
      </c>
      <c r="D61" t="s">
        <v>191</v>
      </c>
      <c r="E61" t="s">
        <v>176</v>
      </c>
      <c r="F61">
        <v>2</v>
      </c>
      <c r="G61">
        <v>0</v>
      </c>
      <c r="H61">
        <f t="shared" ref="H61:H66" si="12">F61*AE61</f>
        <v>0</v>
      </c>
      <c r="I61">
        <f t="shared" ref="I61:I66" si="13">J61-H61</f>
        <v>0</v>
      </c>
      <c r="J61">
        <f t="shared" ref="J61:J66" si="14">F61*G61</f>
        <v>0</v>
      </c>
      <c r="K61">
        <v>1.421E-2</v>
      </c>
      <c r="L61">
        <f t="shared" ref="L61:L66" si="15">F61*K61</f>
        <v>2.8420000000000001E-2</v>
      </c>
      <c r="M61" t="s">
        <v>50</v>
      </c>
      <c r="N61">
        <v>1</v>
      </c>
      <c r="O61">
        <f t="shared" ref="O61:O66" si="16">IF(N61=5,I61,0)</f>
        <v>0</v>
      </c>
      <c r="Z61">
        <f t="shared" ref="Z61:Z66" si="17">IF(AD61=0,J61,0)</f>
        <v>0</v>
      </c>
      <c r="AA61">
        <f t="shared" ref="AA61:AA66" si="18">IF(AD61=15,J61,0)</f>
        <v>0</v>
      </c>
      <c r="AB61">
        <f t="shared" ref="AB61:AB66" si="19">IF(AD61=21,J61,0)</f>
        <v>0</v>
      </c>
      <c r="AD61">
        <v>15</v>
      </c>
      <c r="AE61">
        <f t="shared" ref="AE61:AE66" si="20">G61*AG61</f>
        <v>0</v>
      </c>
      <c r="AF61">
        <f t="shared" ref="AF61:AF66" si="21">G61*(1-AG61)</f>
        <v>0</v>
      </c>
      <c r="AG61">
        <v>0.77175283732660782</v>
      </c>
      <c r="AM61">
        <f t="shared" ref="AM61:AM66" si="22">F61*AE61</f>
        <v>0</v>
      </c>
      <c r="AN61">
        <f t="shared" ref="AN61:AN66" si="23">F61*AF61</f>
        <v>0</v>
      </c>
      <c r="AO61" t="s">
        <v>187</v>
      </c>
      <c r="AP61" t="s">
        <v>106</v>
      </c>
      <c r="AQ61" s="13" t="s">
        <v>53</v>
      </c>
    </row>
    <row r="62" spans="1:43">
      <c r="A62" s="2" t="s">
        <v>56</v>
      </c>
      <c r="C62" s="1" t="s">
        <v>192</v>
      </c>
      <c r="D62" t="s">
        <v>193</v>
      </c>
      <c r="E62" t="s">
        <v>176</v>
      </c>
      <c r="F62">
        <v>22</v>
      </c>
      <c r="G62">
        <v>0</v>
      </c>
      <c r="H62">
        <f t="shared" si="12"/>
        <v>0</v>
      </c>
      <c r="I62">
        <f t="shared" si="13"/>
        <v>0</v>
      </c>
      <c r="J62">
        <f t="shared" si="14"/>
        <v>0</v>
      </c>
      <c r="K62">
        <v>2.4000000000000001E-4</v>
      </c>
      <c r="L62">
        <f t="shared" si="15"/>
        <v>5.28E-3</v>
      </c>
      <c r="M62" t="s">
        <v>50</v>
      </c>
      <c r="N62">
        <v>1</v>
      </c>
      <c r="O62">
        <f t="shared" si="16"/>
        <v>0</v>
      </c>
      <c r="Z62">
        <f t="shared" si="17"/>
        <v>0</v>
      </c>
      <c r="AA62">
        <f t="shared" si="18"/>
        <v>0</v>
      </c>
      <c r="AB62">
        <f t="shared" si="19"/>
        <v>0</v>
      </c>
      <c r="AD62">
        <v>15</v>
      </c>
      <c r="AE62">
        <f t="shared" si="20"/>
        <v>0</v>
      </c>
      <c r="AF62">
        <f t="shared" si="21"/>
        <v>0</v>
      </c>
      <c r="AG62">
        <v>0.74633562668262043</v>
      </c>
      <c r="AM62">
        <f t="shared" si="22"/>
        <v>0</v>
      </c>
      <c r="AN62">
        <f t="shared" si="23"/>
        <v>0</v>
      </c>
      <c r="AO62" t="s">
        <v>187</v>
      </c>
      <c r="AP62" t="s">
        <v>106</v>
      </c>
      <c r="AQ62" s="13" t="s">
        <v>53</v>
      </c>
    </row>
    <row r="63" spans="1:43">
      <c r="A63" s="2" t="s">
        <v>194</v>
      </c>
      <c r="C63" s="1" t="s">
        <v>195</v>
      </c>
      <c r="D63" t="s">
        <v>196</v>
      </c>
      <c r="E63" t="s">
        <v>83</v>
      </c>
      <c r="F63">
        <v>2</v>
      </c>
      <c r="G63">
        <v>0</v>
      </c>
      <c r="H63">
        <f t="shared" si="12"/>
        <v>0</v>
      </c>
      <c r="I63">
        <f t="shared" si="13"/>
        <v>0</v>
      </c>
      <c r="J63">
        <f t="shared" si="14"/>
        <v>0</v>
      </c>
      <c r="K63">
        <v>8.4999999999999995E-4</v>
      </c>
      <c r="L63">
        <f t="shared" si="15"/>
        <v>1.6999999999999999E-3</v>
      </c>
      <c r="M63" t="s">
        <v>50</v>
      </c>
      <c r="N63">
        <v>1</v>
      </c>
      <c r="O63">
        <f t="shared" si="16"/>
        <v>0</v>
      </c>
      <c r="Z63">
        <f t="shared" si="17"/>
        <v>0</v>
      </c>
      <c r="AA63">
        <f t="shared" si="18"/>
        <v>0</v>
      </c>
      <c r="AB63">
        <f t="shared" si="19"/>
        <v>0</v>
      </c>
      <c r="AD63">
        <v>15</v>
      </c>
      <c r="AE63">
        <f t="shared" si="20"/>
        <v>0</v>
      </c>
      <c r="AF63">
        <f t="shared" si="21"/>
        <v>0</v>
      </c>
      <c r="AG63">
        <v>0.89773568281938321</v>
      </c>
      <c r="AM63">
        <f t="shared" si="22"/>
        <v>0</v>
      </c>
      <c r="AN63">
        <f t="shared" si="23"/>
        <v>0</v>
      </c>
      <c r="AO63" t="s">
        <v>187</v>
      </c>
      <c r="AP63" t="s">
        <v>106</v>
      </c>
      <c r="AQ63" s="13" t="s">
        <v>53</v>
      </c>
    </row>
    <row r="64" spans="1:43">
      <c r="A64" s="2" t="s">
        <v>197</v>
      </c>
      <c r="C64" s="1" t="s">
        <v>198</v>
      </c>
      <c r="D64" t="s">
        <v>199</v>
      </c>
      <c r="E64" t="s">
        <v>83</v>
      </c>
      <c r="F64">
        <v>2</v>
      </c>
      <c r="G64">
        <v>0</v>
      </c>
      <c r="H64">
        <f t="shared" si="12"/>
        <v>0</v>
      </c>
      <c r="I64">
        <f t="shared" si="13"/>
        <v>0</v>
      </c>
      <c r="J64">
        <f t="shared" si="14"/>
        <v>0</v>
      </c>
      <c r="K64">
        <v>1.64E-3</v>
      </c>
      <c r="L64">
        <f t="shared" si="15"/>
        <v>3.2799999999999999E-3</v>
      </c>
      <c r="M64" t="s">
        <v>50</v>
      </c>
      <c r="N64">
        <v>1</v>
      </c>
      <c r="O64">
        <f t="shared" si="16"/>
        <v>0</v>
      </c>
      <c r="Z64">
        <f t="shared" si="17"/>
        <v>0</v>
      </c>
      <c r="AA64">
        <f t="shared" si="18"/>
        <v>0</v>
      </c>
      <c r="AB64">
        <f t="shared" si="19"/>
        <v>0</v>
      </c>
      <c r="AD64">
        <v>15</v>
      </c>
      <c r="AE64">
        <f t="shared" si="20"/>
        <v>0</v>
      </c>
      <c r="AF64">
        <f t="shared" si="21"/>
        <v>0</v>
      </c>
      <c r="AG64">
        <v>0.91496703296703297</v>
      </c>
      <c r="AM64">
        <f t="shared" si="22"/>
        <v>0</v>
      </c>
      <c r="AN64">
        <f t="shared" si="23"/>
        <v>0</v>
      </c>
      <c r="AO64" t="s">
        <v>187</v>
      </c>
      <c r="AP64" t="s">
        <v>106</v>
      </c>
      <c r="AQ64" s="13" t="s">
        <v>53</v>
      </c>
    </row>
    <row r="65" spans="1:43">
      <c r="A65" s="2" t="s">
        <v>200</v>
      </c>
      <c r="C65" s="1" t="s">
        <v>201</v>
      </c>
      <c r="D65" t="s">
        <v>202</v>
      </c>
      <c r="E65" t="s">
        <v>176</v>
      </c>
      <c r="F65">
        <v>2</v>
      </c>
      <c r="G65">
        <v>0</v>
      </c>
      <c r="H65">
        <f t="shared" si="12"/>
        <v>0</v>
      </c>
      <c r="I65">
        <f t="shared" si="13"/>
        <v>0</v>
      </c>
      <c r="J65">
        <f t="shared" si="14"/>
        <v>0</v>
      </c>
      <c r="K65">
        <v>3.32E-3</v>
      </c>
      <c r="L65">
        <f t="shared" si="15"/>
        <v>6.6400000000000001E-3</v>
      </c>
      <c r="M65" t="s">
        <v>50</v>
      </c>
      <c r="N65">
        <v>1</v>
      </c>
      <c r="O65">
        <f t="shared" si="16"/>
        <v>0</v>
      </c>
      <c r="Z65">
        <f t="shared" si="17"/>
        <v>0</v>
      </c>
      <c r="AA65">
        <f t="shared" si="18"/>
        <v>0</v>
      </c>
      <c r="AB65">
        <f t="shared" si="19"/>
        <v>0</v>
      </c>
      <c r="AD65">
        <v>15</v>
      </c>
      <c r="AE65">
        <f t="shared" si="20"/>
        <v>0</v>
      </c>
      <c r="AF65">
        <f t="shared" si="21"/>
        <v>0</v>
      </c>
      <c r="AG65">
        <v>0.9638404118404118</v>
      </c>
      <c r="AM65">
        <f t="shared" si="22"/>
        <v>0</v>
      </c>
      <c r="AN65">
        <f t="shared" si="23"/>
        <v>0</v>
      </c>
      <c r="AO65" t="s">
        <v>187</v>
      </c>
      <c r="AP65" t="s">
        <v>106</v>
      </c>
      <c r="AQ65" s="13" t="s">
        <v>53</v>
      </c>
    </row>
    <row r="66" spans="1:43">
      <c r="A66" s="2" t="s">
        <v>203</v>
      </c>
      <c r="C66" s="1" t="s">
        <v>204</v>
      </c>
      <c r="D66" t="s">
        <v>205</v>
      </c>
      <c r="E66" t="s">
        <v>83</v>
      </c>
      <c r="F66">
        <v>4</v>
      </c>
      <c r="G66">
        <v>0</v>
      </c>
      <c r="H66">
        <f t="shared" si="12"/>
        <v>0</v>
      </c>
      <c r="I66">
        <f t="shared" si="13"/>
        <v>0</v>
      </c>
      <c r="J66">
        <f t="shared" si="14"/>
        <v>0</v>
      </c>
      <c r="K66">
        <v>2.7999999999999998E-4</v>
      </c>
      <c r="L66">
        <f t="shared" si="15"/>
        <v>1.1199999999999999E-3</v>
      </c>
      <c r="M66" t="s">
        <v>50</v>
      </c>
      <c r="N66">
        <v>1</v>
      </c>
      <c r="O66">
        <f t="shared" si="16"/>
        <v>0</v>
      </c>
      <c r="Z66">
        <f t="shared" si="17"/>
        <v>0</v>
      </c>
      <c r="AA66">
        <f t="shared" si="18"/>
        <v>0</v>
      </c>
      <c r="AB66">
        <f t="shared" si="19"/>
        <v>0</v>
      </c>
      <c r="AD66">
        <v>15</v>
      </c>
      <c r="AE66">
        <f t="shared" si="20"/>
        <v>0</v>
      </c>
      <c r="AF66">
        <f t="shared" si="21"/>
        <v>0</v>
      </c>
      <c r="AG66">
        <v>0.85428217821782182</v>
      </c>
      <c r="AM66">
        <f t="shared" si="22"/>
        <v>0</v>
      </c>
      <c r="AN66">
        <f t="shared" si="23"/>
        <v>0</v>
      </c>
      <c r="AO66" t="s">
        <v>187</v>
      </c>
      <c r="AP66" t="s">
        <v>106</v>
      </c>
      <c r="AQ66" s="13" t="s">
        <v>53</v>
      </c>
    </row>
    <row r="67" spans="1:43" ht="12.75" customHeight="1">
      <c r="C67" s="17" t="s">
        <v>54</v>
      </c>
      <c r="D67" s="56" t="s">
        <v>206</v>
      </c>
      <c r="E67" s="56"/>
      <c r="F67" s="56"/>
      <c r="G67" s="56"/>
      <c r="H67" s="56"/>
      <c r="I67" s="56"/>
      <c r="J67" s="56"/>
      <c r="K67" s="56"/>
      <c r="L67" s="56"/>
      <c r="M67" s="56"/>
    </row>
    <row r="68" spans="1:43">
      <c r="A68" s="2" t="s">
        <v>207</v>
      </c>
      <c r="C68" s="1" t="s">
        <v>208</v>
      </c>
      <c r="D68" t="s">
        <v>209</v>
      </c>
      <c r="E68" t="s">
        <v>176</v>
      </c>
      <c r="F68">
        <v>2</v>
      </c>
      <c r="G68">
        <v>0</v>
      </c>
      <c r="H68">
        <f>F68*AE68</f>
        <v>0</v>
      </c>
      <c r="I68">
        <f>J68-H68</f>
        <v>0</v>
      </c>
      <c r="J68">
        <f>F68*G68</f>
        <v>0</v>
      </c>
      <c r="K68">
        <v>0</v>
      </c>
      <c r="L68">
        <f>F68*K68</f>
        <v>0</v>
      </c>
      <c r="M68" t="s">
        <v>50</v>
      </c>
      <c r="N68">
        <v>1</v>
      </c>
      <c r="O68">
        <f>IF(N68=5,I68,0)</f>
        <v>0</v>
      </c>
      <c r="Z68">
        <f>IF(AD68=0,J68,0)</f>
        <v>0</v>
      </c>
      <c r="AA68">
        <f>IF(AD68=15,J68,0)</f>
        <v>0</v>
      </c>
      <c r="AB68">
        <f>IF(AD68=21,J68,0)</f>
        <v>0</v>
      </c>
      <c r="AD68">
        <v>15</v>
      </c>
      <c r="AE68">
        <f>G68*AG68</f>
        <v>0</v>
      </c>
      <c r="AF68">
        <f>G68*(1-AG68)</f>
        <v>0</v>
      </c>
      <c r="AG68">
        <v>0</v>
      </c>
      <c r="AM68">
        <f>F68*AE68</f>
        <v>0</v>
      </c>
      <c r="AN68">
        <f>F68*AF68</f>
        <v>0</v>
      </c>
      <c r="AO68" t="s">
        <v>187</v>
      </c>
      <c r="AP68" t="s">
        <v>106</v>
      </c>
      <c r="AQ68" s="13" t="s">
        <v>53</v>
      </c>
    </row>
    <row r="69" spans="1:43" ht="25.5" customHeight="1">
      <c r="C69" s="17" t="s">
        <v>54</v>
      </c>
      <c r="D69" s="56" t="s">
        <v>210</v>
      </c>
      <c r="E69" s="56"/>
      <c r="F69" s="56"/>
      <c r="G69" s="56"/>
      <c r="H69" s="56"/>
      <c r="I69" s="56"/>
      <c r="J69" s="56"/>
      <c r="K69" s="56"/>
      <c r="L69" s="56"/>
      <c r="M69" s="56"/>
    </row>
    <row r="70" spans="1:43">
      <c r="A70" s="2" t="s">
        <v>211</v>
      </c>
      <c r="C70" s="1" t="s">
        <v>212</v>
      </c>
      <c r="D70" t="s">
        <v>213</v>
      </c>
      <c r="E70" t="s">
        <v>83</v>
      </c>
      <c r="F70">
        <v>2</v>
      </c>
      <c r="G70">
        <v>0</v>
      </c>
      <c r="H70">
        <f>F70*AE70</f>
        <v>0</v>
      </c>
      <c r="I70">
        <f>J70-H70</f>
        <v>0</v>
      </c>
      <c r="J70">
        <f>F70*G70</f>
        <v>0</v>
      </c>
      <c r="K70">
        <v>1.8E-3</v>
      </c>
      <c r="L70">
        <f>F70*K70</f>
        <v>3.5999999999999999E-3</v>
      </c>
      <c r="M70" t="s">
        <v>50</v>
      </c>
      <c r="N70">
        <v>1</v>
      </c>
      <c r="O70">
        <f>IF(N70=5,I70,0)</f>
        <v>0</v>
      </c>
      <c r="Z70">
        <f>IF(AD70=0,J70,0)</f>
        <v>0</v>
      </c>
      <c r="AA70">
        <f>IF(AD70=15,J70,0)</f>
        <v>0</v>
      </c>
      <c r="AB70">
        <f>IF(AD70=21,J70,0)</f>
        <v>0</v>
      </c>
      <c r="AD70">
        <v>15</v>
      </c>
      <c r="AE70">
        <f>G70*AG70</f>
        <v>0</v>
      </c>
      <c r="AF70">
        <f>G70*(1-AG70)</f>
        <v>0</v>
      </c>
      <c r="AG70">
        <v>1</v>
      </c>
      <c r="AM70">
        <f>F70*AE70</f>
        <v>0</v>
      </c>
      <c r="AN70">
        <f>F70*AF70</f>
        <v>0</v>
      </c>
      <c r="AO70" t="s">
        <v>187</v>
      </c>
      <c r="AP70" t="s">
        <v>106</v>
      </c>
      <c r="AQ70" s="13" t="s">
        <v>53</v>
      </c>
    </row>
    <row r="71" spans="1:43" ht="76.5" customHeight="1">
      <c r="C71" s="17" t="s">
        <v>54</v>
      </c>
      <c r="D71" s="56" t="s">
        <v>214</v>
      </c>
      <c r="E71" s="56"/>
      <c r="F71" s="56"/>
      <c r="G71" s="56"/>
      <c r="H71" s="56"/>
      <c r="I71" s="56"/>
      <c r="J71" s="56"/>
      <c r="K71" s="56"/>
      <c r="L71" s="56"/>
      <c r="M71" s="56"/>
    </row>
    <row r="72" spans="1:43">
      <c r="A72" s="2" t="s">
        <v>215</v>
      </c>
      <c r="C72" s="1" t="s">
        <v>216</v>
      </c>
      <c r="D72" t="s">
        <v>217</v>
      </c>
      <c r="E72" t="s">
        <v>119</v>
      </c>
      <c r="F72">
        <v>8.9819999999999997E-2</v>
      </c>
      <c r="G72">
        <v>0</v>
      </c>
      <c r="H72">
        <f>F72*AE72</f>
        <v>0</v>
      </c>
      <c r="I72">
        <f>J72-H72</f>
        <v>0</v>
      </c>
      <c r="J72">
        <f>F72*G72</f>
        <v>0</v>
      </c>
      <c r="K72">
        <v>0</v>
      </c>
      <c r="L72">
        <f>F72*K72</f>
        <v>0</v>
      </c>
      <c r="M72" t="s">
        <v>50</v>
      </c>
      <c r="N72">
        <v>5</v>
      </c>
      <c r="O72">
        <f>IF(N72=5,I72,0)</f>
        <v>0</v>
      </c>
      <c r="Z72">
        <f>IF(AD72=0,J72,0)</f>
        <v>0</v>
      </c>
      <c r="AA72">
        <f>IF(AD72=15,J72,0)</f>
        <v>0</v>
      </c>
      <c r="AB72">
        <f>IF(AD72=21,J72,0)</f>
        <v>0</v>
      </c>
      <c r="AD72">
        <v>15</v>
      </c>
      <c r="AE72">
        <f>G72*AG72</f>
        <v>0</v>
      </c>
      <c r="AF72">
        <f>G72*(1-AG72)</f>
        <v>0</v>
      </c>
      <c r="AG72">
        <v>0</v>
      </c>
      <c r="AM72">
        <f>F72*AE72</f>
        <v>0</v>
      </c>
      <c r="AN72">
        <f>F72*AF72</f>
        <v>0</v>
      </c>
      <c r="AO72" t="s">
        <v>187</v>
      </c>
      <c r="AP72" t="s">
        <v>106</v>
      </c>
      <c r="AQ72" s="13" t="s">
        <v>53</v>
      </c>
    </row>
    <row r="73" spans="1:43">
      <c r="A73" s="18"/>
      <c r="B73" s="19"/>
      <c r="C73" s="19" t="s">
        <v>218</v>
      </c>
      <c r="D73" s="13" t="s">
        <v>219</v>
      </c>
      <c r="E73" s="13"/>
      <c r="F73" s="13"/>
      <c r="G73" s="13"/>
      <c r="H73" s="13">
        <f>SUM(H74:H76)</f>
        <v>0</v>
      </c>
      <c r="I73" s="13">
        <f>SUM(I74:I76)</f>
        <v>0</v>
      </c>
      <c r="J73" s="13">
        <f>H73+I73</f>
        <v>0</v>
      </c>
      <c r="K73" s="13"/>
      <c r="L73" s="13">
        <f>SUM(L74:L76)</f>
        <v>0</v>
      </c>
      <c r="M73" s="13"/>
      <c r="P73" s="13">
        <f>IF(Q73="PR",J73,SUM(O74:O76))</f>
        <v>0</v>
      </c>
      <c r="Q73" s="13" t="s">
        <v>100</v>
      </c>
      <c r="R73" s="13">
        <f>IF(Q73="HS",H73,0)</f>
        <v>0</v>
      </c>
      <c r="S73" s="13">
        <f>IF(Q73="HS",I73-P73,0)</f>
        <v>0</v>
      </c>
      <c r="T73" s="13">
        <f>IF(Q73="PS",H73,0)</f>
        <v>0</v>
      </c>
      <c r="U73" s="13">
        <f>IF(Q73="PS",I73-P73,0)</f>
        <v>0</v>
      </c>
      <c r="V73" s="13">
        <f>IF(Q73="MP",H73,0)</f>
        <v>0</v>
      </c>
      <c r="W73" s="13">
        <f>IF(Q73="MP",I73-P73,0)</f>
        <v>0</v>
      </c>
      <c r="X73" s="13">
        <f>IF(Q73="OM",H73,0)</f>
        <v>0</v>
      </c>
      <c r="Y73" s="13">
        <v>728</v>
      </c>
      <c r="AI73">
        <f>SUM(Z74:Z76)</f>
        <v>0</v>
      </c>
      <c r="AJ73">
        <f>SUM(AA74:AA76)</f>
        <v>0</v>
      </c>
      <c r="AK73">
        <f>SUM(AB74:AB76)</f>
        <v>0</v>
      </c>
    </row>
    <row r="74" spans="1:43">
      <c r="A74" s="2" t="s">
        <v>220</v>
      </c>
      <c r="C74" s="1" t="s">
        <v>221</v>
      </c>
      <c r="D74" t="s">
        <v>222</v>
      </c>
      <c r="E74" t="s">
        <v>104</v>
      </c>
      <c r="F74">
        <v>5</v>
      </c>
      <c r="G74">
        <v>0</v>
      </c>
      <c r="H74">
        <f>F74*AE74</f>
        <v>0</v>
      </c>
      <c r="I74">
        <f>J74-H74</f>
        <v>0</v>
      </c>
      <c r="J74">
        <f>F74*G74</f>
        <v>0</v>
      </c>
      <c r="K74">
        <v>0</v>
      </c>
      <c r="L74">
        <f>F74*K74</f>
        <v>0</v>
      </c>
      <c r="M74" t="s">
        <v>50</v>
      </c>
      <c r="N74">
        <v>1</v>
      </c>
      <c r="O74">
        <f>IF(N74=5,I74,0)</f>
        <v>0</v>
      </c>
      <c r="Z74">
        <f>IF(AD74=0,J74,0)</f>
        <v>0</v>
      </c>
      <c r="AA74">
        <f>IF(AD74=15,J74,0)</f>
        <v>0</v>
      </c>
      <c r="AB74">
        <f>IF(AD74=21,J74,0)</f>
        <v>0</v>
      </c>
      <c r="AD74">
        <v>15</v>
      </c>
      <c r="AE74">
        <f>G74*AG74</f>
        <v>0</v>
      </c>
      <c r="AF74">
        <f>G74*(1-AG74)</f>
        <v>0</v>
      </c>
      <c r="AG74">
        <v>0.59977703455964326</v>
      </c>
      <c r="AM74">
        <f>F74*AE74</f>
        <v>0</v>
      </c>
      <c r="AN74">
        <f>F74*AF74</f>
        <v>0</v>
      </c>
      <c r="AO74" t="s">
        <v>223</v>
      </c>
      <c r="AP74" t="s">
        <v>106</v>
      </c>
      <c r="AQ74" s="13" t="s">
        <v>53</v>
      </c>
    </row>
    <row r="75" spans="1:43">
      <c r="A75" s="2" t="s">
        <v>224</v>
      </c>
      <c r="C75" s="1" t="s">
        <v>225</v>
      </c>
      <c r="D75" t="s">
        <v>226</v>
      </c>
      <c r="E75" t="s">
        <v>83</v>
      </c>
      <c r="F75">
        <v>2</v>
      </c>
      <c r="G75">
        <v>0</v>
      </c>
      <c r="H75">
        <f>F75*AE75</f>
        <v>0</v>
      </c>
      <c r="I75">
        <f>J75-H75</f>
        <v>0</v>
      </c>
      <c r="J75">
        <f>F75*G75</f>
        <v>0</v>
      </c>
      <c r="K75">
        <v>0</v>
      </c>
      <c r="L75">
        <f>F75*K75</f>
        <v>0</v>
      </c>
      <c r="M75" t="s">
        <v>50</v>
      </c>
      <c r="N75">
        <v>1</v>
      </c>
      <c r="O75">
        <f>IF(N75=5,I75,0)</f>
        <v>0</v>
      </c>
      <c r="Z75">
        <f>IF(AD75=0,J75,0)</f>
        <v>0</v>
      </c>
      <c r="AA75">
        <f>IF(AD75=15,J75,0)</f>
        <v>0</v>
      </c>
      <c r="AB75">
        <f>IF(AD75=21,J75,0)</f>
        <v>0</v>
      </c>
      <c r="AD75">
        <v>15</v>
      </c>
      <c r="AE75">
        <f>G75*AG75</f>
        <v>0</v>
      </c>
      <c r="AF75">
        <f>G75*(1-AG75)</f>
        <v>0</v>
      </c>
      <c r="AG75">
        <v>0.53436293436293436</v>
      </c>
      <c r="AM75">
        <f>F75*AE75</f>
        <v>0</v>
      </c>
      <c r="AN75">
        <f>F75*AF75</f>
        <v>0</v>
      </c>
      <c r="AO75" t="s">
        <v>223</v>
      </c>
      <c r="AP75" t="s">
        <v>106</v>
      </c>
      <c r="AQ75" s="13" t="s">
        <v>53</v>
      </c>
    </row>
    <row r="76" spans="1:43">
      <c r="A76" s="2" t="s">
        <v>227</v>
      </c>
      <c r="C76" s="1" t="s">
        <v>228</v>
      </c>
      <c r="D76" t="s">
        <v>229</v>
      </c>
      <c r="E76" t="s">
        <v>83</v>
      </c>
      <c r="F76">
        <v>2</v>
      </c>
      <c r="G76">
        <v>0</v>
      </c>
      <c r="H76">
        <f>F76*AE76</f>
        <v>0</v>
      </c>
      <c r="I76">
        <f>J76-H76</f>
        <v>0</v>
      </c>
      <c r="J76">
        <f>F76*G76</f>
        <v>0</v>
      </c>
      <c r="K76">
        <v>0</v>
      </c>
      <c r="L76">
        <f>F76*K76</f>
        <v>0</v>
      </c>
      <c r="M76" t="s">
        <v>50</v>
      </c>
      <c r="N76">
        <v>1</v>
      </c>
      <c r="O76">
        <f>IF(N76=5,I76,0)</f>
        <v>0</v>
      </c>
      <c r="Z76">
        <f>IF(AD76=0,J76,0)</f>
        <v>0</v>
      </c>
      <c r="AA76">
        <f>IF(AD76=15,J76,0)</f>
        <v>0</v>
      </c>
      <c r="AB76">
        <f>IF(AD76=21,J76,0)</f>
        <v>0</v>
      </c>
      <c r="AD76">
        <v>15</v>
      </c>
      <c r="AE76">
        <f>G76*AG76</f>
        <v>0</v>
      </c>
      <c r="AF76">
        <f>G76*(1-AG76)</f>
        <v>0</v>
      </c>
      <c r="AG76">
        <v>0.90413030246559734</v>
      </c>
      <c r="AM76">
        <f>F76*AE76</f>
        <v>0</v>
      </c>
      <c r="AN76">
        <f>F76*AF76</f>
        <v>0</v>
      </c>
      <c r="AO76" t="s">
        <v>223</v>
      </c>
      <c r="AP76" t="s">
        <v>106</v>
      </c>
      <c r="AQ76" s="13" t="s">
        <v>53</v>
      </c>
    </row>
    <row r="77" spans="1:43">
      <c r="A77" s="18"/>
      <c r="B77" s="19"/>
      <c r="C77" s="19" t="s">
        <v>230</v>
      </c>
      <c r="D77" s="13" t="s">
        <v>231</v>
      </c>
      <c r="E77" s="13"/>
      <c r="F77" s="13"/>
      <c r="G77" s="13"/>
      <c r="H77" s="13">
        <f>SUM(H78:H85)</f>
        <v>0</v>
      </c>
      <c r="I77" s="13">
        <f>SUM(I78:I85)</f>
        <v>0</v>
      </c>
      <c r="J77" s="13">
        <f>H77+I77</f>
        <v>0</v>
      </c>
      <c r="K77" s="13"/>
      <c r="L77" s="13">
        <f>SUM(L78:L85)</f>
        <v>6.5479999999999997E-2</v>
      </c>
      <c r="M77" s="13"/>
      <c r="P77" s="13">
        <f>IF(Q77="PR",J77,SUM(O78:O85))</f>
        <v>0</v>
      </c>
      <c r="Q77" s="13" t="s">
        <v>100</v>
      </c>
      <c r="R77" s="13">
        <f>IF(Q77="HS",H77,0)</f>
        <v>0</v>
      </c>
      <c r="S77" s="13">
        <f>IF(Q77="HS",I77-P77,0)</f>
        <v>0</v>
      </c>
      <c r="T77" s="13">
        <f>IF(Q77="PS",H77,0)</f>
        <v>0</v>
      </c>
      <c r="U77" s="13">
        <f>IF(Q77="PS",I77-P77,0)</f>
        <v>0</v>
      </c>
      <c r="V77" s="13">
        <f>IF(Q77="MP",H77,0)</f>
        <v>0</v>
      </c>
      <c r="W77" s="13">
        <f>IF(Q77="MP",I77-P77,0)</f>
        <v>0</v>
      </c>
      <c r="X77" s="13">
        <f>IF(Q77="OM",H77,0)</f>
        <v>0</v>
      </c>
      <c r="Y77" s="13">
        <v>731</v>
      </c>
      <c r="AI77">
        <f>SUM(Z78:Z85)</f>
        <v>0</v>
      </c>
      <c r="AJ77">
        <f>SUM(AA78:AA85)</f>
        <v>0</v>
      </c>
      <c r="AK77">
        <f>SUM(AB78:AB85)</f>
        <v>0</v>
      </c>
    </row>
    <row r="78" spans="1:43">
      <c r="A78" s="2" t="s">
        <v>232</v>
      </c>
      <c r="C78" s="1" t="s">
        <v>233</v>
      </c>
      <c r="D78" t="s">
        <v>234</v>
      </c>
      <c r="E78" t="s">
        <v>176</v>
      </c>
      <c r="F78">
        <v>2</v>
      </c>
      <c r="G78">
        <v>0</v>
      </c>
      <c r="H78">
        <f>F78*AE78</f>
        <v>0</v>
      </c>
      <c r="I78">
        <f>J78-H78</f>
        <v>0</v>
      </c>
      <c r="J78">
        <f>F78*G78</f>
        <v>0</v>
      </c>
      <c r="K78">
        <v>7.3999999999999999E-4</v>
      </c>
      <c r="L78">
        <f>F78*K78</f>
        <v>1.48E-3</v>
      </c>
      <c r="M78" t="s">
        <v>50</v>
      </c>
      <c r="N78">
        <v>1</v>
      </c>
      <c r="O78">
        <f>IF(N78=5,I78,0)</f>
        <v>0</v>
      </c>
      <c r="Z78">
        <f>IF(AD78=0,J78,0)</f>
        <v>0</v>
      </c>
      <c r="AA78">
        <f>IF(AD78=15,J78,0)</f>
        <v>0</v>
      </c>
      <c r="AB78">
        <f>IF(AD78=21,J78,0)</f>
        <v>0</v>
      </c>
      <c r="AD78">
        <v>15</v>
      </c>
      <c r="AE78">
        <f>G78*AG78</f>
        <v>0</v>
      </c>
      <c r="AF78">
        <f>G78*(1-AG78)</f>
        <v>0</v>
      </c>
      <c r="AG78">
        <v>5.3689582203038627E-2</v>
      </c>
      <c r="AM78">
        <f>F78*AE78</f>
        <v>0</v>
      </c>
      <c r="AN78">
        <f>F78*AF78</f>
        <v>0</v>
      </c>
      <c r="AO78" t="s">
        <v>235</v>
      </c>
      <c r="AP78" t="s">
        <v>236</v>
      </c>
      <c r="AQ78" s="13" t="s">
        <v>53</v>
      </c>
    </row>
    <row r="79" spans="1:43" ht="25.5" customHeight="1">
      <c r="C79" s="17" t="s">
        <v>54</v>
      </c>
      <c r="D79" s="56" t="s">
        <v>237</v>
      </c>
      <c r="E79" s="56"/>
      <c r="F79" s="56"/>
      <c r="G79" s="56"/>
      <c r="H79" s="56"/>
      <c r="I79" s="56"/>
      <c r="J79" s="56"/>
      <c r="K79" s="56"/>
      <c r="L79" s="56"/>
      <c r="M79" s="56"/>
    </row>
    <row r="80" spans="1:43">
      <c r="A80" s="2" t="s">
        <v>238</v>
      </c>
      <c r="C80" s="1" t="s">
        <v>239</v>
      </c>
      <c r="D80" t="s">
        <v>240</v>
      </c>
      <c r="E80" t="s">
        <v>83</v>
      </c>
      <c r="F80">
        <v>2</v>
      </c>
      <c r="G80">
        <v>0</v>
      </c>
      <c r="H80">
        <f>F80*AE80</f>
        <v>0</v>
      </c>
      <c r="I80">
        <f>J80-H80</f>
        <v>0</v>
      </c>
      <c r="J80">
        <f>F80*G80</f>
        <v>0</v>
      </c>
      <c r="K80">
        <v>3.2000000000000001E-2</v>
      </c>
      <c r="L80">
        <f>F80*K80</f>
        <v>6.4000000000000001E-2</v>
      </c>
      <c r="M80" t="s">
        <v>50</v>
      </c>
      <c r="N80">
        <v>1</v>
      </c>
      <c r="O80">
        <f>IF(N80=5,I80,0)</f>
        <v>0</v>
      </c>
      <c r="Z80">
        <f>IF(AD80=0,J80,0)</f>
        <v>0</v>
      </c>
      <c r="AA80">
        <f>IF(AD80=15,J80,0)</f>
        <v>0</v>
      </c>
      <c r="AB80">
        <f>IF(AD80=21,J80,0)</f>
        <v>0</v>
      </c>
      <c r="AD80">
        <v>15</v>
      </c>
      <c r="AE80">
        <f>G80*AG80</f>
        <v>0</v>
      </c>
      <c r="AF80">
        <f>G80*(1-AG80)</f>
        <v>0</v>
      </c>
      <c r="AG80">
        <v>1</v>
      </c>
      <c r="AM80">
        <f>F80*AE80</f>
        <v>0</v>
      </c>
      <c r="AN80">
        <f>F80*AF80</f>
        <v>0</v>
      </c>
      <c r="AO80" t="s">
        <v>235</v>
      </c>
      <c r="AP80" t="s">
        <v>236</v>
      </c>
      <c r="AQ80" s="13" t="s">
        <v>53</v>
      </c>
    </row>
    <row r="81" spans="1:43" ht="63.75" customHeight="1">
      <c r="C81" s="17" t="s">
        <v>54</v>
      </c>
      <c r="D81" s="56" t="s">
        <v>241</v>
      </c>
      <c r="E81" s="56"/>
      <c r="F81" s="56"/>
      <c r="G81" s="56"/>
      <c r="H81" s="56"/>
      <c r="I81" s="56"/>
      <c r="J81" s="56"/>
      <c r="K81" s="56"/>
      <c r="L81" s="56"/>
      <c r="M81" s="56"/>
    </row>
    <row r="82" spans="1:43">
      <c r="A82" s="2" t="s">
        <v>242</v>
      </c>
      <c r="C82" s="1" t="s">
        <v>243</v>
      </c>
      <c r="D82" t="s">
        <v>244</v>
      </c>
      <c r="E82" t="s">
        <v>245</v>
      </c>
      <c r="F82">
        <v>2</v>
      </c>
      <c r="G82">
        <v>0</v>
      </c>
      <c r="H82">
        <f>F82*AE82</f>
        <v>0</v>
      </c>
      <c r="I82">
        <f>J82-H82</f>
        <v>0</v>
      </c>
      <c r="J82">
        <f>F82*G82</f>
        <v>0</v>
      </c>
      <c r="K82">
        <v>0</v>
      </c>
      <c r="L82">
        <f>F82*K82</f>
        <v>0</v>
      </c>
      <c r="M82" t="s">
        <v>50</v>
      </c>
      <c r="N82">
        <v>1</v>
      </c>
      <c r="O82">
        <f>IF(N82=5,I82,0)</f>
        <v>0</v>
      </c>
      <c r="Z82">
        <f>IF(AD82=0,J82,0)</f>
        <v>0</v>
      </c>
      <c r="AA82">
        <f>IF(AD82=15,J82,0)</f>
        <v>0</v>
      </c>
      <c r="AB82">
        <f>IF(AD82=21,J82,0)</f>
        <v>0</v>
      </c>
      <c r="AD82">
        <v>15</v>
      </c>
      <c r="AE82">
        <f>G82*AG82</f>
        <v>0</v>
      </c>
      <c r="AF82">
        <f>G82*(1-AG82)</f>
        <v>0</v>
      </c>
      <c r="AG82">
        <v>0.89558007117437721</v>
      </c>
      <c r="AM82">
        <f>F82*AE82</f>
        <v>0</v>
      </c>
      <c r="AN82">
        <f>F82*AF82</f>
        <v>0</v>
      </c>
      <c r="AO82" t="s">
        <v>235</v>
      </c>
      <c r="AP82" t="s">
        <v>236</v>
      </c>
      <c r="AQ82" s="13" t="s">
        <v>53</v>
      </c>
    </row>
    <row r="83" spans="1:43" ht="12.75" customHeight="1">
      <c r="C83" s="17" t="s">
        <v>54</v>
      </c>
      <c r="D83" s="56" t="s">
        <v>246</v>
      </c>
      <c r="E83" s="56"/>
      <c r="F83" s="56"/>
      <c r="G83" s="56"/>
      <c r="H83" s="56"/>
      <c r="I83" s="56"/>
      <c r="J83" s="56"/>
      <c r="K83" s="56"/>
      <c r="L83" s="56"/>
      <c r="M83" s="56"/>
    </row>
    <row r="84" spans="1:43">
      <c r="A84" s="2" t="s">
        <v>247</v>
      </c>
      <c r="C84" s="1" t="s">
        <v>248</v>
      </c>
      <c r="D84" t="s">
        <v>249</v>
      </c>
      <c r="E84" t="s">
        <v>83</v>
      </c>
      <c r="F84">
        <v>17</v>
      </c>
      <c r="G84">
        <v>0</v>
      </c>
      <c r="H84">
        <f>F84*AE84</f>
        <v>0</v>
      </c>
      <c r="I84">
        <f>J84-H84</f>
        <v>0</v>
      </c>
      <c r="J84">
        <f>F84*G84</f>
        <v>0</v>
      </c>
      <c r="K84">
        <v>0</v>
      </c>
      <c r="L84">
        <f>F84*K84</f>
        <v>0</v>
      </c>
      <c r="M84" t="s">
        <v>50</v>
      </c>
      <c r="N84">
        <v>1</v>
      </c>
      <c r="O84">
        <f>IF(N84=5,I84,0)</f>
        <v>0</v>
      </c>
      <c r="Z84">
        <f>IF(AD84=0,J84,0)</f>
        <v>0</v>
      </c>
      <c r="AA84">
        <f>IF(AD84=15,J84,0)</f>
        <v>0</v>
      </c>
      <c r="AB84">
        <f>IF(AD84=21,J84,0)</f>
        <v>0</v>
      </c>
      <c r="AD84">
        <v>15</v>
      </c>
      <c r="AE84">
        <f>G84*AG84</f>
        <v>0</v>
      </c>
      <c r="AF84">
        <f>G84*(1-AG84)</f>
        <v>0</v>
      </c>
      <c r="AG84">
        <v>0.92620546318289787</v>
      </c>
      <c r="AM84">
        <f>F84*AE84</f>
        <v>0</v>
      </c>
      <c r="AN84">
        <f>F84*AF84</f>
        <v>0</v>
      </c>
      <c r="AO84" t="s">
        <v>235</v>
      </c>
      <c r="AP84" t="s">
        <v>236</v>
      </c>
      <c r="AQ84" s="13" t="s">
        <v>53</v>
      </c>
    </row>
    <row r="85" spans="1:43">
      <c r="A85" s="2" t="s">
        <v>250</v>
      </c>
      <c r="C85" s="1" t="s">
        <v>251</v>
      </c>
      <c r="D85" t="s">
        <v>252</v>
      </c>
      <c r="E85" t="s">
        <v>119</v>
      </c>
      <c r="F85">
        <v>6.5479999999999997E-2</v>
      </c>
      <c r="G85">
        <v>0</v>
      </c>
      <c r="H85">
        <f>F85*AE85</f>
        <v>0</v>
      </c>
      <c r="I85">
        <f>J85-H85</f>
        <v>0</v>
      </c>
      <c r="J85">
        <f>F85*G85</f>
        <v>0</v>
      </c>
      <c r="K85">
        <v>0</v>
      </c>
      <c r="L85">
        <f>F85*K85</f>
        <v>0</v>
      </c>
      <c r="M85" t="s">
        <v>50</v>
      </c>
      <c r="N85">
        <v>5</v>
      </c>
      <c r="O85">
        <f>IF(N85=5,I85,0)</f>
        <v>0</v>
      </c>
      <c r="Z85">
        <f>IF(AD85=0,J85,0)</f>
        <v>0</v>
      </c>
      <c r="AA85">
        <f>IF(AD85=15,J85,0)</f>
        <v>0</v>
      </c>
      <c r="AB85">
        <f>IF(AD85=21,J85,0)</f>
        <v>0</v>
      </c>
      <c r="AD85">
        <v>15</v>
      </c>
      <c r="AE85">
        <f>G85*AG85</f>
        <v>0</v>
      </c>
      <c r="AF85">
        <f>G85*(1-AG85)</f>
        <v>0</v>
      </c>
      <c r="AG85">
        <v>0</v>
      </c>
      <c r="AM85">
        <f>F85*AE85</f>
        <v>0</v>
      </c>
      <c r="AN85">
        <f>F85*AF85</f>
        <v>0</v>
      </c>
      <c r="AO85" t="s">
        <v>235</v>
      </c>
      <c r="AP85" t="s">
        <v>236</v>
      </c>
      <c r="AQ85" s="13" t="s">
        <v>53</v>
      </c>
    </row>
    <row r="86" spans="1:43">
      <c r="A86" s="18"/>
      <c r="B86" s="19"/>
      <c r="C86" s="19" t="s">
        <v>253</v>
      </c>
      <c r="D86" s="13" t="s">
        <v>254</v>
      </c>
      <c r="E86" s="13"/>
      <c r="F86" s="13"/>
      <c r="G86" s="13"/>
      <c r="H86" s="13">
        <f>SUM(H87:H95)</f>
        <v>0</v>
      </c>
      <c r="I86" s="13">
        <f>SUM(I87:I95)</f>
        <v>0</v>
      </c>
      <c r="J86" s="13">
        <f>H86+I86</f>
        <v>0</v>
      </c>
      <c r="K86" s="13"/>
      <c r="L86" s="13">
        <f>SUM(L87:L95)</f>
        <v>0.98695600000000006</v>
      </c>
      <c r="M86" s="13"/>
      <c r="P86" s="13">
        <f>IF(Q86="PR",J86,SUM(O87:O95))</f>
        <v>0</v>
      </c>
      <c r="Q86" s="13" t="s">
        <v>100</v>
      </c>
      <c r="R86" s="13">
        <f>IF(Q86="HS",H86,0)</f>
        <v>0</v>
      </c>
      <c r="S86" s="13">
        <f>IF(Q86="HS",I86-P86,0)</f>
        <v>0</v>
      </c>
      <c r="T86" s="13">
        <f>IF(Q86="PS",H86,0)</f>
        <v>0</v>
      </c>
      <c r="U86" s="13">
        <f>IF(Q86="PS",I86-P86,0)</f>
        <v>0</v>
      </c>
      <c r="V86" s="13">
        <f>IF(Q86="MP",H86,0)</f>
        <v>0</v>
      </c>
      <c r="W86" s="13">
        <f>IF(Q86="MP",I86-P86,0)</f>
        <v>0</v>
      </c>
      <c r="X86" s="13">
        <f>IF(Q86="OM",H86,0)</f>
        <v>0</v>
      </c>
      <c r="Y86" s="13">
        <v>733</v>
      </c>
      <c r="AI86">
        <f>SUM(Z87:Z95)</f>
        <v>0</v>
      </c>
      <c r="AJ86">
        <f>SUM(AA87:AA95)</f>
        <v>0</v>
      </c>
      <c r="AK86">
        <f>SUM(AB87:AB95)</f>
        <v>0</v>
      </c>
    </row>
    <row r="87" spans="1:43">
      <c r="A87" s="2" t="s">
        <v>255</v>
      </c>
      <c r="C87" s="1" t="s">
        <v>256</v>
      </c>
      <c r="D87" t="s">
        <v>257</v>
      </c>
      <c r="E87" t="s">
        <v>104</v>
      </c>
      <c r="F87">
        <v>46.8</v>
      </c>
      <c r="G87">
        <v>0</v>
      </c>
      <c r="H87">
        <f>F87*AE87</f>
        <v>0</v>
      </c>
      <c r="I87">
        <f>J87-H87</f>
        <v>0</v>
      </c>
      <c r="J87">
        <f>F87*G87</f>
        <v>0</v>
      </c>
      <c r="K87">
        <v>5.3800000000000002E-3</v>
      </c>
      <c r="L87">
        <f>F87*K87</f>
        <v>0.25178400000000001</v>
      </c>
      <c r="M87" t="s">
        <v>50</v>
      </c>
      <c r="N87">
        <v>1</v>
      </c>
      <c r="O87">
        <f>IF(N87=5,I87,0)</f>
        <v>0</v>
      </c>
      <c r="Z87">
        <f>IF(AD87=0,J87,0)</f>
        <v>0</v>
      </c>
      <c r="AA87">
        <f>IF(AD87=15,J87,0)</f>
        <v>0</v>
      </c>
      <c r="AB87">
        <f>IF(AD87=21,J87,0)</f>
        <v>0</v>
      </c>
      <c r="AD87">
        <v>15</v>
      </c>
      <c r="AE87">
        <f>G87*AG87</f>
        <v>0</v>
      </c>
      <c r="AF87">
        <f>G87*(1-AG87)</f>
        <v>0</v>
      </c>
      <c r="AG87">
        <v>0.41582632584006157</v>
      </c>
      <c r="AM87">
        <f>F87*AE87</f>
        <v>0</v>
      </c>
      <c r="AN87">
        <f>F87*AF87</f>
        <v>0</v>
      </c>
      <c r="AO87" t="s">
        <v>258</v>
      </c>
      <c r="AP87" t="s">
        <v>236</v>
      </c>
      <c r="AQ87" s="13" t="s">
        <v>53</v>
      </c>
    </row>
    <row r="88" spans="1:43">
      <c r="A88" s="2" t="s">
        <v>259</v>
      </c>
      <c r="C88" s="1" t="s">
        <v>260</v>
      </c>
      <c r="D88" t="s">
        <v>261</v>
      </c>
      <c r="E88" t="s">
        <v>104</v>
      </c>
      <c r="F88">
        <v>57.2</v>
      </c>
      <c r="G88">
        <v>0</v>
      </c>
      <c r="H88">
        <f>F88*AE88</f>
        <v>0</v>
      </c>
      <c r="I88">
        <f>J88-H88</f>
        <v>0</v>
      </c>
      <c r="J88">
        <f>F88*G88</f>
        <v>0</v>
      </c>
      <c r="K88">
        <v>5.5900000000000004E-3</v>
      </c>
      <c r="L88">
        <f>F88*K88</f>
        <v>0.31974800000000003</v>
      </c>
      <c r="M88" t="s">
        <v>50</v>
      </c>
      <c r="N88">
        <v>1</v>
      </c>
      <c r="O88">
        <f>IF(N88=5,I88,0)</f>
        <v>0</v>
      </c>
      <c r="Z88">
        <f>IF(AD88=0,J88,0)</f>
        <v>0</v>
      </c>
      <c r="AA88">
        <f>IF(AD88=15,J88,0)</f>
        <v>0</v>
      </c>
      <c r="AB88">
        <f>IF(AD88=21,J88,0)</f>
        <v>0</v>
      </c>
      <c r="AD88">
        <v>15</v>
      </c>
      <c r="AE88">
        <f>G88*AG88</f>
        <v>0</v>
      </c>
      <c r="AF88">
        <f>G88*(1-AG88)</f>
        <v>0</v>
      </c>
      <c r="AG88">
        <v>0.43107442330908019</v>
      </c>
      <c r="AM88">
        <f>F88*AE88</f>
        <v>0</v>
      </c>
      <c r="AN88">
        <f>F88*AF88</f>
        <v>0</v>
      </c>
      <c r="AO88" t="s">
        <v>258</v>
      </c>
      <c r="AP88" t="s">
        <v>236</v>
      </c>
      <c r="AQ88" s="13" t="s">
        <v>53</v>
      </c>
    </row>
    <row r="89" spans="1:43">
      <c r="D89" s="14" t="s">
        <v>262</v>
      </c>
      <c r="E89" s="14"/>
      <c r="F89" s="14">
        <v>28.6</v>
      </c>
    </row>
    <row r="90" spans="1:43">
      <c r="D90" s="14" t="s">
        <v>263</v>
      </c>
      <c r="E90" s="14"/>
      <c r="F90" s="14">
        <v>28.6</v>
      </c>
    </row>
    <row r="91" spans="1:43">
      <c r="A91" s="2" t="s">
        <v>264</v>
      </c>
      <c r="C91" s="1" t="s">
        <v>265</v>
      </c>
      <c r="D91" t="s">
        <v>266</v>
      </c>
      <c r="E91" t="s">
        <v>104</v>
      </c>
      <c r="F91">
        <v>9.6</v>
      </c>
      <c r="G91">
        <v>0</v>
      </c>
      <c r="H91">
        <f>F91*AE91</f>
        <v>0</v>
      </c>
      <c r="I91">
        <f>J91-H91</f>
        <v>0</v>
      </c>
      <c r="J91">
        <f>F91*G91</f>
        <v>0</v>
      </c>
      <c r="K91">
        <v>5.1700000000000001E-3</v>
      </c>
      <c r="L91">
        <f>F91*K91</f>
        <v>4.9632000000000003E-2</v>
      </c>
      <c r="M91" t="s">
        <v>50</v>
      </c>
      <c r="N91">
        <v>1</v>
      </c>
      <c r="O91">
        <f>IF(N91=5,I91,0)</f>
        <v>0</v>
      </c>
      <c r="Z91">
        <f>IF(AD91=0,J91,0)</f>
        <v>0</v>
      </c>
      <c r="AA91">
        <f>IF(AD91=15,J91,0)</f>
        <v>0</v>
      </c>
      <c r="AB91">
        <f>IF(AD91=21,J91,0)</f>
        <v>0</v>
      </c>
      <c r="AD91">
        <v>15</v>
      </c>
      <c r="AE91">
        <f>G91*AG91</f>
        <v>0</v>
      </c>
      <c r="AF91">
        <f>G91*(1-AG91)</f>
        <v>0</v>
      </c>
      <c r="AG91">
        <v>0.43332220367278801</v>
      </c>
      <c r="AM91">
        <f>F91*AE91</f>
        <v>0</v>
      </c>
      <c r="AN91">
        <f>F91*AF91</f>
        <v>0</v>
      </c>
      <c r="AO91" t="s">
        <v>258</v>
      </c>
      <c r="AP91" t="s">
        <v>236</v>
      </c>
      <c r="AQ91" s="13" t="s">
        <v>53</v>
      </c>
    </row>
    <row r="92" spans="1:43">
      <c r="A92" s="2" t="s">
        <v>267</v>
      </c>
      <c r="C92" s="1" t="s">
        <v>268</v>
      </c>
      <c r="D92" t="s">
        <v>269</v>
      </c>
      <c r="E92" t="s">
        <v>104</v>
      </c>
      <c r="F92">
        <v>113.6</v>
      </c>
      <c r="G92">
        <v>0</v>
      </c>
      <c r="H92">
        <f>F92*AE92</f>
        <v>0</v>
      </c>
      <c r="I92">
        <f>J92-H92</f>
        <v>0</v>
      </c>
      <c r="J92">
        <f>F92*G92</f>
        <v>0</v>
      </c>
      <c r="K92">
        <v>0</v>
      </c>
      <c r="L92">
        <f>F92*K92</f>
        <v>0</v>
      </c>
      <c r="M92" t="s">
        <v>50</v>
      </c>
      <c r="N92">
        <v>1</v>
      </c>
      <c r="O92">
        <f>IF(N92=5,I92,0)</f>
        <v>0</v>
      </c>
      <c r="Z92">
        <f>IF(AD92=0,J92,0)</f>
        <v>0</v>
      </c>
      <c r="AA92">
        <f>IF(AD92=15,J92,0)</f>
        <v>0</v>
      </c>
      <c r="AB92">
        <f>IF(AD92=21,J92,0)</f>
        <v>0</v>
      </c>
      <c r="AD92">
        <v>15</v>
      </c>
      <c r="AE92">
        <f>G92*AG92</f>
        <v>0</v>
      </c>
      <c r="AF92">
        <f>G92*(1-AG92)</f>
        <v>0</v>
      </c>
      <c r="AG92">
        <v>2.1590909090909091E-2</v>
      </c>
      <c r="AM92">
        <f>F92*AE92</f>
        <v>0</v>
      </c>
      <c r="AN92">
        <f>F92*AF92</f>
        <v>0</v>
      </c>
      <c r="AO92" t="s">
        <v>258</v>
      </c>
      <c r="AP92" t="s">
        <v>236</v>
      </c>
      <c r="AQ92" s="13" t="s">
        <v>53</v>
      </c>
    </row>
    <row r="93" spans="1:43">
      <c r="A93" s="2" t="s">
        <v>270</v>
      </c>
      <c r="C93" s="1" t="s">
        <v>271</v>
      </c>
      <c r="D93" t="s">
        <v>272</v>
      </c>
      <c r="E93" t="s">
        <v>104</v>
      </c>
      <c r="F93">
        <v>113.6</v>
      </c>
      <c r="G93">
        <v>0</v>
      </c>
      <c r="H93">
        <f>F93*AE93</f>
        <v>0</v>
      </c>
      <c r="I93">
        <f>J93-H93</f>
        <v>0</v>
      </c>
      <c r="J93">
        <f>F93*G93</f>
        <v>0</v>
      </c>
      <c r="K93">
        <v>3.2200000000000002E-3</v>
      </c>
      <c r="L93">
        <f>F93*K93</f>
        <v>0.36579200000000001</v>
      </c>
      <c r="M93" t="s">
        <v>50</v>
      </c>
      <c r="N93">
        <v>1</v>
      </c>
      <c r="O93">
        <f>IF(N93=5,I93,0)</f>
        <v>0</v>
      </c>
      <c r="Z93">
        <f>IF(AD93=0,J93,0)</f>
        <v>0</v>
      </c>
      <c r="AA93">
        <f>IF(AD93=15,J93,0)</f>
        <v>0</v>
      </c>
      <c r="AB93">
        <f>IF(AD93=21,J93,0)</f>
        <v>0</v>
      </c>
      <c r="AD93">
        <v>15</v>
      </c>
      <c r="AE93">
        <f>G93*AG93</f>
        <v>0</v>
      </c>
      <c r="AF93">
        <f>G93*(1-AG93)</f>
        <v>0</v>
      </c>
      <c r="AG93">
        <v>0.1603636363636364</v>
      </c>
      <c r="AM93">
        <f>F93*AE93</f>
        <v>0</v>
      </c>
      <c r="AN93">
        <f>F93*AF93</f>
        <v>0</v>
      </c>
      <c r="AO93" t="s">
        <v>258</v>
      </c>
      <c r="AP93" t="s">
        <v>236</v>
      </c>
      <c r="AQ93" s="13" t="s">
        <v>53</v>
      </c>
    </row>
    <row r="94" spans="1:43" ht="12.75" customHeight="1">
      <c r="C94" s="17" t="s">
        <v>161</v>
      </c>
      <c r="D94" s="56" t="s">
        <v>273</v>
      </c>
      <c r="E94" s="56"/>
      <c r="F94" s="56"/>
      <c r="G94" s="56"/>
      <c r="H94" s="56"/>
      <c r="I94" s="56"/>
      <c r="J94" s="56"/>
      <c r="K94" s="56"/>
      <c r="L94" s="56"/>
      <c r="M94" s="56"/>
    </row>
    <row r="95" spans="1:43">
      <c r="A95" s="2" t="s">
        <v>274</v>
      </c>
      <c r="C95" s="1" t="s">
        <v>275</v>
      </c>
      <c r="D95" t="s">
        <v>276</v>
      </c>
      <c r="E95" t="s">
        <v>119</v>
      </c>
      <c r="F95">
        <v>0.98694999999999999</v>
      </c>
      <c r="G95">
        <v>0</v>
      </c>
      <c r="H95">
        <f>F95*AE95</f>
        <v>0</v>
      </c>
      <c r="I95">
        <f>J95-H95</f>
        <v>0</v>
      </c>
      <c r="J95">
        <f>F95*G95</f>
        <v>0</v>
      </c>
      <c r="K95">
        <v>0</v>
      </c>
      <c r="L95">
        <f>F95*K95</f>
        <v>0</v>
      </c>
      <c r="M95" t="s">
        <v>50</v>
      </c>
      <c r="N95">
        <v>5</v>
      </c>
      <c r="O95">
        <f>IF(N95=5,I95,0)</f>
        <v>0</v>
      </c>
      <c r="Z95">
        <f>IF(AD95=0,J95,0)</f>
        <v>0</v>
      </c>
      <c r="AA95">
        <f>IF(AD95=15,J95,0)</f>
        <v>0</v>
      </c>
      <c r="AB95">
        <f>IF(AD95=21,J95,0)</f>
        <v>0</v>
      </c>
      <c r="AD95">
        <v>15</v>
      </c>
      <c r="AE95">
        <f>G95*AG95</f>
        <v>0</v>
      </c>
      <c r="AF95">
        <f>G95*(1-AG95)</f>
        <v>0</v>
      </c>
      <c r="AG95">
        <v>0</v>
      </c>
      <c r="AM95">
        <f>F95*AE95</f>
        <v>0</v>
      </c>
      <c r="AN95">
        <f>F95*AF95</f>
        <v>0</v>
      </c>
      <c r="AO95" t="s">
        <v>258</v>
      </c>
      <c r="AP95" t="s">
        <v>236</v>
      </c>
      <c r="AQ95" s="13" t="s">
        <v>53</v>
      </c>
    </row>
    <row r="96" spans="1:43">
      <c r="A96" s="18"/>
      <c r="B96" s="19"/>
      <c r="C96" s="19" t="s">
        <v>277</v>
      </c>
      <c r="D96" s="13" t="s">
        <v>278</v>
      </c>
      <c r="E96" s="13"/>
      <c r="F96" s="13"/>
      <c r="G96" s="13"/>
      <c r="H96" s="13">
        <f>SUM(H97:H102)</f>
        <v>0</v>
      </c>
      <c r="I96" s="13">
        <f>SUM(I97:I102)</f>
        <v>0</v>
      </c>
      <c r="J96" s="13">
        <f>H96+I96</f>
        <v>0</v>
      </c>
      <c r="K96" s="13"/>
      <c r="L96" s="13">
        <f>SUM(L97:L102)</f>
        <v>0.61064000000000007</v>
      </c>
      <c r="M96" s="13"/>
      <c r="P96" s="13">
        <f>IF(Q96="PR",J96,SUM(O97:O102))</f>
        <v>0</v>
      </c>
      <c r="Q96" s="13" t="s">
        <v>100</v>
      </c>
      <c r="R96" s="13">
        <f>IF(Q96="HS",H96,0)</f>
        <v>0</v>
      </c>
      <c r="S96" s="13">
        <f>IF(Q96="HS",I96-P96,0)</f>
        <v>0</v>
      </c>
      <c r="T96" s="13">
        <f>IF(Q96="PS",H96,0)</f>
        <v>0</v>
      </c>
      <c r="U96" s="13">
        <f>IF(Q96="PS",I96-P96,0)</f>
        <v>0</v>
      </c>
      <c r="V96" s="13">
        <f>IF(Q96="MP",H96,0)</f>
        <v>0</v>
      </c>
      <c r="W96" s="13">
        <f>IF(Q96="MP",I96-P96,0)</f>
        <v>0</v>
      </c>
      <c r="X96" s="13">
        <f>IF(Q96="OM",H96,0)</f>
        <v>0</v>
      </c>
      <c r="Y96" s="13">
        <v>735</v>
      </c>
      <c r="AI96">
        <f>SUM(Z97:Z102)</f>
        <v>0</v>
      </c>
      <c r="AJ96">
        <f>SUM(AA97:AA102)</f>
        <v>0</v>
      </c>
      <c r="AK96">
        <f>SUM(AB97:AB102)</f>
        <v>0</v>
      </c>
    </row>
    <row r="97" spans="1:43">
      <c r="A97" s="2" t="s">
        <v>279</v>
      </c>
      <c r="C97" s="1" t="s">
        <v>280</v>
      </c>
      <c r="D97" t="s">
        <v>281</v>
      </c>
      <c r="E97" t="s">
        <v>83</v>
      </c>
      <c r="F97">
        <v>2</v>
      </c>
      <c r="G97">
        <v>0</v>
      </c>
      <c r="H97">
        <f t="shared" ref="H97:H102" si="24">F97*AE97</f>
        <v>0</v>
      </c>
      <c r="I97">
        <f t="shared" ref="I97:I102" si="25">J97-H97</f>
        <v>0</v>
      </c>
      <c r="J97">
        <f t="shared" ref="J97:J102" si="26">F97*G97</f>
        <v>0</v>
      </c>
      <c r="K97">
        <v>3.2669999999999998E-2</v>
      </c>
      <c r="L97">
        <f t="shared" ref="L97:L102" si="27">F97*K97</f>
        <v>6.5339999999999995E-2</v>
      </c>
      <c r="M97" t="s">
        <v>50</v>
      </c>
      <c r="N97">
        <v>1</v>
      </c>
      <c r="O97">
        <f t="shared" ref="O97:O102" si="28">IF(N97=5,I97,0)</f>
        <v>0</v>
      </c>
      <c r="Z97">
        <f t="shared" ref="Z97:Z102" si="29">IF(AD97=0,J97,0)</f>
        <v>0</v>
      </c>
      <c r="AA97">
        <f t="shared" ref="AA97:AA102" si="30">IF(AD97=15,J97,0)</f>
        <v>0</v>
      </c>
      <c r="AB97">
        <f t="shared" ref="AB97:AB102" si="31">IF(AD97=21,J97,0)</f>
        <v>0</v>
      </c>
      <c r="AD97">
        <v>15</v>
      </c>
      <c r="AE97">
        <f t="shared" ref="AE97:AE102" si="32">G97*AG97</f>
        <v>0</v>
      </c>
      <c r="AF97">
        <f t="shared" ref="AF97:AF102" si="33">G97*(1-AG97)</f>
        <v>0</v>
      </c>
      <c r="AG97">
        <v>0.93734721065778526</v>
      </c>
      <c r="AM97">
        <f t="shared" ref="AM97:AM102" si="34">F97*AE97</f>
        <v>0</v>
      </c>
      <c r="AN97">
        <f t="shared" ref="AN97:AN102" si="35">F97*AF97</f>
        <v>0</v>
      </c>
      <c r="AO97" t="s">
        <v>282</v>
      </c>
      <c r="AP97" t="s">
        <v>236</v>
      </c>
      <c r="AQ97" s="13" t="s">
        <v>53</v>
      </c>
    </row>
    <row r="98" spans="1:43">
      <c r="A98" s="2" t="s">
        <v>283</v>
      </c>
      <c r="C98" s="1" t="s">
        <v>284</v>
      </c>
      <c r="D98" t="s">
        <v>285</v>
      </c>
      <c r="E98" t="s">
        <v>83</v>
      </c>
      <c r="F98">
        <v>6</v>
      </c>
      <c r="G98">
        <v>0</v>
      </c>
      <c r="H98">
        <f t="shared" si="24"/>
        <v>0</v>
      </c>
      <c r="I98">
        <f t="shared" si="25"/>
        <v>0</v>
      </c>
      <c r="J98">
        <f t="shared" si="26"/>
        <v>0</v>
      </c>
      <c r="K98">
        <v>3.993E-2</v>
      </c>
      <c r="L98">
        <f t="shared" si="27"/>
        <v>0.23958000000000002</v>
      </c>
      <c r="M98" t="s">
        <v>50</v>
      </c>
      <c r="N98">
        <v>1</v>
      </c>
      <c r="O98">
        <f t="shared" si="28"/>
        <v>0</v>
      </c>
      <c r="Z98">
        <f t="shared" si="29"/>
        <v>0</v>
      </c>
      <c r="AA98">
        <f t="shared" si="30"/>
        <v>0</v>
      </c>
      <c r="AB98">
        <f t="shared" si="31"/>
        <v>0</v>
      </c>
      <c r="AD98">
        <v>15</v>
      </c>
      <c r="AE98">
        <f t="shared" si="32"/>
        <v>0</v>
      </c>
      <c r="AF98">
        <f t="shared" si="33"/>
        <v>0</v>
      </c>
      <c r="AG98">
        <v>0.94198485995457992</v>
      </c>
      <c r="AM98">
        <f t="shared" si="34"/>
        <v>0</v>
      </c>
      <c r="AN98">
        <f t="shared" si="35"/>
        <v>0</v>
      </c>
      <c r="AO98" t="s">
        <v>282</v>
      </c>
      <c r="AP98" t="s">
        <v>236</v>
      </c>
      <c r="AQ98" s="13" t="s">
        <v>53</v>
      </c>
    </row>
    <row r="99" spans="1:43">
      <c r="A99" s="2" t="s">
        <v>286</v>
      </c>
      <c r="C99" s="1" t="s">
        <v>287</v>
      </c>
      <c r="D99" t="s">
        <v>288</v>
      </c>
      <c r="E99" t="s">
        <v>83</v>
      </c>
      <c r="F99">
        <v>8</v>
      </c>
      <c r="G99">
        <v>0</v>
      </c>
      <c r="H99">
        <f t="shared" si="24"/>
        <v>0</v>
      </c>
      <c r="I99">
        <f t="shared" si="25"/>
        <v>0</v>
      </c>
      <c r="J99">
        <f t="shared" si="26"/>
        <v>0</v>
      </c>
      <c r="K99">
        <v>0</v>
      </c>
      <c r="L99">
        <f t="shared" si="27"/>
        <v>0</v>
      </c>
      <c r="M99" t="s">
        <v>50</v>
      </c>
      <c r="N99">
        <v>1</v>
      </c>
      <c r="O99">
        <f t="shared" si="28"/>
        <v>0</v>
      </c>
      <c r="Z99">
        <f t="shared" si="29"/>
        <v>0</v>
      </c>
      <c r="AA99">
        <f t="shared" si="30"/>
        <v>0</v>
      </c>
      <c r="AB99">
        <f t="shared" si="31"/>
        <v>0</v>
      </c>
      <c r="AD99">
        <v>15</v>
      </c>
      <c r="AE99">
        <f t="shared" si="32"/>
        <v>0</v>
      </c>
      <c r="AF99">
        <f t="shared" si="33"/>
        <v>0</v>
      </c>
      <c r="AG99">
        <v>9.2985498690085246E-3</v>
      </c>
      <c r="AM99">
        <f t="shared" si="34"/>
        <v>0</v>
      </c>
      <c r="AN99">
        <f t="shared" si="35"/>
        <v>0</v>
      </c>
      <c r="AO99" t="s">
        <v>282</v>
      </c>
      <c r="AP99" t="s">
        <v>236</v>
      </c>
      <c r="AQ99" s="13" t="s">
        <v>53</v>
      </c>
    </row>
    <row r="100" spans="1:43">
      <c r="A100" s="2" t="s">
        <v>289</v>
      </c>
      <c r="C100" s="1" t="s">
        <v>290</v>
      </c>
      <c r="D100" t="s">
        <v>291</v>
      </c>
      <c r="E100" t="s">
        <v>83</v>
      </c>
      <c r="F100">
        <v>2</v>
      </c>
      <c r="G100">
        <v>0</v>
      </c>
      <c r="H100">
        <f t="shared" si="24"/>
        <v>0</v>
      </c>
      <c r="I100">
        <f t="shared" si="25"/>
        <v>0</v>
      </c>
      <c r="J100">
        <f t="shared" si="26"/>
        <v>0</v>
      </c>
      <c r="K100">
        <v>1.72E-2</v>
      </c>
      <c r="L100">
        <f t="shared" si="27"/>
        <v>3.44E-2</v>
      </c>
      <c r="M100" t="s">
        <v>50</v>
      </c>
      <c r="N100">
        <v>1</v>
      </c>
      <c r="O100">
        <f t="shared" si="28"/>
        <v>0</v>
      </c>
      <c r="Z100">
        <f t="shared" si="29"/>
        <v>0</v>
      </c>
      <c r="AA100">
        <f t="shared" si="30"/>
        <v>0</v>
      </c>
      <c r="AB100">
        <f t="shared" si="31"/>
        <v>0</v>
      </c>
      <c r="AD100">
        <v>15</v>
      </c>
      <c r="AE100">
        <f t="shared" si="32"/>
        <v>0</v>
      </c>
      <c r="AF100">
        <f t="shared" si="33"/>
        <v>0</v>
      </c>
      <c r="AG100">
        <v>0.89405774278215222</v>
      </c>
      <c r="AM100">
        <f t="shared" si="34"/>
        <v>0</v>
      </c>
      <c r="AN100">
        <f t="shared" si="35"/>
        <v>0</v>
      </c>
      <c r="AO100" t="s">
        <v>282</v>
      </c>
      <c r="AP100" t="s">
        <v>236</v>
      </c>
      <c r="AQ100" s="13" t="s">
        <v>53</v>
      </c>
    </row>
    <row r="101" spans="1:43">
      <c r="A101" s="2" t="s">
        <v>292</v>
      </c>
      <c r="C101" s="1" t="s">
        <v>293</v>
      </c>
      <c r="D101" t="s">
        <v>294</v>
      </c>
      <c r="E101" t="s">
        <v>49</v>
      </c>
      <c r="F101">
        <v>11.4</v>
      </c>
      <c r="G101">
        <v>0</v>
      </c>
      <c r="H101">
        <f t="shared" si="24"/>
        <v>0</v>
      </c>
      <c r="I101">
        <f t="shared" si="25"/>
        <v>0</v>
      </c>
      <c r="J101">
        <f t="shared" si="26"/>
        <v>0</v>
      </c>
      <c r="K101">
        <v>2.3800000000000002E-2</v>
      </c>
      <c r="L101">
        <f t="shared" si="27"/>
        <v>0.27132000000000001</v>
      </c>
      <c r="M101" t="s">
        <v>50</v>
      </c>
      <c r="N101">
        <v>1</v>
      </c>
      <c r="O101">
        <f t="shared" si="28"/>
        <v>0</v>
      </c>
      <c r="Z101">
        <f t="shared" si="29"/>
        <v>0</v>
      </c>
      <c r="AA101">
        <f t="shared" si="30"/>
        <v>0</v>
      </c>
      <c r="AB101">
        <f t="shared" si="31"/>
        <v>0</v>
      </c>
      <c r="AD101">
        <v>15</v>
      </c>
      <c r="AE101">
        <f t="shared" si="32"/>
        <v>0</v>
      </c>
      <c r="AF101">
        <f t="shared" si="33"/>
        <v>0</v>
      </c>
      <c r="AG101">
        <v>0</v>
      </c>
      <c r="AM101">
        <f t="shared" si="34"/>
        <v>0</v>
      </c>
      <c r="AN101">
        <f t="shared" si="35"/>
        <v>0</v>
      </c>
      <c r="AO101" t="s">
        <v>282</v>
      </c>
      <c r="AP101" t="s">
        <v>236</v>
      </c>
      <c r="AQ101" s="13" t="s">
        <v>53</v>
      </c>
    </row>
    <row r="102" spans="1:43">
      <c r="A102" s="2" t="s">
        <v>67</v>
      </c>
      <c r="C102" s="1" t="s">
        <v>295</v>
      </c>
      <c r="D102" t="s">
        <v>296</v>
      </c>
      <c r="E102" t="s">
        <v>119</v>
      </c>
      <c r="F102">
        <v>0.61063999999999996</v>
      </c>
      <c r="G102">
        <v>0</v>
      </c>
      <c r="H102">
        <f t="shared" si="24"/>
        <v>0</v>
      </c>
      <c r="I102">
        <f t="shared" si="25"/>
        <v>0</v>
      </c>
      <c r="J102">
        <f t="shared" si="26"/>
        <v>0</v>
      </c>
      <c r="K102">
        <v>0</v>
      </c>
      <c r="L102">
        <f t="shared" si="27"/>
        <v>0</v>
      </c>
      <c r="M102" t="s">
        <v>50</v>
      </c>
      <c r="N102">
        <v>5</v>
      </c>
      <c r="O102">
        <f t="shared" si="28"/>
        <v>0</v>
      </c>
      <c r="Z102">
        <f t="shared" si="29"/>
        <v>0</v>
      </c>
      <c r="AA102">
        <f t="shared" si="30"/>
        <v>0</v>
      </c>
      <c r="AB102">
        <f t="shared" si="31"/>
        <v>0</v>
      </c>
      <c r="AD102">
        <v>15</v>
      </c>
      <c r="AE102">
        <f t="shared" si="32"/>
        <v>0</v>
      </c>
      <c r="AF102">
        <f t="shared" si="33"/>
        <v>0</v>
      </c>
      <c r="AG102">
        <v>0</v>
      </c>
      <c r="AM102">
        <f t="shared" si="34"/>
        <v>0</v>
      </c>
      <c r="AN102">
        <f t="shared" si="35"/>
        <v>0</v>
      </c>
      <c r="AO102" t="s">
        <v>282</v>
      </c>
      <c r="AP102" t="s">
        <v>236</v>
      </c>
      <c r="AQ102" s="13" t="s">
        <v>53</v>
      </c>
    </row>
    <row r="103" spans="1:43">
      <c r="A103" s="18"/>
      <c r="B103" s="19"/>
      <c r="C103" s="19" t="s">
        <v>297</v>
      </c>
      <c r="D103" s="13" t="s">
        <v>298</v>
      </c>
      <c r="E103" s="13"/>
      <c r="F103" s="13"/>
      <c r="G103" s="13"/>
      <c r="H103" s="13">
        <f>SUM(H104:H111)</f>
        <v>0</v>
      </c>
      <c r="I103" s="13">
        <f>SUM(I104:I111)</f>
        <v>0</v>
      </c>
      <c r="J103" s="13">
        <f>H103+I103</f>
        <v>0</v>
      </c>
      <c r="K103" s="13"/>
      <c r="L103" s="13">
        <f>SUM(L104:L111)</f>
        <v>0.187</v>
      </c>
      <c r="M103" s="13"/>
      <c r="P103" s="13">
        <f>IF(Q103="PR",J103,SUM(O104:O111))</f>
        <v>0</v>
      </c>
      <c r="Q103" s="13" t="s">
        <v>100</v>
      </c>
      <c r="R103" s="13">
        <f>IF(Q103="HS",H103,0)</f>
        <v>0</v>
      </c>
      <c r="S103" s="13">
        <f>IF(Q103="HS",I103-P103,0)</f>
        <v>0</v>
      </c>
      <c r="T103" s="13">
        <f>IF(Q103="PS",H103,0)</f>
        <v>0</v>
      </c>
      <c r="U103" s="13">
        <f>IF(Q103="PS",I103-P103,0)</f>
        <v>0</v>
      </c>
      <c r="V103" s="13">
        <f>IF(Q103="MP",H103,0)</f>
        <v>0</v>
      </c>
      <c r="W103" s="13">
        <f>IF(Q103="MP",I103-P103,0)</f>
        <v>0</v>
      </c>
      <c r="X103" s="13">
        <f>IF(Q103="OM",H103,0)</f>
        <v>0</v>
      </c>
      <c r="Y103" s="13">
        <v>766</v>
      </c>
      <c r="AI103">
        <f>SUM(Z104:Z111)</f>
        <v>0</v>
      </c>
      <c r="AJ103">
        <f>SUM(AA104:AA111)</f>
        <v>0</v>
      </c>
      <c r="AK103">
        <f>SUM(AB104:AB111)</f>
        <v>0</v>
      </c>
    </row>
    <row r="104" spans="1:43">
      <c r="A104" s="2" t="s">
        <v>299</v>
      </c>
      <c r="C104" s="1" t="s">
        <v>300</v>
      </c>
      <c r="D104" t="s">
        <v>301</v>
      </c>
      <c r="E104" t="s">
        <v>83</v>
      </c>
      <c r="F104">
        <v>7</v>
      </c>
      <c r="G104">
        <v>0</v>
      </c>
      <c r="H104">
        <f>F104*AE104</f>
        <v>0</v>
      </c>
      <c r="I104">
        <f>J104-H104</f>
        <v>0</v>
      </c>
      <c r="J104">
        <f>F104*G104</f>
        <v>0</v>
      </c>
      <c r="K104">
        <v>0</v>
      </c>
      <c r="L104">
        <f>F104*K104</f>
        <v>0</v>
      </c>
      <c r="M104" t="s">
        <v>50</v>
      </c>
      <c r="N104">
        <v>1</v>
      </c>
      <c r="O104">
        <f>IF(N104=5,I104,0)</f>
        <v>0</v>
      </c>
      <c r="Z104">
        <f>IF(AD104=0,J104,0)</f>
        <v>0</v>
      </c>
      <c r="AA104">
        <f>IF(AD104=15,J104,0)</f>
        <v>0</v>
      </c>
      <c r="AB104">
        <f>IF(AD104=21,J104,0)</f>
        <v>0</v>
      </c>
      <c r="AD104">
        <v>15</v>
      </c>
      <c r="AE104">
        <f>G104*AG104</f>
        <v>0</v>
      </c>
      <c r="AF104">
        <f>G104*(1-AG104)</f>
        <v>0</v>
      </c>
      <c r="AG104">
        <v>0</v>
      </c>
      <c r="AM104">
        <f>F104*AE104</f>
        <v>0</v>
      </c>
      <c r="AN104">
        <f>F104*AF104</f>
        <v>0</v>
      </c>
      <c r="AO104" t="s">
        <v>302</v>
      </c>
      <c r="AP104" t="s">
        <v>303</v>
      </c>
      <c r="AQ104" s="13" t="s">
        <v>53</v>
      </c>
    </row>
    <row r="105" spans="1:43">
      <c r="A105" s="2" t="s">
        <v>304</v>
      </c>
      <c r="C105" s="1" t="s">
        <v>305</v>
      </c>
      <c r="D105" t="s">
        <v>306</v>
      </c>
      <c r="E105" t="s">
        <v>83</v>
      </c>
      <c r="F105">
        <v>5</v>
      </c>
      <c r="G105">
        <v>0</v>
      </c>
      <c r="H105">
        <f>F105*AE105</f>
        <v>0</v>
      </c>
      <c r="I105">
        <f>J105-H105</f>
        <v>0</v>
      </c>
      <c r="J105">
        <f>F105*G105</f>
        <v>0</v>
      </c>
      <c r="K105">
        <v>1.9E-2</v>
      </c>
      <c r="L105">
        <f>F105*K105</f>
        <v>9.5000000000000001E-2</v>
      </c>
      <c r="M105" t="s">
        <v>50</v>
      </c>
      <c r="N105">
        <v>1</v>
      </c>
      <c r="O105">
        <f>IF(N105=5,I105,0)</f>
        <v>0</v>
      </c>
      <c r="Z105">
        <f>IF(AD105=0,J105,0)</f>
        <v>0</v>
      </c>
      <c r="AA105">
        <f>IF(AD105=15,J105,0)</f>
        <v>0</v>
      </c>
      <c r="AB105">
        <f>IF(AD105=21,J105,0)</f>
        <v>0</v>
      </c>
      <c r="AD105">
        <v>15</v>
      </c>
      <c r="AE105">
        <f>G105*AG105</f>
        <v>0</v>
      </c>
      <c r="AF105">
        <f>G105*(1-AG105)</f>
        <v>0</v>
      </c>
      <c r="AG105">
        <v>1</v>
      </c>
      <c r="AM105">
        <f>F105*AE105</f>
        <v>0</v>
      </c>
      <c r="AN105">
        <f>F105*AF105</f>
        <v>0</v>
      </c>
      <c r="AO105" t="s">
        <v>302</v>
      </c>
      <c r="AP105" t="s">
        <v>303</v>
      </c>
      <c r="AQ105" s="13" t="s">
        <v>53</v>
      </c>
    </row>
    <row r="106" spans="1:43" ht="25.5" customHeight="1">
      <c r="C106" s="17" t="s">
        <v>54</v>
      </c>
      <c r="D106" s="56" t="s">
        <v>307</v>
      </c>
      <c r="E106" s="56"/>
      <c r="F106" s="56"/>
      <c r="G106" s="56"/>
      <c r="H106" s="56"/>
      <c r="I106" s="56"/>
      <c r="J106" s="56"/>
      <c r="K106" s="56"/>
      <c r="L106" s="56"/>
      <c r="M106" s="56"/>
    </row>
    <row r="107" spans="1:43">
      <c r="A107" s="2" t="s">
        <v>78</v>
      </c>
      <c r="C107" s="1" t="s">
        <v>308</v>
      </c>
      <c r="D107" t="s">
        <v>309</v>
      </c>
      <c r="E107" t="s">
        <v>83</v>
      </c>
      <c r="F107">
        <v>2</v>
      </c>
      <c r="G107">
        <v>0</v>
      </c>
      <c r="H107">
        <f>F107*AE107</f>
        <v>0</v>
      </c>
      <c r="I107">
        <f>J107-H107</f>
        <v>0</v>
      </c>
      <c r="J107">
        <f>F107*G107</f>
        <v>0</v>
      </c>
      <c r="K107">
        <v>1.7000000000000001E-2</v>
      </c>
      <c r="L107">
        <f>F107*K107</f>
        <v>3.4000000000000002E-2</v>
      </c>
      <c r="M107" t="s">
        <v>50</v>
      </c>
      <c r="N107">
        <v>1</v>
      </c>
      <c r="O107">
        <f>IF(N107=5,I107,0)</f>
        <v>0</v>
      </c>
      <c r="Z107">
        <f>IF(AD107=0,J107,0)</f>
        <v>0</v>
      </c>
      <c r="AA107">
        <f>IF(AD107=15,J107,0)</f>
        <v>0</v>
      </c>
      <c r="AB107">
        <f>IF(AD107=21,J107,0)</f>
        <v>0</v>
      </c>
      <c r="AD107">
        <v>15</v>
      </c>
      <c r="AE107">
        <f>G107*AG107</f>
        <v>0</v>
      </c>
      <c r="AF107">
        <f>G107*(1-AG107)</f>
        <v>0</v>
      </c>
      <c r="AG107">
        <v>1</v>
      </c>
      <c r="AM107">
        <f>F107*AE107</f>
        <v>0</v>
      </c>
      <c r="AN107">
        <f>F107*AF107</f>
        <v>0</v>
      </c>
      <c r="AO107" t="s">
        <v>302</v>
      </c>
      <c r="AP107" t="s">
        <v>303</v>
      </c>
      <c r="AQ107" s="13" t="s">
        <v>53</v>
      </c>
    </row>
    <row r="108" spans="1:43" ht="25.5" customHeight="1">
      <c r="C108" s="17" t="s">
        <v>54</v>
      </c>
      <c r="D108" s="56" t="s">
        <v>307</v>
      </c>
      <c r="E108" s="56"/>
      <c r="F108" s="56"/>
      <c r="G108" s="56"/>
      <c r="H108" s="56"/>
      <c r="I108" s="56"/>
      <c r="J108" s="56"/>
      <c r="K108" s="56"/>
      <c r="L108" s="56"/>
      <c r="M108" s="56"/>
    </row>
    <row r="109" spans="1:43">
      <c r="A109" s="2" t="s">
        <v>310</v>
      </c>
      <c r="C109" s="1" t="s">
        <v>311</v>
      </c>
      <c r="D109" t="s">
        <v>312</v>
      </c>
      <c r="E109" t="s">
        <v>83</v>
      </c>
      <c r="F109">
        <v>2</v>
      </c>
      <c r="G109">
        <v>0</v>
      </c>
      <c r="H109">
        <f>F109*AE109</f>
        <v>0</v>
      </c>
      <c r="I109">
        <f>J109-H109</f>
        <v>0</v>
      </c>
      <c r="J109">
        <f>F109*G109</f>
        <v>0</v>
      </c>
      <c r="K109">
        <v>0</v>
      </c>
      <c r="L109">
        <f>F109*K109</f>
        <v>0</v>
      </c>
      <c r="M109" t="s">
        <v>50</v>
      </c>
      <c r="N109">
        <v>1</v>
      </c>
      <c r="O109">
        <f>IF(N109=5,I109,0)</f>
        <v>0</v>
      </c>
      <c r="Z109">
        <f>IF(AD109=0,J109,0)</f>
        <v>0</v>
      </c>
      <c r="AA109">
        <f>IF(AD109=15,J109,0)</f>
        <v>0</v>
      </c>
      <c r="AB109">
        <f>IF(AD109=21,J109,0)</f>
        <v>0</v>
      </c>
      <c r="AD109">
        <v>15</v>
      </c>
      <c r="AE109">
        <f>G109*AG109</f>
        <v>0</v>
      </c>
      <c r="AF109">
        <f>G109*(1-AG109)</f>
        <v>0</v>
      </c>
      <c r="AG109">
        <v>0</v>
      </c>
      <c r="AM109">
        <f>F109*AE109</f>
        <v>0</v>
      </c>
      <c r="AN109">
        <f>F109*AF109</f>
        <v>0</v>
      </c>
      <c r="AO109" t="s">
        <v>302</v>
      </c>
      <c r="AP109" t="s">
        <v>303</v>
      </c>
      <c r="AQ109" s="13" t="s">
        <v>53</v>
      </c>
    </row>
    <row r="110" spans="1:43">
      <c r="A110" s="2" t="s">
        <v>313</v>
      </c>
      <c r="C110" s="1" t="s">
        <v>314</v>
      </c>
      <c r="D110" t="s">
        <v>315</v>
      </c>
      <c r="E110" t="s">
        <v>83</v>
      </c>
      <c r="F110">
        <v>2</v>
      </c>
      <c r="G110">
        <v>0</v>
      </c>
      <c r="H110">
        <f>F110*AE110</f>
        <v>0</v>
      </c>
      <c r="I110">
        <f>J110-H110</f>
        <v>0</v>
      </c>
      <c r="J110">
        <f>F110*G110</f>
        <v>0</v>
      </c>
      <c r="K110">
        <v>2.9000000000000001E-2</v>
      </c>
      <c r="L110">
        <f>F110*K110</f>
        <v>5.8000000000000003E-2</v>
      </c>
      <c r="M110" t="s">
        <v>50</v>
      </c>
      <c r="N110">
        <v>1</v>
      </c>
      <c r="O110">
        <f>IF(N110=5,I110,0)</f>
        <v>0</v>
      </c>
      <c r="Z110">
        <f>IF(AD110=0,J110,0)</f>
        <v>0</v>
      </c>
      <c r="AA110">
        <f>IF(AD110=15,J110,0)</f>
        <v>0</v>
      </c>
      <c r="AB110">
        <f>IF(AD110=21,J110,0)</f>
        <v>0</v>
      </c>
      <c r="AD110">
        <v>15</v>
      </c>
      <c r="AE110">
        <f>G110*AG110</f>
        <v>0</v>
      </c>
      <c r="AF110">
        <f>G110*(1-AG110)</f>
        <v>0</v>
      </c>
      <c r="AG110">
        <v>1</v>
      </c>
      <c r="AM110">
        <f>F110*AE110</f>
        <v>0</v>
      </c>
      <c r="AN110">
        <f>F110*AF110</f>
        <v>0</v>
      </c>
      <c r="AO110" t="s">
        <v>302</v>
      </c>
      <c r="AP110" t="s">
        <v>303</v>
      </c>
      <c r="AQ110" s="13" t="s">
        <v>53</v>
      </c>
    </row>
    <row r="111" spans="1:43">
      <c r="A111" s="2" t="s">
        <v>316</v>
      </c>
      <c r="C111" s="1" t="s">
        <v>317</v>
      </c>
      <c r="D111" t="s">
        <v>318</v>
      </c>
      <c r="E111" t="s">
        <v>119</v>
      </c>
      <c r="F111">
        <v>0.187</v>
      </c>
      <c r="G111">
        <v>0</v>
      </c>
      <c r="H111">
        <f>F111*AE111</f>
        <v>0</v>
      </c>
      <c r="I111">
        <f>J111-H111</f>
        <v>0</v>
      </c>
      <c r="J111">
        <f>F111*G111</f>
        <v>0</v>
      </c>
      <c r="K111">
        <v>0</v>
      </c>
      <c r="L111">
        <f>F111*K111</f>
        <v>0</v>
      </c>
      <c r="M111" t="s">
        <v>50</v>
      </c>
      <c r="N111">
        <v>5</v>
      </c>
      <c r="O111">
        <f>IF(N111=5,I111,0)</f>
        <v>0</v>
      </c>
      <c r="Z111">
        <f>IF(AD111=0,J111,0)</f>
        <v>0</v>
      </c>
      <c r="AA111">
        <f>IF(AD111=15,J111,0)</f>
        <v>0</v>
      </c>
      <c r="AB111">
        <f>IF(AD111=21,J111,0)</f>
        <v>0</v>
      </c>
      <c r="AD111">
        <v>15</v>
      </c>
      <c r="AE111">
        <f>G111*AG111</f>
        <v>0</v>
      </c>
      <c r="AF111">
        <f>G111*(1-AG111)</f>
        <v>0</v>
      </c>
      <c r="AG111">
        <v>0</v>
      </c>
      <c r="AM111">
        <f>F111*AE111</f>
        <v>0</v>
      </c>
      <c r="AN111">
        <f>F111*AF111</f>
        <v>0</v>
      </c>
      <c r="AO111" t="s">
        <v>302</v>
      </c>
      <c r="AP111" t="s">
        <v>303</v>
      </c>
      <c r="AQ111" s="13" t="s">
        <v>53</v>
      </c>
    </row>
    <row r="112" spans="1:43">
      <c r="A112" s="18"/>
      <c r="B112" s="19"/>
      <c r="C112" s="19" t="s">
        <v>319</v>
      </c>
      <c r="D112" s="13" t="s">
        <v>320</v>
      </c>
      <c r="E112" s="13"/>
      <c r="F112" s="13"/>
      <c r="G112" s="13"/>
      <c r="H112" s="13">
        <f>SUM(H113:H125)</f>
        <v>0</v>
      </c>
      <c r="I112" s="13">
        <f>SUM(I113:I125)</f>
        <v>0</v>
      </c>
      <c r="J112" s="13">
        <f>H112+I112</f>
        <v>0</v>
      </c>
      <c r="K112" s="13"/>
      <c r="L112" s="13">
        <f>SUM(L113:L125)</f>
        <v>0.38009919999999997</v>
      </c>
      <c r="M112" s="13"/>
      <c r="P112" s="13">
        <f>IF(Q112="PR",J112,SUM(O113:O125))</f>
        <v>0</v>
      </c>
      <c r="Q112" s="13" t="s">
        <v>100</v>
      </c>
      <c r="R112" s="13">
        <f>IF(Q112="HS",H112,0)</f>
        <v>0</v>
      </c>
      <c r="S112" s="13">
        <f>IF(Q112="HS",I112-P112,0)</f>
        <v>0</v>
      </c>
      <c r="T112" s="13">
        <f>IF(Q112="PS",H112,0)</f>
        <v>0</v>
      </c>
      <c r="U112" s="13">
        <f>IF(Q112="PS",I112-P112,0)</f>
        <v>0</v>
      </c>
      <c r="V112" s="13">
        <f>IF(Q112="MP",H112,0)</f>
        <v>0</v>
      </c>
      <c r="W112" s="13">
        <f>IF(Q112="MP",I112-P112,0)</f>
        <v>0</v>
      </c>
      <c r="X112" s="13">
        <f>IF(Q112="OM",H112,0)</f>
        <v>0</v>
      </c>
      <c r="Y112" s="13">
        <v>771</v>
      </c>
      <c r="AI112">
        <f>SUM(Z113:Z125)</f>
        <v>0</v>
      </c>
      <c r="AJ112">
        <f>SUM(AA113:AA125)</f>
        <v>0</v>
      </c>
      <c r="AK112">
        <f>SUM(AB113:AB125)</f>
        <v>0</v>
      </c>
    </row>
    <row r="113" spans="1:43">
      <c r="A113" s="2" t="s">
        <v>321</v>
      </c>
      <c r="C113" s="1" t="s">
        <v>322</v>
      </c>
      <c r="D113" t="s">
        <v>323</v>
      </c>
      <c r="E113" t="s">
        <v>49</v>
      </c>
      <c r="F113">
        <v>103.52</v>
      </c>
      <c r="G113">
        <v>0</v>
      </c>
      <c r="H113">
        <f>F113*AE113</f>
        <v>0</v>
      </c>
      <c r="I113">
        <f>J113-H113</f>
        <v>0</v>
      </c>
      <c r="J113">
        <f>F113*G113</f>
        <v>0</v>
      </c>
      <c r="K113">
        <v>0</v>
      </c>
      <c r="L113">
        <f>F113*K113</f>
        <v>0</v>
      </c>
      <c r="M113" t="s">
        <v>50</v>
      </c>
      <c r="N113">
        <v>1</v>
      </c>
      <c r="O113">
        <f>IF(N113=5,I113,0)</f>
        <v>0</v>
      </c>
      <c r="Z113">
        <f>IF(AD113=0,J113,0)</f>
        <v>0</v>
      </c>
      <c r="AA113">
        <f>IF(AD113=15,J113,0)</f>
        <v>0</v>
      </c>
      <c r="AB113">
        <f>IF(AD113=21,J113,0)</f>
        <v>0</v>
      </c>
      <c r="AD113">
        <v>15</v>
      </c>
      <c r="AE113">
        <f>G113*AG113</f>
        <v>0</v>
      </c>
      <c r="AF113">
        <f>G113*(1-AG113)</f>
        <v>0</v>
      </c>
      <c r="AG113">
        <v>0</v>
      </c>
      <c r="AM113">
        <f>F113*AE113</f>
        <v>0</v>
      </c>
      <c r="AN113">
        <f>F113*AF113</f>
        <v>0</v>
      </c>
      <c r="AO113" t="s">
        <v>324</v>
      </c>
      <c r="AP113" t="s">
        <v>325</v>
      </c>
      <c r="AQ113" s="13" t="s">
        <v>53</v>
      </c>
    </row>
    <row r="114" spans="1:43">
      <c r="D114" s="14" t="s">
        <v>326</v>
      </c>
      <c r="E114" s="14"/>
      <c r="F114" s="14">
        <v>103.52</v>
      </c>
    </row>
    <row r="115" spans="1:43" ht="25.5" customHeight="1">
      <c r="C115" s="17" t="s">
        <v>54</v>
      </c>
      <c r="D115" s="56" t="s">
        <v>327</v>
      </c>
      <c r="E115" s="56"/>
      <c r="F115" s="56"/>
      <c r="G115" s="56"/>
      <c r="H115" s="56"/>
      <c r="I115" s="56"/>
      <c r="J115" s="56"/>
      <c r="K115" s="56"/>
      <c r="L115" s="56"/>
      <c r="M115" s="56"/>
    </row>
    <row r="116" spans="1:43">
      <c r="A116" s="2" t="s">
        <v>328</v>
      </c>
      <c r="C116" s="1" t="s">
        <v>329</v>
      </c>
      <c r="D116" t="s">
        <v>330</v>
      </c>
      <c r="E116" t="s">
        <v>49</v>
      </c>
      <c r="F116">
        <v>13.88</v>
      </c>
      <c r="G116">
        <v>0</v>
      </c>
      <c r="H116">
        <f>F116*AE116</f>
        <v>0</v>
      </c>
      <c r="I116">
        <f>J116-H116</f>
        <v>0</v>
      </c>
      <c r="J116">
        <f>F116*G116</f>
        <v>0</v>
      </c>
      <c r="K116">
        <v>0</v>
      </c>
      <c r="L116">
        <f>F116*K116</f>
        <v>0</v>
      </c>
      <c r="M116" t="s">
        <v>50</v>
      </c>
      <c r="N116">
        <v>1</v>
      </c>
      <c r="O116">
        <f>IF(N116=5,I116,0)</f>
        <v>0</v>
      </c>
      <c r="Z116">
        <f>IF(AD116=0,J116,0)</f>
        <v>0</v>
      </c>
      <c r="AA116">
        <f>IF(AD116=15,J116,0)</f>
        <v>0</v>
      </c>
      <c r="AB116">
        <f>IF(AD116=21,J116,0)</f>
        <v>0</v>
      </c>
      <c r="AD116">
        <v>15</v>
      </c>
      <c r="AE116">
        <f>G116*AG116</f>
        <v>0</v>
      </c>
      <c r="AF116">
        <f>G116*(1-AG116)</f>
        <v>0</v>
      </c>
      <c r="AG116">
        <v>0</v>
      </c>
      <c r="AM116">
        <f>F116*AE116</f>
        <v>0</v>
      </c>
      <c r="AN116">
        <f>F116*AF116</f>
        <v>0</v>
      </c>
      <c r="AO116" t="s">
        <v>324</v>
      </c>
      <c r="AP116" t="s">
        <v>325</v>
      </c>
      <c r="AQ116" s="13" t="s">
        <v>53</v>
      </c>
    </row>
    <row r="117" spans="1:43" ht="12.75" customHeight="1">
      <c r="C117" s="17" t="s">
        <v>54</v>
      </c>
      <c r="D117" s="56" t="s">
        <v>331</v>
      </c>
      <c r="E117" s="56"/>
      <c r="F117" s="56"/>
      <c r="G117" s="56"/>
      <c r="H117" s="56"/>
      <c r="I117" s="56"/>
      <c r="J117" s="56"/>
      <c r="K117" s="56"/>
      <c r="L117" s="56"/>
      <c r="M117" s="56"/>
    </row>
    <row r="118" spans="1:43">
      <c r="A118" s="2" t="s">
        <v>332</v>
      </c>
      <c r="C118" s="1" t="s">
        <v>333</v>
      </c>
      <c r="D118" t="s">
        <v>334</v>
      </c>
      <c r="E118" t="s">
        <v>49</v>
      </c>
      <c r="F118">
        <v>13.88</v>
      </c>
      <c r="G118">
        <v>0</v>
      </c>
      <c r="H118">
        <f>F118*AE118</f>
        <v>0</v>
      </c>
      <c r="I118">
        <f>J118-H118</f>
        <v>0</v>
      </c>
      <c r="J118">
        <f>F118*G118</f>
        <v>0</v>
      </c>
      <c r="K118">
        <v>0</v>
      </c>
      <c r="L118">
        <f>F118*K118</f>
        <v>0</v>
      </c>
      <c r="M118" t="s">
        <v>50</v>
      </c>
      <c r="N118">
        <v>1</v>
      </c>
      <c r="O118">
        <f>IF(N118=5,I118,0)</f>
        <v>0</v>
      </c>
      <c r="Z118">
        <f>IF(AD118=0,J118,0)</f>
        <v>0</v>
      </c>
      <c r="AA118">
        <f>IF(AD118=15,J118,0)</f>
        <v>0</v>
      </c>
      <c r="AB118">
        <f>IF(AD118=21,J118,0)</f>
        <v>0</v>
      </c>
      <c r="AD118">
        <v>15</v>
      </c>
      <c r="AE118">
        <f>G118*AG118</f>
        <v>0</v>
      </c>
      <c r="AF118">
        <f>G118*(1-AG118)</f>
        <v>0</v>
      </c>
      <c r="AG118">
        <v>0</v>
      </c>
      <c r="AM118">
        <f>F118*AE118</f>
        <v>0</v>
      </c>
      <c r="AN118">
        <f>F118*AF118</f>
        <v>0</v>
      </c>
      <c r="AO118" t="s">
        <v>324</v>
      </c>
      <c r="AP118" t="s">
        <v>325</v>
      </c>
      <c r="AQ118" s="13" t="s">
        <v>53</v>
      </c>
    </row>
    <row r="119" spans="1:43" ht="12.75" customHeight="1">
      <c r="C119" s="17" t="s">
        <v>54</v>
      </c>
      <c r="D119" s="56" t="s">
        <v>331</v>
      </c>
      <c r="E119" s="56"/>
      <c r="F119" s="56"/>
      <c r="G119" s="56"/>
      <c r="H119" s="56"/>
      <c r="I119" s="56"/>
      <c r="J119" s="56"/>
      <c r="K119" s="56"/>
      <c r="L119" s="56"/>
      <c r="M119" s="56"/>
    </row>
    <row r="120" spans="1:43">
      <c r="A120" s="2" t="s">
        <v>335</v>
      </c>
      <c r="C120" s="1" t="s">
        <v>336</v>
      </c>
      <c r="D120" t="s">
        <v>337</v>
      </c>
      <c r="E120" t="s">
        <v>49</v>
      </c>
      <c r="F120">
        <v>13.88</v>
      </c>
      <c r="G120">
        <v>0</v>
      </c>
      <c r="H120">
        <f>F120*AE120</f>
        <v>0</v>
      </c>
      <c r="I120">
        <f>J120-H120</f>
        <v>0</v>
      </c>
      <c r="J120">
        <f>F120*G120</f>
        <v>0</v>
      </c>
      <c r="K120">
        <v>5.0400000000000002E-3</v>
      </c>
      <c r="L120">
        <f>F120*K120</f>
        <v>6.9955200000000009E-2</v>
      </c>
      <c r="M120" t="s">
        <v>50</v>
      </c>
      <c r="N120">
        <v>1</v>
      </c>
      <c r="O120">
        <f>IF(N120=5,I120,0)</f>
        <v>0</v>
      </c>
      <c r="Z120">
        <f>IF(AD120=0,J120,0)</f>
        <v>0</v>
      </c>
      <c r="AA120">
        <f>IF(AD120=15,J120,0)</f>
        <v>0</v>
      </c>
      <c r="AB120">
        <f>IF(AD120=21,J120,0)</f>
        <v>0</v>
      </c>
      <c r="AD120">
        <v>15</v>
      </c>
      <c r="AE120">
        <f>G120*AG120</f>
        <v>0</v>
      </c>
      <c r="AF120">
        <f>G120*(1-AG120)</f>
        <v>0</v>
      </c>
      <c r="AG120">
        <v>0.17332197614991479</v>
      </c>
      <c r="AM120">
        <f>F120*AE120</f>
        <v>0</v>
      </c>
      <c r="AN120">
        <f>F120*AF120</f>
        <v>0</v>
      </c>
      <c r="AO120" t="s">
        <v>324</v>
      </c>
      <c r="AP120" t="s">
        <v>325</v>
      </c>
      <c r="AQ120" s="13" t="s">
        <v>53</v>
      </c>
    </row>
    <row r="121" spans="1:43" ht="12.75" customHeight="1">
      <c r="C121" s="17" t="s">
        <v>54</v>
      </c>
      <c r="D121" s="56" t="s">
        <v>338</v>
      </c>
      <c r="E121" s="56"/>
      <c r="F121" s="56"/>
      <c r="G121" s="56"/>
      <c r="H121" s="56"/>
      <c r="I121" s="56"/>
      <c r="J121" s="56"/>
      <c r="K121" s="56"/>
      <c r="L121" s="56"/>
      <c r="M121" s="56"/>
    </row>
    <row r="122" spans="1:43">
      <c r="A122" s="2" t="s">
        <v>339</v>
      </c>
      <c r="C122" s="1" t="s">
        <v>340</v>
      </c>
      <c r="D122" t="s">
        <v>341</v>
      </c>
      <c r="E122" t="s">
        <v>49</v>
      </c>
      <c r="F122">
        <v>16</v>
      </c>
      <c r="G122">
        <v>0</v>
      </c>
      <c r="H122">
        <f>F122*AE122</f>
        <v>0</v>
      </c>
      <c r="I122">
        <f>J122-H122</f>
        <v>0</v>
      </c>
      <c r="J122">
        <f>F122*G122</f>
        <v>0</v>
      </c>
      <c r="K122">
        <v>1.9199999999999998E-2</v>
      </c>
      <c r="L122">
        <f>F122*K122</f>
        <v>0.30719999999999997</v>
      </c>
      <c r="M122" t="s">
        <v>50</v>
      </c>
      <c r="N122">
        <v>1</v>
      </c>
      <c r="O122">
        <f>IF(N122=5,I122,0)</f>
        <v>0</v>
      </c>
      <c r="Z122">
        <f>IF(AD122=0,J122,0)</f>
        <v>0</v>
      </c>
      <c r="AA122">
        <f>IF(AD122=15,J122,0)</f>
        <v>0</v>
      </c>
      <c r="AB122">
        <f>IF(AD122=21,J122,0)</f>
        <v>0</v>
      </c>
      <c r="AD122">
        <v>15</v>
      </c>
      <c r="AE122">
        <f>G122*AG122</f>
        <v>0</v>
      </c>
      <c r="AF122">
        <f>G122*(1-AG122)</f>
        <v>0</v>
      </c>
      <c r="AG122">
        <v>1</v>
      </c>
      <c r="AM122">
        <f>F122*AE122</f>
        <v>0</v>
      </c>
      <c r="AN122">
        <f>F122*AF122</f>
        <v>0</v>
      </c>
      <c r="AO122" t="s">
        <v>324</v>
      </c>
      <c r="AP122" t="s">
        <v>325</v>
      </c>
      <c r="AQ122" s="13" t="s">
        <v>53</v>
      </c>
    </row>
    <row r="123" spans="1:43" ht="25.5" customHeight="1">
      <c r="C123" s="17" t="s">
        <v>54</v>
      </c>
      <c r="D123" s="56" t="s">
        <v>342</v>
      </c>
      <c r="E123" s="56"/>
      <c r="F123" s="56"/>
      <c r="G123" s="56"/>
      <c r="H123" s="56"/>
      <c r="I123" s="56"/>
      <c r="J123" s="56"/>
      <c r="K123" s="56"/>
      <c r="L123" s="56"/>
      <c r="M123" s="56"/>
    </row>
    <row r="124" spans="1:43">
      <c r="A124" s="2" t="s">
        <v>343</v>
      </c>
      <c r="C124" s="1" t="s">
        <v>344</v>
      </c>
      <c r="D124" t="s">
        <v>345</v>
      </c>
      <c r="E124" t="s">
        <v>104</v>
      </c>
      <c r="F124">
        <v>9.1999999999999993</v>
      </c>
      <c r="G124">
        <v>0</v>
      </c>
      <c r="H124">
        <f>F124*AE124</f>
        <v>0</v>
      </c>
      <c r="I124">
        <f>J124-H124</f>
        <v>0</v>
      </c>
      <c r="J124">
        <f>F124*G124</f>
        <v>0</v>
      </c>
      <c r="K124">
        <v>3.2000000000000003E-4</v>
      </c>
      <c r="L124">
        <f>F124*K124</f>
        <v>2.944E-3</v>
      </c>
      <c r="M124" t="s">
        <v>50</v>
      </c>
      <c r="N124">
        <v>1</v>
      </c>
      <c r="O124">
        <f>IF(N124=5,I124,0)</f>
        <v>0</v>
      </c>
      <c r="Z124">
        <f>IF(AD124=0,J124,0)</f>
        <v>0</v>
      </c>
      <c r="AA124">
        <f>IF(AD124=15,J124,0)</f>
        <v>0</v>
      </c>
      <c r="AB124">
        <f>IF(AD124=21,J124,0)</f>
        <v>0</v>
      </c>
      <c r="AD124">
        <v>15</v>
      </c>
      <c r="AE124">
        <f>G124*AG124</f>
        <v>0</v>
      </c>
      <c r="AF124">
        <f>G124*(1-AG124)</f>
        <v>0</v>
      </c>
      <c r="AG124">
        <v>8.5781250000000017E-2</v>
      </c>
      <c r="AM124">
        <f>F124*AE124</f>
        <v>0</v>
      </c>
      <c r="AN124">
        <f>F124*AF124</f>
        <v>0</v>
      </c>
      <c r="AO124" t="s">
        <v>324</v>
      </c>
      <c r="AP124" t="s">
        <v>325</v>
      </c>
      <c r="AQ124" s="13" t="s">
        <v>53</v>
      </c>
    </row>
    <row r="125" spans="1:43">
      <c r="A125" s="2" t="s">
        <v>346</v>
      </c>
      <c r="C125" s="1" t="s">
        <v>347</v>
      </c>
      <c r="D125" t="s">
        <v>348</v>
      </c>
      <c r="E125" t="s">
        <v>119</v>
      </c>
      <c r="F125">
        <v>0.38009999999999999</v>
      </c>
      <c r="G125">
        <v>0</v>
      </c>
      <c r="H125">
        <f>F125*AE125</f>
        <v>0</v>
      </c>
      <c r="I125">
        <f>J125-H125</f>
        <v>0</v>
      </c>
      <c r="J125">
        <f>F125*G125</f>
        <v>0</v>
      </c>
      <c r="K125">
        <v>0</v>
      </c>
      <c r="L125">
        <f>F125*K125</f>
        <v>0</v>
      </c>
      <c r="M125" t="s">
        <v>50</v>
      </c>
      <c r="N125">
        <v>5</v>
      </c>
      <c r="O125">
        <f>IF(N125=5,I125,0)</f>
        <v>0</v>
      </c>
      <c r="Z125">
        <f>IF(AD125=0,J125,0)</f>
        <v>0</v>
      </c>
      <c r="AA125">
        <f>IF(AD125=15,J125,0)</f>
        <v>0</v>
      </c>
      <c r="AB125">
        <f>IF(AD125=21,J125,0)</f>
        <v>0</v>
      </c>
      <c r="AD125">
        <v>15</v>
      </c>
      <c r="AE125">
        <f>G125*AG125</f>
        <v>0</v>
      </c>
      <c r="AF125">
        <f>G125*(1-AG125)</f>
        <v>0</v>
      </c>
      <c r="AG125">
        <v>0</v>
      </c>
      <c r="AM125">
        <f>F125*AE125</f>
        <v>0</v>
      </c>
      <c r="AN125">
        <f>F125*AF125</f>
        <v>0</v>
      </c>
      <c r="AO125" t="s">
        <v>324</v>
      </c>
      <c r="AP125" t="s">
        <v>325</v>
      </c>
      <c r="AQ125" s="13" t="s">
        <v>53</v>
      </c>
    </row>
    <row r="126" spans="1:43">
      <c r="A126" s="18"/>
      <c r="B126" s="19"/>
      <c r="C126" s="19" t="s">
        <v>349</v>
      </c>
      <c r="D126" s="13" t="s">
        <v>350</v>
      </c>
      <c r="E126" s="13"/>
      <c r="F126" s="13"/>
      <c r="G126" s="13"/>
      <c r="H126" s="13">
        <f>SUM(H127:H134)</f>
        <v>0</v>
      </c>
      <c r="I126" s="13">
        <f>SUM(I127:I134)</f>
        <v>0</v>
      </c>
      <c r="J126" s="13">
        <f>H126+I126</f>
        <v>0</v>
      </c>
      <c r="K126" s="13"/>
      <c r="L126" s="13">
        <f>SUM(L127:L134)</f>
        <v>0.29939759999999999</v>
      </c>
      <c r="M126" s="13"/>
      <c r="P126" s="13">
        <f>IF(Q126="PR",J126,SUM(O127:O134))</f>
        <v>0</v>
      </c>
      <c r="Q126" s="13" t="s">
        <v>100</v>
      </c>
      <c r="R126" s="13">
        <f>IF(Q126="HS",H126,0)</f>
        <v>0</v>
      </c>
      <c r="S126" s="13">
        <f>IF(Q126="HS",I126-P126,0)</f>
        <v>0</v>
      </c>
      <c r="T126" s="13">
        <f>IF(Q126="PS",H126,0)</f>
        <v>0</v>
      </c>
      <c r="U126" s="13">
        <f>IF(Q126="PS",I126-P126,0)</f>
        <v>0</v>
      </c>
      <c r="V126" s="13">
        <f>IF(Q126="MP",H126,0)</f>
        <v>0</v>
      </c>
      <c r="W126" s="13">
        <f>IF(Q126="MP",I126-P126,0)</f>
        <v>0</v>
      </c>
      <c r="X126" s="13">
        <f>IF(Q126="OM",H126,0)</f>
        <v>0</v>
      </c>
      <c r="Y126" s="13">
        <v>776</v>
      </c>
      <c r="AI126">
        <f>SUM(Z127:Z134)</f>
        <v>0</v>
      </c>
      <c r="AJ126">
        <f>SUM(AA127:AA134)</f>
        <v>0</v>
      </c>
      <c r="AK126">
        <f>SUM(AB127:AB134)</f>
        <v>0</v>
      </c>
    </row>
    <row r="127" spans="1:43">
      <c r="A127" s="2" t="s">
        <v>351</v>
      </c>
      <c r="C127" s="1" t="s">
        <v>352</v>
      </c>
      <c r="D127" t="s">
        <v>353</v>
      </c>
      <c r="E127" t="s">
        <v>49</v>
      </c>
      <c r="F127">
        <v>89.64</v>
      </c>
      <c r="G127">
        <v>0</v>
      </c>
      <c r="H127">
        <f>F127*AE127</f>
        <v>0</v>
      </c>
      <c r="I127">
        <f>J127-H127</f>
        <v>0</v>
      </c>
      <c r="J127">
        <f>F127*G127</f>
        <v>0</v>
      </c>
      <c r="K127">
        <v>0</v>
      </c>
      <c r="L127">
        <f>F127*K127</f>
        <v>0</v>
      </c>
      <c r="M127" t="s">
        <v>50</v>
      </c>
      <c r="N127">
        <v>1</v>
      </c>
      <c r="O127">
        <f>IF(N127=5,I127,0)</f>
        <v>0</v>
      </c>
      <c r="Z127">
        <f>IF(AD127=0,J127,0)</f>
        <v>0</v>
      </c>
      <c r="AA127">
        <f>IF(AD127=15,J127,0)</f>
        <v>0</v>
      </c>
      <c r="AB127">
        <f>IF(AD127=21,J127,0)</f>
        <v>0</v>
      </c>
      <c r="AD127">
        <v>15</v>
      </c>
      <c r="AE127">
        <f>G127*AG127</f>
        <v>0</v>
      </c>
      <c r="AF127">
        <f>G127*(1-AG127)</f>
        <v>0</v>
      </c>
      <c r="AG127">
        <v>0</v>
      </c>
      <c r="AM127">
        <f>F127*AE127</f>
        <v>0</v>
      </c>
      <c r="AN127">
        <f>F127*AF127</f>
        <v>0</v>
      </c>
      <c r="AO127" t="s">
        <v>354</v>
      </c>
      <c r="AP127" t="s">
        <v>325</v>
      </c>
      <c r="AQ127" s="13" t="s">
        <v>53</v>
      </c>
    </row>
    <row r="128" spans="1:43">
      <c r="A128" s="2" t="s">
        <v>355</v>
      </c>
      <c r="C128" s="1" t="s">
        <v>356</v>
      </c>
      <c r="D128" t="s">
        <v>357</v>
      </c>
      <c r="E128" t="s">
        <v>49</v>
      </c>
      <c r="F128">
        <v>89.64</v>
      </c>
      <c r="G128">
        <v>0</v>
      </c>
      <c r="H128">
        <f>F128*AE128</f>
        <v>0</v>
      </c>
      <c r="I128">
        <f>J128-H128</f>
        <v>0</v>
      </c>
      <c r="J128">
        <f>F128*G128</f>
        <v>0</v>
      </c>
      <c r="K128">
        <v>0</v>
      </c>
      <c r="L128">
        <f>F128*K128</f>
        <v>0</v>
      </c>
      <c r="M128" t="s">
        <v>50</v>
      </c>
      <c r="N128">
        <v>1</v>
      </c>
      <c r="O128">
        <f>IF(N128=5,I128,0)</f>
        <v>0</v>
      </c>
      <c r="Z128">
        <f>IF(AD128=0,J128,0)</f>
        <v>0</v>
      </c>
      <c r="AA128">
        <f>IF(AD128=15,J128,0)</f>
        <v>0</v>
      </c>
      <c r="AB128">
        <f>IF(AD128=21,J128,0)</f>
        <v>0</v>
      </c>
      <c r="AD128">
        <v>15</v>
      </c>
      <c r="AE128">
        <f>G128*AG128</f>
        <v>0</v>
      </c>
      <c r="AF128">
        <f>G128*(1-AG128)</f>
        <v>0</v>
      </c>
      <c r="AG128">
        <v>0</v>
      </c>
      <c r="AM128">
        <f>F128*AE128</f>
        <v>0</v>
      </c>
      <c r="AN128">
        <f>F128*AF128</f>
        <v>0</v>
      </c>
      <c r="AO128" t="s">
        <v>354</v>
      </c>
      <c r="AP128" t="s">
        <v>325</v>
      </c>
      <c r="AQ128" s="13" t="s">
        <v>53</v>
      </c>
    </row>
    <row r="129" spans="1:43" ht="25.5" customHeight="1">
      <c r="C129" s="17" t="s">
        <v>54</v>
      </c>
      <c r="D129" s="56" t="s">
        <v>358</v>
      </c>
      <c r="E129" s="56"/>
      <c r="F129" s="56"/>
      <c r="G129" s="56"/>
      <c r="H129" s="56"/>
      <c r="I129" s="56"/>
      <c r="J129" s="56"/>
      <c r="K129" s="56"/>
      <c r="L129" s="56"/>
      <c r="M129" s="56"/>
    </row>
    <row r="130" spans="1:43">
      <c r="A130" s="2" t="s">
        <v>359</v>
      </c>
      <c r="C130" s="1" t="s">
        <v>360</v>
      </c>
      <c r="D130" t="s">
        <v>361</v>
      </c>
      <c r="E130" t="s">
        <v>49</v>
      </c>
      <c r="F130">
        <v>89.64</v>
      </c>
      <c r="G130">
        <v>0</v>
      </c>
      <c r="H130">
        <f>F130*AE130</f>
        <v>0</v>
      </c>
      <c r="I130">
        <f>J130-H130</f>
        <v>0</v>
      </c>
      <c r="J130">
        <f>F130*G130</f>
        <v>0</v>
      </c>
      <c r="K130">
        <v>1E-3</v>
      </c>
      <c r="L130">
        <f>F130*K130</f>
        <v>8.9639999999999997E-2</v>
      </c>
      <c r="M130" t="s">
        <v>50</v>
      </c>
      <c r="N130">
        <v>1</v>
      </c>
      <c r="O130">
        <f>IF(N130=5,I130,0)</f>
        <v>0</v>
      </c>
      <c r="Z130">
        <f>IF(AD130=0,J130,0)</f>
        <v>0</v>
      </c>
      <c r="AA130">
        <f>IF(AD130=15,J130,0)</f>
        <v>0</v>
      </c>
      <c r="AB130">
        <f>IF(AD130=21,J130,0)</f>
        <v>0</v>
      </c>
      <c r="AD130">
        <v>15</v>
      </c>
      <c r="AE130">
        <f>G130*AG130</f>
        <v>0</v>
      </c>
      <c r="AF130">
        <f>G130*(1-AG130)</f>
        <v>0</v>
      </c>
      <c r="AG130">
        <v>0</v>
      </c>
      <c r="AM130">
        <f>F130*AE130</f>
        <v>0</v>
      </c>
      <c r="AN130">
        <f>F130*AF130</f>
        <v>0</v>
      </c>
      <c r="AO130" t="s">
        <v>354</v>
      </c>
      <c r="AP130" t="s">
        <v>325</v>
      </c>
      <c r="AQ130" s="13" t="s">
        <v>53</v>
      </c>
    </row>
    <row r="131" spans="1:43">
      <c r="A131" s="2" t="s">
        <v>362</v>
      </c>
      <c r="C131" s="1" t="s">
        <v>363</v>
      </c>
      <c r="D131" t="s">
        <v>364</v>
      </c>
      <c r="E131" t="s">
        <v>49</v>
      </c>
      <c r="F131">
        <v>89.64</v>
      </c>
      <c r="G131">
        <v>0</v>
      </c>
      <c r="H131">
        <f>F131*AE131</f>
        <v>0</v>
      </c>
      <c r="I131">
        <f>J131-H131</f>
        <v>0</v>
      </c>
      <c r="J131">
        <f>F131*G131</f>
        <v>0</v>
      </c>
      <c r="K131">
        <v>0</v>
      </c>
      <c r="L131">
        <f>F131*K131</f>
        <v>0</v>
      </c>
      <c r="M131" t="s">
        <v>50</v>
      </c>
      <c r="N131">
        <v>1</v>
      </c>
      <c r="O131">
        <f>IF(N131=5,I131,0)</f>
        <v>0</v>
      </c>
      <c r="Z131">
        <f>IF(AD131=0,J131,0)</f>
        <v>0</v>
      </c>
      <c r="AA131">
        <f>IF(AD131=15,J131,0)</f>
        <v>0</v>
      </c>
      <c r="AB131">
        <f>IF(AD131=21,J131,0)</f>
        <v>0</v>
      </c>
      <c r="AD131">
        <v>15</v>
      </c>
      <c r="AE131">
        <f>G131*AG131</f>
        <v>0</v>
      </c>
      <c r="AF131">
        <f>G131*(1-AG131)</f>
        <v>0</v>
      </c>
      <c r="AG131">
        <v>0</v>
      </c>
      <c r="AM131">
        <f>F131*AE131</f>
        <v>0</v>
      </c>
      <c r="AN131">
        <f>F131*AF131</f>
        <v>0</v>
      </c>
      <c r="AO131" t="s">
        <v>354</v>
      </c>
      <c r="AP131" t="s">
        <v>325</v>
      </c>
      <c r="AQ131" s="13" t="s">
        <v>53</v>
      </c>
    </row>
    <row r="132" spans="1:43">
      <c r="A132" s="2" t="s">
        <v>365</v>
      </c>
      <c r="C132" s="1" t="s">
        <v>366</v>
      </c>
      <c r="D132" t="s">
        <v>367</v>
      </c>
      <c r="E132" t="s">
        <v>49</v>
      </c>
      <c r="F132">
        <v>107.568</v>
      </c>
      <c r="G132">
        <v>0</v>
      </c>
      <c r="H132">
        <f>F132*AE132</f>
        <v>0</v>
      </c>
      <c r="I132">
        <f>J132-H132</f>
        <v>0</v>
      </c>
      <c r="J132">
        <f>F132*G132</f>
        <v>0</v>
      </c>
      <c r="K132">
        <v>1.9499999999999999E-3</v>
      </c>
      <c r="L132">
        <f>F132*K132</f>
        <v>0.20975759999999999</v>
      </c>
      <c r="M132" t="s">
        <v>50</v>
      </c>
      <c r="N132">
        <v>1</v>
      </c>
      <c r="O132">
        <f>IF(N132=5,I132,0)</f>
        <v>0</v>
      </c>
      <c r="Z132">
        <f>IF(AD132=0,J132,0)</f>
        <v>0</v>
      </c>
      <c r="AA132">
        <f>IF(AD132=15,J132,0)</f>
        <v>0</v>
      </c>
      <c r="AB132">
        <f>IF(AD132=21,J132,0)</f>
        <v>0</v>
      </c>
      <c r="AD132">
        <v>15</v>
      </c>
      <c r="AE132">
        <f>G132*AG132</f>
        <v>0</v>
      </c>
      <c r="AF132">
        <f>G132*(1-AG132)</f>
        <v>0</v>
      </c>
      <c r="AG132">
        <v>1</v>
      </c>
      <c r="AM132">
        <f>F132*AE132</f>
        <v>0</v>
      </c>
      <c r="AN132">
        <f>F132*AF132</f>
        <v>0</v>
      </c>
      <c r="AO132" t="s">
        <v>354</v>
      </c>
      <c r="AP132" t="s">
        <v>325</v>
      </c>
      <c r="AQ132" s="13" t="s">
        <v>53</v>
      </c>
    </row>
    <row r="133" spans="1:43" ht="12.75" customHeight="1">
      <c r="C133" s="17" t="s">
        <v>54</v>
      </c>
      <c r="D133" s="56" t="s">
        <v>368</v>
      </c>
      <c r="E133" s="56"/>
      <c r="F133" s="56"/>
      <c r="G133" s="56"/>
      <c r="H133" s="56"/>
      <c r="I133" s="56"/>
      <c r="J133" s="56"/>
      <c r="K133" s="56"/>
      <c r="L133" s="56"/>
      <c r="M133" s="56"/>
    </row>
    <row r="134" spans="1:43">
      <c r="A134" s="2" t="s">
        <v>369</v>
      </c>
      <c r="C134" s="1" t="s">
        <v>370</v>
      </c>
      <c r="D134" t="s">
        <v>371</v>
      </c>
      <c r="E134" t="s">
        <v>119</v>
      </c>
      <c r="F134">
        <v>0.2994</v>
      </c>
      <c r="G134">
        <v>0</v>
      </c>
      <c r="H134">
        <f>F134*AE134</f>
        <v>0</v>
      </c>
      <c r="I134">
        <f>J134-H134</f>
        <v>0</v>
      </c>
      <c r="J134">
        <f>F134*G134</f>
        <v>0</v>
      </c>
      <c r="K134">
        <v>0</v>
      </c>
      <c r="L134">
        <f>F134*K134</f>
        <v>0</v>
      </c>
      <c r="M134" t="s">
        <v>50</v>
      </c>
      <c r="N134">
        <v>5</v>
      </c>
      <c r="O134">
        <f>IF(N134=5,I134,0)</f>
        <v>0</v>
      </c>
      <c r="Z134">
        <f>IF(AD134=0,J134,0)</f>
        <v>0</v>
      </c>
      <c r="AA134">
        <f>IF(AD134=15,J134,0)</f>
        <v>0</v>
      </c>
      <c r="AB134">
        <f>IF(AD134=21,J134,0)</f>
        <v>0</v>
      </c>
      <c r="AD134">
        <v>15</v>
      </c>
      <c r="AE134">
        <f>G134*AG134</f>
        <v>0</v>
      </c>
      <c r="AF134">
        <f>G134*(1-AG134)</f>
        <v>0</v>
      </c>
      <c r="AG134">
        <v>0</v>
      </c>
      <c r="AM134">
        <f>F134*AE134</f>
        <v>0</v>
      </c>
      <c r="AN134">
        <f>F134*AF134</f>
        <v>0</v>
      </c>
      <c r="AO134" t="s">
        <v>354</v>
      </c>
      <c r="AP134" t="s">
        <v>325</v>
      </c>
      <c r="AQ134" s="13" t="s">
        <v>53</v>
      </c>
    </row>
    <row r="135" spans="1:43">
      <c r="A135" s="18"/>
      <c r="B135" s="19"/>
      <c r="C135" s="19" t="s">
        <v>372</v>
      </c>
      <c r="D135" s="13" t="s">
        <v>373</v>
      </c>
      <c r="E135" s="13"/>
      <c r="F135" s="13"/>
      <c r="G135" s="13"/>
      <c r="H135" s="13">
        <f>SUM(H136:H144)</f>
        <v>0</v>
      </c>
      <c r="I135" s="13">
        <f>SUM(I136:I144)</f>
        <v>0</v>
      </c>
      <c r="J135" s="13">
        <f>H135+I135</f>
        <v>0</v>
      </c>
      <c r="K135" s="13"/>
      <c r="L135" s="13">
        <f>SUM(L136:L144)</f>
        <v>0.57672499999999993</v>
      </c>
      <c r="M135" s="13"/>
      <c r="P135" s="13">
        <f>IF(Q135="PR",J135,SUM(O136:O144))</f>
        <v>0</v>
      </c>
      <c r="Q135" s="13" t="s">
        <v>100</v>
      </c>
      <c r="R135" s="13">
        <f>IF(Q135="HS",H135,0)</f>
        <v>0</v>
      </c>
      <c r="S135" s="13">
        <f>IF(Q135="HS",I135-P135,0)</f>
        <v>0</v>
      </c>
      <c r="T135" s="13">
        <f>IF(Q135="PS",H135,0)</f>
        <v>0</v>
      </c>
      <c r="U135" s="13">
        <f>IF(Q135="PS",I135-P135,0)</f>
        <v>0</v>
      </c>
      <c r="V135" s="13">
        <f>IF(Q135="MP",H135,0)</f>
        <v>0</v>
      </c>
      <c r="W135" s="13">
        <f>IF(Q135="MP",I135-P135,0)</f>
        <v>0</v>
      </c>
      <c r="X135" s="13">
        <f>IF(Q135="OM",H135,0)</f>
        <v>0</v>
      </c>
      <c r="Y135" s="13">
        <v>781</v>
      </c>
      <c r="AI135">
        <f>SUM(Z136:Z144)</f>
        <v>0</v>
      </c>
      <c r="AJ135">
        <f>SUM(AA136:AA144)</f>
        <v>0</v>
      </c>
      <c r="AK135">
        <f>SUM(AB136:AB144)</f>
        <v>0</v>
      </c>
    </row>
    <row r="136" spans="1:43">
      <c r="A136" s="2" t="s">
        <v>374</v>
      </c>
      <c r="C136" s="1" t="s">
        <v>375</v>
      </c>
      <c r="D136" t="s">
        <v>376</v>
      </c>
      <c r="E136" t="s">
        <v>49</v>
      </c>
      <c r="F136">
        <v>28.5</v>
      </c>
      <c r="G136">
        <v>0</v>
      </c>
      <c r="H136">
        <f>F136*AE136</f>
        <v>0</v>
      </c>
      <c r="I136">
        <f>J136-H136</f>
        <v>0</v>
      </c>
      <c r="J136">
        <f>F136*G136</f>
        <v>0</v>
      </c>
      <c r="K136">
        <v>2.1000000000000001E-4</v>
      </c>
      <c r="L136">
        <f>F136*K136</f>
        <v>5.9849999999999999E-3</v>
      </c>
      <c r="M136" t="s">
        <v>50</v>
      </c>
      <c r="N136">
        <v>1</v>
      </c>
      <c r="O136">
        <f>IF(N136=5,I136,0)</f>
        <v>0</v>
      </c>
      <c r="Z136">
        <f>IF(AD136=0,J136,0)</f>
        <v>0</v>
      </c>
      <c r="AA136">
        <f>IF(AD136=15,J136,0)</f>
        <v>0</v>
      </c>
      <c r="AB136">
        <f>IF(AD136=21,J136,0)</f>
        <v>0</v>
      </c>
      <c r="AD136">
        <v>15</v>
      </c>
      <c r="AE136">
        <f>G136*AG136</f>
        <v>0</v>
      </c>
      <c r="AF136">
        <f>G136*(1-AG136)</f>
        <v>0</v>
      </c>
      <c r="AG136">
        <v>0.46666666666666667</v>
      </c>
      <c r="AM136">
        <f>F136*AE136</f>
        <v>0</v>
      </c>
      <c r="AN136">
        <f>F136*AF136</f>
        <v>0</v>
      </c>
      <c r="AO136" t="s">
        <v>377</v>
      </c>
      <c r="AP136" t="s">
        <v>378</v>
      </c>
      <c r="AQ136" s="13" t="s">
        <v>53</v>
      </c>
    </row>
    <row r="137" spans="1:43" ht="12.75" customHeight="1">
      <c r="C137" s="17" t="s">
        <v>54</v>
      </c>
      <c r="D137" s="56" t="s">
        <v>379</v>
      </c>
      <c r="E137" s="56"/>
      <c r="F137" s="56"/>
      <c r="G137" s="56"/>
      <c r="H137" s="56"/>
      <c r="I137" s="56"/>
      <c r="J137" s="56"/>
      <c r="K137" s="56"/>
      <c r="L137" s="56"/>
      <c r="M137" s="56"/>
    </row>
    <row r="138" spans="1:43">
      <c r="A138" s="2" t="s">
        <v>380</v>
      </c>
      <c r="C138" s="1" t="s">
        <v>381</v>
      </c>
      <c r="D138" t="s">
        <v>382</v>
      </c>
      <c r="E138" t="s">
        <v>49</v>
      </c>
      <c r="F138">
        <v>28.5</v>
      </c>
      <c r="G138">
        <v>0</v>
      </c>
      <c r="H138">
        <f>F138*AE138</f>
        <v>0</v>
      </c>
      <c r="I138">
        <f>J138-H138</f>
        <v>0</v>
      </c>
      <c r="J138">
        <f>F138*G138</f>
        <v>0</v>
      </c>
      <c r="K138">
        <v>0</v>
      </c>
      <c r="L138">
        <f>F138*K138</f>
        <v>0</v>
      </c>
      <c r="M138" t="s">
        <v>50</v>
      </c>
      <c r="N138">
        <v>1</v>
      </c>
      <c r="O138">
        <f>IF(N138=5,I138,0)</f>
        <v>0</v>
      </c>
      <c r="Z138">
        <f>IF(AD138=0,J138,0)</f>
        <v>0</v>
      </c>
      <c r="AA138">
        <f>IF(AD138=15,J138,0)</f>
        <v>0</v>
      </c>
      <c r="AB138">
        <f>IF(AD138=21,J138,0)</f>
        <v>0</v>
      </c>
      <c r="AD138">
        <v>15</v>
      </c>
      <c r="AE138">
        <f>G138*AG138</f>
        <v>0</v>
      </c>
      <c r="AF138">
        <f>G138*(1-AG138)</f>
        <v>0</v>
      </c>
      <c r="AG138">
        <v>0</v>
      </c>
      <c r="AM138">
        <f>F138*AE138</f>
        <v>0</v>
      </c>
      <c r="AN138">
        <f>F138*AF138</f>
        <v>0</v>
      </c>
      <c r="AO138" t="s">
        <v>377</v>
      </c>
      <c r="AP138" t="s">
        <v>378</v>
      </c>
      <c r="AQ138" s="13" t="s">
        <v>53</v>
      </c>
    </row>
    <row r="139" spans="1:43" ht="38.25" customHeight="1">
      <c r="C139" s="17" t="s">
        <v>54</v>
      </c>
      <c r="D139" s="56" t="s">
        <v>383</v>
      </c>
      <c r="E139" s="56"/>
      <c r="F139" s="56"/>
      <c r="G139" s="56"/>
      <c r="H139" s="56"/>
      <c r="I139" s="56"/>
      <c r="J139" s="56"/>
      <c r="K139" s="56"/>
      <c r="L139" s="56"/>
      <c r="M139" s="56"/>
    </row>
    <row r="140" spans="1:43">
      <c r="A140" s="2" t="s">
        <v>384</v>
      </c>
      <c r="C140" s="1" t="s">
        <v>385</v>
      </c>
      <c r="D140" t="s">
        <v>386</v>
      </c>
      <c r="E140" t="s">
        <v>387</v>
      </c>
      <c r="F140">
        <v>125</v>
      </c>
      <c r="G140">
        <v>0</v>
      </c>
      <c r="H140">
        <f>F140*AE140</f>
        <v>0</v>
      </c>
      <c r="I140">
        <f>J140-H140</f>
        <v>0</v>
      </c>
      <c r="J140">
        <f>F140*G140</f>
        <v>0</v>
      </c>
      <c r="K140">
        <v>1E-3</v>
      </c>
      <c r="L140">
        <f>F140*K140</f>
        <v>0.125</v>
      </c>
      <c r="M140" t="s">
        <v>50</v>
      </c>
      <c r="N140">
        <v>1</v>
      </c>
      <c r="O140">
        <f>IF(N140=5,I140,0)</f>
        <v>0</v>
      </c>
      <c r="Z140">
        <f>IF(AD140=0,J140,0)</f>
        <v>0</v>
      </c>
      <c r="AA140">
        <f>IF(AD140=15,J140,0)</f>
        <v>0</v>
      </c>
      <c r="AB140">
        <f>IF(AD140=21,J140,0)</f>
        <v>0</v>
      </c>
      <c r="AD140">
        <v>15</v>
      </c>
      <c r="AE140">
        <f>G140*AG140</f>
        <v>0</v>
      </c>
      <c r="AF140">
        <f>G140*(1-AG140)</f>
        <v>0</v>
      </c>
      <c r="AG140">
        <v>1</v>
      </c>
      <c r="AM140">
        <f>F140*AE140</f>
        <v>0</v>
      </c>
      <c r="AN140">
        <f>F140*AF140</f>
        <v>0</v>
      </c>
      <c r="AO140" t="s">
        <v>377</v>
      </c>
      <c r="AP140" t="s">
        <v>378</v>
      </c>
      <c r="AQ140" s="13" t="s">
        <v>53</v>
      </c>
    </row>
    <row r="141" spans="1:43" ht="38.25" customHeight="1">
      <c r="C141" s="17" t="s">
        <v>54</v>
      </c>
      <c r="D141" s="56" t="s">
        <v>388</v>
      </c>
      <c r="E141" s="56"/>
      <c r="F141" s="56"/>
      <c r="G141" s="56"/>
      <c r="H141" s="56"/>
      <c r="I141" s="56"/>
      <c r="J141" s="56"/>
      <c r="K141" s="56"/>
      <c r="L141" s="56"/>
      <c r="M141" s="56"/>
    </row>
    <row r="142" spans="1:43">
      <c r="A142" s="2" t="s">
        <v>389</v>
      </c>
      <c r="C142" s="1" t="s">
        <v>390</v>
      </c>
      <c r="D142" t="s">
        <v>391</v>
      </c>
      <c r="E142" t="s">
        <v>49</v>
      </c>
      <c r="F142">
        <v>32.774999999999999</v>
      </c>
      <c r="G142">
        <v>0</v>
      </c>
      <c r="H142">
        <f>F142*AE142</f>
        <v>0</v>
      </c>
      <c r="I142">
        <f>J142-H142</f>
        <v>0</v>
      </c>
      <c r="J142">
        <f>F142*G142</f>
        <v>0</v>
      </c>
      <c r="K142">
        <v>1.3599999999999999E-2</v>
      </c>
      <c r="L142">
        <f>F142*K142</f>
        <v>0.44573999999999997</v>
      </c>
      <c r="M142" t="s">
        <v>50</v>
      </c>
      <c r="N142">
        <v>1</v>
      </c>
      <c r="O142">
        <f>IF(N142=5,I142,0)</f>
        <v>0</v>
      </c>
      <c r="Z142">
        <f>IF(AD142=0,J142,0)</f>
        <v>0</v>
      </c>
      <c r="AA142">
        <f>IF(AD142=15,J142,0)</f>
        <v>0</v>
      </c>
      <c r="AB142">
        <f>IF(AD142=21,J142,0)</f>
        <v>0</v>
      </c>
      <c r="AD142">
        <v>15</v>
      </c>
      <c r="AE142">
        <f>G142*AG142</f>
        <v>0</v>
      </c>
      <c r="AF142">
        <f>G142*(1-AG142)</f>
        <v>0</v>
      </c>
      <c r="AG142">
        <v>1</v>
      </c>
      <c r="AM142">
        <f>F142*AE142</f>
        <v>0</v>
      </c>
      <c r="AN142">
        <f>F142*AF142</f>
        <v>0</v>
      </c>
      <c r="AO142" t="s">
        <v>377</v>
      </c>
      <c r="AP142" t="s">
        <v>378</v>
      </c>
      <c r="AQ142" s="13" t="s">
        <v>53</v>
      </c>
    </row>
    <row r="143" spans="1:43" ht="12.75" customHeight="1">
      <c r="C143" s="17" t="s">
        <v>54</v>
      </c>
      <c r="D143" s="56" t="s">
        <v>392</v>
      </c>
      <c r="E143" s="56"/>
      <c r="F143" s="56"/>
      <c r="G143" s="56"/>
      <c r="H143" s="56"/>
      <c r="I143" s="56"/>
      <c r="J143" s="56"/>
      <c r="K143" s="56"/>
      <c r="L143" s="56"/>
      <c r="M143" s="56"/>
    </row>
    <row r="144" spans="1:43">
      <c r="A144" s="2" t="s">
        <v>393</v>
      </c>
      <c r="C144" s="1" t="s">
        <v>394</v>
      </c>
      <c r="D144" t="s">
        <v>395</v>
      </c>
      <c r="E144" t="s">
        <v>119</v>
      </c>
      <c r="F144">
        <v>0.57672999999999996</v>
      </c>
      <c r="G144">
        <v>0</v>
      </c>
      <c r="H144">
        <f>F144*AE144</f>
        <v>0</v>
      </c>
      <c r="I144">
        <f>J144-H144</f>
        <v>0</v>
      </c>
      <c r="J144">
        <f>F144*G144</f>
        <v>0</v>
      </c>
      <c r="K144">
        <v>0</v>
      </c>
      <c r="L144">
        <f>F144*K144</f>
        <v>0</v>
      </c>
      <c r="M144" t="s">
        <v>50</v>
      </c>
      <c r="N144">
        <v>5</v>
      </c>
      <c r="O144">
        <f>IF(N144=5,I144,0)</f>
        <v>0</v>
      </c>
      <c r="Z144">
        <f>IF(AD144=0,J144,0)</f>
        <v>0</v>
      </c>
      <c r="AA144">
        <f>IF(AD144=15,J144,0)</f>
        <v>0</v>
      </c>
      <c r="AB144">
        <f>IF(AD144=21,J144,0)</f>
        <v>0</v>
      </c>
      <c r="AD144">
        <v>15</v>
      </c>
      <c r="AE144">
        <f>G144*AG144</f>
        <v>0</v>
      </c>
      <c r="AF144">
        <f>G144*(1-AG144)</f>
        <v>0</v>
      </c>
      <c r="AG144">
        <v>0</v>
      </c>
      <c r="AM144">
        <f>F144*AE144</f>
        <v>0</v>
      </c>
      <c r="AN144">
        <f>F144*AF144</f>
        <v>0</v>
      </c>
      <c r="AO144" t="s">
        <v>377</v>
      </c>
      <c r="AP144" t="s">
        <v>378</v>
      </c>
      <c r="AQ144" s="13" t="s">
        <v>53</v>
      </c>
    </row>
    <row r="145" spans="1:43">
      <c r="A145" s="18"/>
      <c r="B145" s="19"/>
      <c r="C145" s="19" t="s">
        <v>396</v>
      </c>
      <c r="D145" s="13" t="s">
        <v>397</v>
      </c>
      <c r="E145" s="13"/>
      <c r="F145" s="13"/>
      <c r="G145" s="13"/>
      <c r="H145" s="13">
        <f>SUM(H146:H152)</f>
        <v>0</v>
      </c>
      <c r="I145" s="13">
        <f>SUM(I146:I152)</f>
        <v>0</v>
      </c>
      <c r="J145" s="13">
        <f>H145+I145</f>
        <v>0</v>
      </c>
      <c r="K145" s="13"/>
      <c r="L145" s="13">
        <f>SUM(L146:L152)</f>
        <v>0.22065960000000001</v>
      </c>
      <c r="M145" s="13"/>
      <c r="P145" s="13">
        <f>IF(Q145="PR",J145,SUM(O146:O152))</f>
        <v>0</v>
      </c>
      <c r="Q145" s="13" t="s">
        <v>100</v>
      </c>
      <c r="R145" s="13">
        <f>IF(Q145="HS",H145,0)</f>
        <v>0</v>
      </c>
      <c r="S145" s="13">
        <f>IF(Q145="HS",I145-P145,0)</f>
        <v>0</v>
      </c>
      <c r="T145" s="13">
        <f>IF(Q145="PS",H145,0)</f>
        <v>0</v>
      </c>
      <c r="U145" s="13">
        <f>IF(Q145="PS",I145-P145,0)</f>
        <v>0</v>
      </c>
      <c r="V145" s="13">
        <f>IF(Q145="MP",H145,0)</f>
        <v>0</v>
      </c>
      <c r="W145" s="13">
        <f>IF(Q145="MP",I145-P145,0)</f>
        <v>0</v>
      </c>
      <c r="X145" s="13">
        <f>IF(Q145="OM",H145,0)</f>
        <v>0</v>
      </c>
      <c r="Y145" s="13">
        <v>784</v>
      </c>
      <c r="AI145">
        <f>SUM(Z146:Z152)</f>
        <v>0</v>
      </c>
      <c r="AJ145">
        <f>SUM(AA146:AA152)</f>
        <v>0</v>
      </c>
      <c r="AK145">
        <f>SUM(AB146:AB152)</f>
        <v>0</v>
      </c>
    </row>
    <row r="146" spans="1:43">
      <c r="A146" s="2" t="s">
        <v>398</v>
      </c>
      <c r="C146" s="1" t="s">
        <v>399</v>
      </c>
      <c r="D146" t="s">
        <v>400</v>
      </c>
      <c r="E146" t="s">
        <v>49</v>
      </c>
      <c r="F146">
        <v>525.38</v>
      </c>
      <c r="G146">
        <v>0</v>
      </c>
      <c r="H146">
        <f>F146*AE146</f>
        <v>0</v>
      </c>
      <c r="I146">
        <f>J146-H146</f>
        <v>0</v>
      </c>
      <c r="J146">
        <f>F146*G146</f>
        <v>0</v>
      </c>
      <c r="K146">
        <v>0</v>
      </c>
      <c r="L146">
        <f>F146*K146</f>
        <v>0</v>
      </c>
      <c r="M146" t="s">
        <v>50</v>
      </c>
      <c r="N146">
        <v>1</v>
      </c>
      <c r="O146">
        <f>IF(N146=5,I146,0)</f>
        <v>0</v>
      </c>
      <c r="Z146">
        <f>IF(AD146=0,J146,0)</f>
        <v>0</v>
      </c>
      <c r="AA146">
        <f>IF(AD146=15,J146,0)</f>
        <v>0</v>
      </c>
      <c r="AB146">
        <f>IF(AD146=21,J146,0)</f>
        <v>0</v>
      </c>
      <c r="AD146">
        <v>15</v>
      </c>
      <c r="AE146">
        <f>G146*AG146</f>
        <v>0</v>
      </c>
      <c r="AF146">
        <f>G146*(1-AG146)</f>
        <v>0</v>
      </c>
      <c r="AG146">
        <v>0</v>
      </c>
      <c r="AM146">
        <f>F146*AE146</f>
        <v>0</v>
      </c>
      <c r="AN146">
        <f>F146*AF146</f>
        <v>0</v>
      </c>
      <c r="AO146" t="s">
        <v>401</v>
      </c>
      <c r="AP146" t="s">
        <v>378</v>
      </c>
      <c r="AQ146" s="13" t="s">
        <v>53</v>
      </c>
    </row>
    <row r="147" spans="1:43" ht="12.75" customHeight="1">
      <c r="C147" s="17" t="s">
        <v>54</v>
      </c>
      <c r="D147" s="56" t="s">
        <v>402</v>
      </c>
      <c r="E147" s="56"/>
      <c r="F147" s="56"/>
      <c r="G147" s="56"/>
      <c r="H147" s="56"/>
      <c r="I147" s="56"/>
      <c r="J147" s="56"/>
      <c r="K147" s="56"/>
      <c r="L147" s="56"/>
      <c r="M147" s="56"/>
    </row>
    <row r="148" spans="1:43">
      <c r="A148" s="2" t="s">
        <v>403</v>
      </c>
      <c r="C148" s="1" t="s">
        <v>404</v>
      </c>
      <c r="D148" t="s">
        <v>405</v>
      </c>
      <c r="E148" t="s">
        <v>49</v>
      </c>
      <c r="F148">
        <v>525.38</v>
      </c>
      <c r="G148">
        <v>0</v>
      </c>
      <c r="H148">
        <f>F148*AE148</f>
        <v>0</v>
      </c>
      <c r="I148">
        <f>J148-H148</f>
        <v>0</v>
      </c>
      <c r="J148">
        <f>F148*G148</f>
        <v>0</v>
      </c>
      <c r="K148">
        <v>2.0000000000000001E-4</v>
      </c>
      <c r="L148">
        <f>F148*K148</f>
        <v>0.105076</v>
      </c>
      <c r="M148" t="s">
        <v>50</v>
      </c>
      <c r="N148">
        <v>1</v>
      </c>
      <c r="O148">
        <f>IF(N148=5,I148,0)</f>
        <v>0</v>
      </c>
      <c r="Z148">
        <f>IF(AD148=0,J148,0)</f>
        <v>0</v>
      </c>
      <c r="AA148">
        <f>IF(AD148=15,J148,0)</f>
        <v>0</v>
      </c>
      <c r="AB148">
        <f>IF(AD148=21,J148,0)</f>
        <v>0</v>
      </c>
      <c r="AD148">
        <v>15</v>
      </c>
      <c r="AE148">
        <f>G148*AG148</f>
        <v>0</v>
      </c>
      <c r="AF148">
        <f>G148*(1-AG148)</f>
        <v>0</v>
      </c>
      <c r="AG148">
        <v>0.40294459511817132</v>
      </c>
      <c r="AM148">
        <f>F148*AE148</f>
        <v>0</v>
      </c>
      <c r="AN148">
        <f>F148*AF148</f>
        <v>0</v>
      </c>
      <c r="AO148" t="s">
        <v>401</v>
      </c>
      <c r="AP148" t="s">
        <v>378</v>
      </c>
      <c r="AQ148" s="13" t="s">
        <v>53</v>
      </c>
    </row>
    <row r="149" spans="1:43" ht="12.75" customHeight="1">
      <c r="C149" s="17" t="s">
        <v>54</v>
      </c>
      <c r="D149" s="56" t="s">
        <v>406</v>
      </c>
      <c r="E149" s="56"/>
      <c r="F149" s="56"/>
      <c r="G149" s="56"/>
      <c r="H149" s="56"/>
      <c r="I149" s="56"/>
      <c r="J149" s="56"/>
      <c r="K149" s="56"/>
      <c r="L149" s="56"/>
      <c r="M149" s="56"/>
    </row>
    <row r="150" spans="1:43">
      <c r="A150" s="2" t="s">
        <v>407</v>
      </c>
      <c r="C150" s="1" t="s">
        <v>408</v>
      </c>
      <c r="D150" t="s">
        <v>409</v>
      </c>
      <c r="E150" t="s">
        <v>49</v>
      </c>
      <c r="F150">
        <v>525.38</v>
      </c>
      <c r="G150">
        <v>0</v>
      </c>
      <c r="H150">
        <f>F150*AE150</f>
        <v>0</v>
      </c>
      <c r="I150">
        <f>J150-H150</f>
        <v>0</v>
      </c>
      <c r="J150">
        <f>F150*G150</f>
        <v>0</v>
      </c>
      <c r="K150">
        <v>2.2000000000000001E-4</v>
      </c>
      <c r="L150">
        <f>F150*K150</f>
        <v>0.11558360000000001</v>
      </c>
      <c r="M150" t="s">
        <v>50</v>
      </c>
      <c r="N150">
        <v>1</v>
      </c>
      <c r="O150">
        <f>IF(N150=5,I150,0)</f>
        <v>0</v>
      </c>
      <c r="Z150">
        <f>IF(AD150=0,J150,0)</f>
        <v>0</v>
      </c>
      <c r="AA150">
        <f>IF(AD150=15,J150,0)</f>
        <v>0</v>
      </c>
      <c r="AB150">
        <f>IF(AD150=21,J150,0)</f>
        <v>0</v>
      </c>
      <c r="AD150">
        <v>15</v>
      </c>
      <c r="AE150">
        <f>G150*AG150</f>
        <v>0</v>
      </c>
      <c r="AF150">
        <f>G150*(1-AG150)</f>
        <v>0</v>
      </c>
      <c r="AG150">
        <v>0.1523074223547991</v>
      </c>
      <c r="AM150">
        <f>F150*AE150</f>
        <v>0</v>
      </c>
      <c r="AN150">
        <f>F150*AF150</f>
        <v>0</v>
      </c>
      <c r="AO150" t="s">
        <v>401</v>
      </c>
      <c r="AP150" t="s">
        <v>378</v>
      </c>
      <c r="AQ150" s="13" t="s">
        <v>53</v>
      </c>
    </row>
    <row r="151" spans="1:43" ht="12.75" customHeight="1">
      <c r="C151" s="17" t="s">
        <v>54</v>
      </c>
      <c r="D151" s="56" t="s">
        <v>410</v>
      </c>
      <c r="E151" s="56"/>
      <c r="F151" s="56"/>
      <c r="G151" s="56"/>
      <c r="H151" s="56"/>
      <c r="I151" s="56"/>
      <c r="J151" s="56"/>
      <c r="K151" s="56"/>
      <c r="L151" s="56"/>
      <c r="M151" s="56"/>
    </row>
    <row r="152" spans="1:43">
      <c r="A152" s="2" t="s">
        <v>411</v>
      </c>
      <c r="C152" s="1" t="s">
        <v>412</v>
      </c>
      <c r="D152" t="s">
        <v>413</v>
      </c>
      <c r="E152" t="s">
        <v>49</v>
      </c>
      <c r="F152">
        <v>153.30000000000001</v>
      </c>
      <c r="G152">
        <v>0</v>
      </c>
      <c r="H152">
        <f>F152*AE152</f>
        <v>0</v>
      </c>
      <c r="I152">
        <f>J152-H152</f>
        <v>0</v>
      </c>
      <c r="J152">
        <f>F152*G152</f>
        <v>0</v>
      </c>
      <c r="K152">
        <v>0</v>
      </c>
      <c r="L152">
        <f>F152*K152</f>
        <v>0</v>
      </c>
      <c r="M152" t="s">
        <v>50</v>
      </c>
      <c r="N152">
        <v>1</v>
      </c>
      <c r="O152">
        <f>IF(N152=5,I152,0)</f>
        <v>0</v>
      </c>
      <c r="Z152">
        <f>IF(AD152=0,J152,0)</f>
        <v>0</v>
      </c>
      <c r="AA152">
        <f>IF(AD152=15,J152,0)</f>
        <v>0</v>
      </c>
      <c r="AB152">
        <f>IF(AD152=21,J152,0)</f>
        <v>0</v>
      </c>
      <c r="AD152">
        <v>15</v>
      </c>
      <c r="AE152">
        <f>G152*AG152</f>
        <v>0</v>
      </c>
      <c r="AF152">
        <f>G152*(1-AG152)</f>
        <v>0</v>
      </c>
      <c r="AG152">
        <v>0</v>
      </c>
      <c r="AM152">
        <f>F152*AE152</f>
        <v>0</v>
      </c>
      <c r="AN152">
        <f>F152*AF152</f>
        <v>0</v>
      </c>
      <c r="AO152" t="s">
        <v>401</v>
      </c>
      <c r="AP152" t="s">
        <v>378</v>
      </c>
      <c r="AQ152" s="13" t="s">
        <v>53</v>
      </c>
    </row>
    <row r="153" spans="1:43">
      <c r="A153" s="18"/>
      <c r="B153" s="19"/>
      <c r="C153" s="19" t="s">
        <v>414</v>
      </c>
      <c r="D153" s="13" t="s">
        <v>415</v>
      </c>
      <c r="E153" s="13"/>
      <c r="F153" s="13"/>
      <c r="G153" s="13"/>
      <c r="H153" s="13">
        <f>SUM(H154:H154)</f>
        <v>0</v>
      </c>
      <c r="I153" s="13">
        <f>SUM(I154:I154)</f>
        <v>0</v>
      </c>
      <c r="J153" s="13">
        <f>H153+I153</f>
        <v>0</v>
      </c>
      <c r="K153" s="13"/>
      <c r="L153" s="13">
        <f>SUM(L154:L154)</f>
        <v>3.4833800560000001</v>
      </c>
      <c r="M153" s="13"/>
      <c r="P153" s="13">
        <f>IF(Q153="PR",J153,SUM(O154:O154))</f>
        <v>0</v>
      </c>
      <c r="Q153" s="13" t="s">
        <v>45</v>
      </c>
      <c r="R153" s="13">
        <f>IF(Q153="HS",H153,0)</f>
        <v>0</v>
      </c>
      <c r="S153" s="13">
        <f>IF(Q153="HS",I153-P153,0)</f>
        <v>0</v>
      </c>
      <c r="T153" s="13">
        <f>IF(Q153="PS",H153,0)</f>
        <v>0</v>
      </c>
      <c r="U153" s="13">
        <f>IF(Q153="PS",I153-P153,0)</f>
        <v>0</v>
      </c>
      <c r="V153" s="13">
        <f>IF(Q153="MP",H153,0)</f>
        <v>0</v>
      </c>
      <c r="W153" s="13">
        <f>IF(Q153="MP",I153-P153,0)</f>
        <v>0</v>
      </c>
      <c r="X153" s="13">
        <f>IF(Q153="OM",H153,0)</f>
        <v>0</v>
      </c>
      <c r="Y153" s="13">
        <v>96</v>
      </c>
      <c r="AI153">
        <f>SUM(Z154:Z154)</f>
        <v>0</v>
      </c>
      <c r="AJ153">
        <f>SUM(AA154:AA154)</f>
        <v>0</v>
      </c>
      <c r="AK153">
        <f>SUM(AB154:AB154)</f>
        <v>0</v>
      </c>
    </row>
    <row r="154" spans="1:43">
      <c r="A154" s="2" t="s">
        <v>416</v>
      </c>
      <c r="C154" s="1" t="s">
        <v>417</v>
      </c>
      <c r="D154" t="s">
        <v>418</v>
      </c>
      <c r="E154" t="s">
        <v>49</v>
      </c>
      <c r="F154">
        <v>10.896800000000001</v>
      </c>
      <c r="G154">
        <v>0</v>
      </c>
      <c r="H154">
        <f>F154*AE154</f>
        <v>0</v>
      </c>
      <c r="I154">
        <f>J154-H154</f>
        <v>0</v>
      </c>
      <c r="J154">
        <f>F154*G154</f>
        <v>0</v>
      </c>
      <c r="K154">
        <v>0.31967000000000001</v>
      </c>
      <c r="L154">
        <f>F154*K154</f>
        <v>3.4833800560000001</v>
      </c>
      <c r="M154" t="s">
        <v>50</v>
      </c>
      <c r="N154">
        <v>1</v>
      </c>
      <c r="O154">
        <f>IF(N154=5,I154,0)</f>
        <v>0</v>
      </c>
      <c r="Z154">
        <f>IF(AD154=0,J154,0)</f>
        <v>0</v>
      </c>
      <c r="AA154">
        <f>IF(AD154=15,J154,0)</f>
        <v>0</v>
      </c>
      <c r="AB154">
        <f>IF(AD154=21,J154,0)</f>
        <v>0</v>
      </c>
      <c r="AD154">
        <v>15</v>
      </c>
      <c r="AE154">
        <f>G154*AG154</f>
        <v>0</v>
      </c>
      <c r="AF154">
        <f>G154*(1-AG154)</f>
        <v>0</v>
      </c>
      <c r="AG154">
        <v>9.9936908517350154E-2</v>
      </c>
      <c r="AM154">
        <f>F154*AE154</f>
        <v>0</v>
      </c>
      <c r="AN154">
        <f>F154*AF154</f>
        <v>0</v>
      </c>
      <c r="AO154" t="s">
        <v>419</v>
      </c>
      <c r="AP154" t="s">
        <v>420</v>
      </c>
      <c r="AQ154" s="13" t="s">
        <v>53</v>
      </c>
    </row>
    <row r="155" spans="1:43">
      <c r="A155" s="18"/>
      <c r="B155" s="19"/>
      <c r="C155" s="19" t="s">
        <v>421</v>
      </c>
      <c r="D155" s="13" t="s">
        <v>422</v>
      </c>
      <c r="E155" s="13"/>
      <c r="F155" s="13"/>
      <c r="G155" s="13"/>
      <c r="H155" s="13">
        <f>SUM(H156:H164)</f>
        <v>0</v>
      </c>
      <c r="I155" s="13">
        <f>SUM(I156:I164)</f>
        <v>0</v>
      </c>
      <c r="J155" s="13">
        <f>H155+I155</f>
        <v>0</v>
      </c>
      <c r="K155" s="13"/>
      <c r="L155" s="13">
        <f>SUM(L156:L164)</f>
        <v>19.085002991400003</v>
      </c>
      <c r="M155" s="13"/>
      <c r="P155" s="13">
        <f>IF(Q155="PR",J155,SUM(O156:O164))</f>
        <v>0</v>
      </c>
      <c r="Q155" s="13" t="s">
        <v>45</v>
      </c>
      <c r="R155" s="13">
        <f>IF(Q155="HS",H155,0)</f>
        <v>0</v>
      </c>
      <c r="S155" s="13">
        <f>IF(Q155="HS",I155-P155,0)</f>
        <v>0</v>
      </c>
      <c r="T155" s="13">
        <f>IF(Q155="PS",H155,0)</f>
        <v>0</v>
      </c>
      <c r="U155" s="13">
        <f>IF(Q155="PS",I155-P155,0)</f>
        <v>0</v>
      </c>
      <c r="V155" s="13">
        <f>IF(Q155="MP",H155,0)</f>
        <v>0</v>
      </c>
      <c r="W155" s="13">
        <f>IF(Q155="MP",I155-P155,0)</f>
        <v>0</v>
      </c>
      <c r="X155" s="13">
        <f>IF(Q155="OM",H155,0)</f>
        <v>0</v>
      </c>
      <c r="Y155" s="13">
        <v>97</v>
      </c>
      <c r="AI155">
        <f>SUM(Z156:Z164)</f>
        <v>0</v>
      </c>
      <c r="AJ155">
        <f>SUM(AA156:AA164)</f>
        <v>0</v>
      </c>
      <c r="AK155">
        <f>SUM(AB156:AB164)</f>
        <v>0</v>
      </c>
    </row>
    <row r="156" spans="1:43">
      <c r="A156" s="2" t="s">
        <v>423</v>
      </c>
      <c r="C156" s="1" t="s">
        <v>424</v>
      </c>
      <c r="D156" t="s">
        <v>425</v>
      </c>
      <c r="E156" t="s">
        <v>426</v>
      </c>
      <c r="F156">
        <v>4.9345800000000004</v>
      </c>
      <c r="G156">
        <v>0</v>
      </c>
      <c r="H156">
        <f>F156*AE156</f>
        <v>0</v>
      </c>
      <c r="I156">
        <f>J156-H156</f>
        <v>0</v>
      </c>
      <c r="J156">
        <f>F156*G156</f>
        <v>0</v>
      </c>
      <c r="K156">
        <v>2.0013299999999998</v>
      </c>
      <c r="L156">
        <f>F156*K156</f>
        <v>9.8757229914</v>
      </c>
      <c r="M156" t="s">
        <v>50</v>
      </c>
      <c r="N156">
        <v>1</v>
      </c>
      <c r="O156">
        <f>IF(N156=5,I156,0)</f>
        <v>0</v>
      </c>
      <c r="Z156">
        <f>IF(AD156=0,J156,0)</f>
        <v>0</v>
      </c>
      <c r="AA156">
        <f>IF(AD156=15,J156,0)</f>
        <v>0</v>
      </c>
      <c r="AB156">
        <f>IF(AD156=21,J156,0)</f>
        <v>0</v>
      </c>
      <c r="AD156">
        <v>15</v>
      </c>
      <c r="AE156">
        <f>G156*AG156</f>
        <v>0</v>
      </c>
      <c r="AF156">
        <f>G156*(1-AG156)</f>
        <v>0</v>
      </c>
      <c r="AG156">
        <v>1.5605911330049261E-2</v>
      </c>
      <c r="AM156">
        <f>F156*AE156</f>
        <v>0</v>
      </c>
      <c r="AN156">
        <f>F156*AF156</f>
        <v>0</v>
      </c>
      <c r="AO156" t="s">
        <v>427</v>
      </c>
      <c r="AP156" t="s">
        <v>420</v>
      </c>
      <c r="AQ156" s="13" t="s">
        <v>53</v>
      </c>
    </row>
    <row r="157" spans="1:43" ht="12.75" customHeight="1">
      <c r="C157" s="17" t="s">
        <v>54</v>
      </c>
      <c r="D157" s="56" t="s">
        <v>428</v>
      </c>
      <c r="E157" s="56"/>
      <c r="F157" s="56"/>
      <c r="G157" s="56"/>
      <c r="H157" s="56"/>
      <c r="I157" s="56"/>
      <c r="J157" s="56"/>
      <c r="K157" s="56"/>
      <c r="L157" s="56"/>
      <c r="M157" s="56"/>
    </row>
    <row r="158" spans="1:43" ht="12.75" customHeight="1">
      <c r="C158" s="17" t="s">
        <v>161</v>
      </c>
      <c r="D158" s="56" t="s">
        <v>429</v>
      </c>
      <c r="E158" s="56"/>
      <c r="F158" s="56"/>
      <c r="G158" s="56"/>
      <c r="H158" s="56"/>
      <c r="I158" s="56"/>
      <c r="J158" s="56"/>
      <c r="K158" s="56"/>
      <c r="L158" s="56"/>
      <c r="M158" s="56"/>
    </row>
    <row r="159" spans="1:43">
      <c r="A159" s="2" t="s">
        <v>430</v>
      </c>
      <c r="C159" s="1" t="s">
        <v>431</v>
      </c>
      <c r="D159" t="s">
        <v>432</v>
      </c>
      <c r="E159" t="s">
        <v>49</v>
      </c>
      <c r="F159">
        <v>87.68</v>
      </c>
      <c r="G159">
        <v>0</v>
      </c>
      <c r="H159">
        <f>F159*AE159</f>
        <v>0</v>
      </c>
      <c r="I159">
        <f>J159-H159</f>
        <v>0</v>
      </c>
      <c r="J159">
        <f>F159*G159</f>
        <v>0</v>
      </c>
      <c r="K159">
        <v>4.5999999999999999E-2</v>
      </c>
      <c r="L159">
        <f>F159*K159</f>
        <v>4.0332800000000004</v>
      </c>
      <c r="M159" t="s">
        <v>50</v>
      </c>
      <c r="N159">
        <v>1</v>
      </c>
      <c r="O159">
        <f>IF(N159=5,I159,0)</f>
        <v>0</v>
      </c>
      <c r="Z159">
        <f>IF(AD159=0,J159,0)</f>
        <v>0</v>
      </c>
      <c r="AA159">
        <f>IF(AD159=15,J159,0)</f>
        <v>0</v>
      </c>
      <c r="AB159">
        <f>IF(AD159=21,J159,0)</f>
        <v>0</v>
      </c>
      <c r="AD159">
        <v>15</v>
      </c>
      <c r="AE159">
        <f>G159*AG159</f>
        <v>0</v>
      </c>
      <c r="AF159">
        <f>G159*(1-AG159)</f>
        <v>0</v>
      </c>
      <c r="AG159">
        <v>0</v>
      </c>
      <c r="AM159">
        <f>F159*AE159</f>
        <v>0</v>
      </c>
      <c r="AN159">
        <f>F159*AF159</f>
        <v>0</v>
      </c>
      <c r="AO159" t="s">
        <v>427</v>
      </c>
      <c r="AP159" t="s">
        <v>420</v>
      </c>
      <c r="AQ159" s="13" t="s">
        <v>53</v>
      </c>
    </row>
    <row r="160" spans="1:43" ht="12.75" customHeight="1">
      <c r="C160" s="17" t="s">
        <v>54</v>
      </c>
      <c r="D160" s="56" t="s">
        <v>433</v>
      </c>
      <c r="E160" s="56"/>
      <c r="F160" s="56"/>
      <c r="G160" s="56"/>
      <c r="H160" s="56"/>
      <c r="I160" s="56"/>
      <c r="J160" s="56"/>
      <c r="K160" s="56"/>
      <c r="L160" s="56"/>
      <c r="M160" s="56"/>
    </row>
    <row r="161" spans="1:43">
      <c r="A161" s="2" t="s">
        <v>434</v>
      </c>
      <c r="C161" s="1" t="s">
        <v>435</v>
      </c>
      <c r="D161" t="s">
        <v>436</v>
      </c>
      <c r="E161" t="s">
        <v>83</v>
      </c>
      <c r="F161">
        <v>1</v>
      </c>
      <c r="G161">
        <v>0</v>
      </c>
      <c r="H161">
        <f>F161*AE161</f>
        <v>0</v>
      </c>
      <c r="I161">
        <f>J161-H161</f>
        <v>0</v>
      </c>
      <c r="J161">
        <f>F161*G161</f>
        <v>0</v>
      </c>
      <c r="K161">
        <v>0</v>
      </c>
      <c r="L161">
        <f>F161*K161</f>
        <v>0</v>
      </c>
      <c r="M161" t="s">
        <v>50</v>
      </c>
      <c r="N161">
        <v>1</v>
      </c>
      <c r="O161">
        <f>IF(N161=5,I161,0)</f>
        <v>0</v>
      </c>
      <c r="Z161">
        <f>IF(AD161=0,J161,0)</f>
        <v>0</v>
      </c>
      <c r="AA161">
        <f>IF(AD161=15,J161,0)</f>
        <v>0</v>
      </c>
      <c r="AB161">
        <f>IF(AD161=21,J161,0)</f>
        <v>0</v>
      </c>
      <c r="AD161">
        <v>15</v>
      </c>
      <c r="AE161">
        <f>G161*AG161</f>
        <v>0</v>
      </c>
      <c r="AF161">
        <f>G161*(1-AG161)</f>
        <v>0</v>
      </c>
      <c r="AG161">
        <v>0</v>
      </c>
      <c r="AM161">
        <f>F161*AE161</f>
        <v>0</v>
      </c>
      <c r="AN161">
        <f>F161*AF161</f>
        <v>0</v>
      </c>
      <c r="AO161" t="s">
        <v>427</v>
      </c>
      <c r="AP161" t="s">
        <v>420</v>
      </c>
      <c r="AQ161" s="13" t="s">
        <v>53</v>
      </c>
    </row>
    <row r="162" spans="1:43">
      <c r="A162" s="2" t="s">
        <v>437</v>
      </c>
      <c r="C162" s="1" t="s">
        <v>438</v>
      </c>
      <c r="D162" t="s">
        <v>439</v>
      </c>
      <c r="E162" t="s">
        <v>440</v>
      </c>
      <c r="F162">
        <v>84</v>
      </c>
      <c r="G162">
        <v>0</v>
      </c>
      <c r="H162">
        <f>F162*AE162</f>
        <v>0</v>
      </c>
      <c r="I162">
        <f>J162-H162</f>
        <v>0</v>
      </c>
      <c r="J162">
        <f>F162*G162</f>
        <v>0</v>
      </c>
      <c r="K162">
        <v>0</v>
      </c>
      <c r="L162">
        <f>F162*K162</f>
        <v>0</v>
      </c>
      <c r="M162" t="s">
        <v>50</v>
      </c>
      <c r="N162">
        <v>1</v>
      </c>
      <c r="O162">
        <f>IF(N162=5,I162,0)</f>
        <v>0</v>
      </c>
      <c r="Z162">
        <f>IF(AD162=0,J162,0)</f>
        <v>0</v>
      </c>
      <c r="AA162">
        <f>IF(AD162=15,J162,0)</f>
        <v>0</v>
      </c>
      <c r="AB162">
        <f>IF(AD162=21,J162,0)</f>
        <v>0</v>
      </c>
      <c r="AD162">
        <v>15</v>
      </c>
      <c r="AE162">
        <f>G162*AG162</f>
        <v>0</v>
      </c>
      <c r="AF162">
        <f>G162*(1-AG162)</f>
        <v>0</v>
      </c>
      <c r="AG162">
        <v>0</v>
      </c>
      <c r="AM162">
        <f>F162*AE162</f>
        <v>0</v>
      </c>
      <c r="AN162">
        <f>F162*AF162</f>
        <v>0</v>
      </c>
      <c r="AO162" t="s">
        <v>427</v>
      </c>
      <c r="AP162" t="s">
        <v>420</v>
      </c>
      <c r="AQ162" s="13" t="s">
        <v>53</v>
      </c>
    </row>
    <row r="163" spans="1:43">
      <c r="A163" s="2" t="s">
        <v>441</v>
      </c>
      <c r="C163" s="1" t="s">
        <v>442</v>
      </c>
      <c r="D163" t="s">
        <v>443</v>
      </c>
      <c r="E163" t="s">
        <v>440</v>
      </c>
      <c r="F163">
        <v>14</v>
      </c>
      <c r="G163">
        <v>0</v>
      </c>
      <c r="H163">
        <f>F163*AE163</f>
        <v>0</v>
      </c>
      <c r="I163">
        <f>J163-H163</f>
        <v>0</v>
      </c>
      <c r="J163">
        <f>F163*G163</f>
        <v>0</v>
      </c>
      <c r="K163">
        <v>0</v>
      </c>
      <c r="L163">
        <f>F163*K163</f>
        <v>0</v>
      </c>
      <c r="M163" t="s">
        <v>50</v>
      </c>
      <c r="N163">
        <v>1</v>
      </c>
      <c r="O163">
        <f>IF(N163=5,I163,0)</f>
        <v>0</v>
      </c>
      <c r="Z163">
        <f>IF(AD163=0,J163,0)</f>
        <v>0</v>
      </c>
      <c r="AA163">
        <f>IF(AD163=15,J163,0)</f>
        <v>0</v>
      </c>
      <c r="AB163">
        <f>IF(AD163=21,J163,0)</f>
        <v>0</v>
      </c>
      <c r="AD163">
        <v>15</v>
      </c>
      <c r="AE163">
        <f>G163*AG163</f>
        <v>0</v>
      </c>
      <c r="AF163">
        <f>G163*(1-AG163)</f>
        <v>0</v>
      </c>
      <c r="AG163">
        <v>0</v>
      </c>
      <c r="AM163">
        <f>F163*AE163</f>
        <v>0</v>
      </c>
      <c r="AN163">
        <f>F163*AF163</f>
        <v>0</v>
      </c>
      <c r="AO163" t="s">
        <v>427</v>
      </c>
      <c r="AP163" t="s">
        <v>420</v>
      </c>
      <c r="AQ163" s="13" t="s">
        <v>53</v>
      </c>
    </row>
    <row r="164" spans="1:43">
      <c r="A164" s="2" t="s">
        <v>414</v>
      </c>
      <c r="C164" s="1" t="s">
        <v>444</v>
      </c>
      <c r="D164" t="s">
        <v>445</v>
      </c>
      <c r="E164" t="s">
        <v>49</v>
      </c>
      <c r="F164">
        <v>103.52</v>
      </c>
      <c r="G164">
        <v>0</v>
      </c>
      <c r="H164">
        <f>F164*AE164</f>
        <v>0</v>
      </c>
      <c r="I164">
        <f>J164-H164</f>
        <v>0</v>
      </c>
      <c r="J164">
        <f>F164*G164</f>
        <v>0</v>
      </c>
      <c r="K164">
        <v>0.05</v>
      </c>
      <c r="L164">
        <f>F164*K164</f>
        <v>5.1760000000000002</v>
      </c>
      <c r="M164" t="s">
        <v>50</v>
      </c>
      <c r="N164">
        <v>1</v>
      </c>
      <c r="O164">
        <f>IF(N164=5,I164,0)</f>
        <v>0</v>
      </c>
      <c r="Z164">
        <f>IF(AD164=0,J164,0)</f>
        <v>0</v>
      </c>
      <c r="AA164">
        <f>IF(AD164=15,J164,0)</f>
        <v>0</v>
      </c>
      <c r="AB164">
        <f>IF(AD164=21,J164,0)</f>
        <v>0</v>
      </c>
      <c r="AD164">
        <v>15</v>
      </c>
      <c r="AE164">
        <f>G164*AG164</f>
        <v>0</v>
      </c>
      <c r="AF164">
        <f>G164*(1-AG164)</f>
        <v>0</v>
      </c>
      <c r="AG164">
        <v>0</v>
      </c>
      <c r="AM164">
        <f>F164*AE164</f>
        <v>0</v>
      </c>
      <c r="AN164">
        <f>F164*AF164</f>
        <v>0</v>
      </c>
      <c r="AO164" t="s">
        <v>427</v>
      </c>
      <c r="AP164" t="s">
        <v>420</v>
      </c>
      <c r="AQ164" s="13" t="s">
        <v>53</v>
      </c>
    </row>
    <row r="165" spans="1:43" ht="12.75" customHeight="1">
      <c r="C165" s="17" t="s">
        <v>54</v>
      </c>
      <c r="D165" s="56" t="s">
        <v>428</v>
      </c>
      <c r="E165" s="56"/>
      <c r="F165" s="56"/>
      <c r="G165" s="56"/>
      <c r="H165" s="56"/>
      <c r="I165" s="56"/>
      <c r="J165" s="56"/>
      <c r="K165" s="56"/>
      <c r="L165" s="56"/>
      <c r="M165" s="56"/>
    </row>
    <row r="166" spans="1:43">
      <c r="A166" s="18"/>
      <c r="B166" s="19"/>
      <c r="C166" s="19" t="s">
        <v>446</v>
      </c>
      <c r="D166" s="13" t="s">
        <v>447</v>
      </c>
      <c r="E166" s="13"/>
      <c r="F166" s="13"/>
      <c r="G166" s="13"/>
      <c r="H166" s="13">
        <f>SUM(H167:H190)</f>
        <v>0</v>
      </c>
      <c r="I166" s="13">
        <f>SUM(I167:I190)</f>
        <v>0</v>
      </c>
      <c r="J166" s="13">
        <f>H166+I166</f>
        <v>0</v>
      </c>
      <c r="K166" s="13"/>
      <c r="L166" s="13">
        <f>SUM(L167:L190)</f>
        <v>9.3660000000000021E-2</v>
      </c>
      <c r="M166" s="13"/>
      <c r="P166" s="13">
        <f>IF(Q166="PR",J166,SUM(O167:O190))</f>
        <v>0</v>
      </c>
      <c r="Q166" s="13" t="s">
        <v>448</v>
      </c>
      <c r="R166" s="13">
        <f>IF(Q166="HS",H166,0)</f>
        <v>0</v>
      </c>
      <c r="S166" s="13">
        <f>IF(Q166="HS",I166-P166,0)</f>
        <v>0</v>
      </c>
      <c r="T166" s="13">
        <f>IF(Q166="PS",H166,0)</f>
        <v>0</v>
      </c>
      <c r="U166" s="13">
        <f>IF(Q166="PS",I166-P166,0)</f>
        <v>0</v>
      </c>
      <c r="V166" s="13">
        <f>IF(Q166="MP",H166,0)</f>
        <v>0</v>
      </c>
      <c r="W166" s="13">
        <f>IF(Q166="MP",I166-P166,0)</f>
        <v>0</v>
      </c>
      <c r="X166" s="13">
        <f>IF(Q166="OM",H166,0)</f>
        <v>0</v>
      </c>
      <c r="Y166" s="13" t="s">
        <v>446</v>
      </c>
      <c r="AI166">
        <f>SUM(Z167:Z190)</f>
        <v>0</v>
      </c>
      <c r="AJ166">
        <f>SUM(AA167:AA190)</f>
        <v>0</v>
      </c>
      <c r="AK166">
        <f>SUM(AB167:AB190)</f>
        <v>0</v>
      </c>
    </row>
    <row r="167" spans="1:43">
      <c r="A167" s="2" t="s">
        <v>421</v>
      </c>
      <c r="C167" s="1" t="s">
        <v>449</v>
      </c>
      <c r="D167" t="s">
        <v>450</v>
      </c>
      <c r="E167" t="s">
        <v>83</v>
      </c>
      <c r="F167">
        <v>19</v>
      </c>
      <c r="G167">
        <v>0</v>
      </c>
      <c r="H167">
        <f>F167*AE167</f>
        <v>0</v>
      </c>
      <c r="I167">
        <f>J167-H167</f>
        <v>0</v>
      </c>
      <c r="J167">
        <f>F167*G167</f>
        <v>0</v>
      </c>
      <c r="K167">
        <v>1.1E-4</v>
      </c>
      <c r="L167">
        <f>F167*K167</f>
        <v>2.0900000000000003E-3</v>
      </c>
      <c r="M167" t="s">
        <v>50</v>
      </c>
      <c r="N167">
        <v>1</v>
      </c>
      <c r="O167">
        <f>IF(N167=5,I167,0)</f>
        <v>0</v>
      </c>
      <c r="Z167">
        <f>IF(AD167=0,J167,0)</f>
        <v>0</v>
      </c>
      <c r="AA167">
        <f>IF(AD167=15,J167,0)</f>
        <v>0</v>
      </c>
      <c r="AB167">
        <f>IF(AD167=21,J167,0)</f>
        <v>0</v>
      </c>
      <c r="AD167">
        <v>15</v>
      </c>
      <c r="AE167">
        <f>G167*AG167</f>
        <v>0</v>
      </c>
      <c r="AF167">
        <f>G167*(1-AG167)</f>
        <v>0</v>
      </c>
      <c r="AG167">
        <v>0.70426150121065378</v>
      </c>
      <c r="AM167">
        <f>F167*AE167</f>
        <v>0</v>
      </c>
      <c r="AN167">
        <f>F167*AF167</f>
        <v>0</v>
      </c>
      <c r="AO167" t="s">
        <v>451</v>
      </c>
      <c r="AP167" t="s">
        <v>420</v>
      </c>
      <c r="AQ167" s="13" t="s">
        <v>53</v>
      </c>
    </row>
    <row r="168" spans="1:43" ht="12.75" customHeight="1">
      <c r="C168" s="17" t="s">
        <v>54</v>
      </c>
      <c r="D168" s="56" t="s">
        <v>452</v>
      </c>
      <c r="E168" s="56"/>
      <c r="F168" s="56"/>
      <c r="G168" s="56"/>
      <c r="H168" s="56"/>
      <c r="I168" s="56"/>
      <c r="J168" s="56"/>
      <c r="K168" s="56"/>
      <c r="L168" s="56"/>
      <c r="M168" s="56"/>
    </row>
    <row r="169" spans="1:43">
      <c r="A169" s="2" t="s">
        <v>453</v>
      </c>
      <c r="C169" s="1" t="s">
        <v>454</v>
      </c>
      <c r="D169" t="s">
        <v>455</v>
      </c>
      <c r="E169" t="s">
        <v>83</v>
      </c>
      <c r="F169">
        <v>2</v>
      </c>
      <c r="G169">
        <v>0</v>
      </c>
      <c r="H169">
        <f>F169*AE169</f>
        <v>0</v>
      </c>
      <c r="I169">
        <f>J169-H169</f>
        <v>0</v>
      </c>
      <c r="J169">
        <f>F169*G169</f>
        <v>0</v>
      </c>
      <c r="K169">
        <v>1.1E-4</v>
      </c>
      <c r="L169">
        <f>F169*K169</f>
        <v>2.2000000000000001E-4</v>
      </c>
      <c r="M169" t="s">
        <v>50</v>
      </c>
      <c r="N169">
        <v>1</v>
      </c>
      <c r="O169">
        <f>IF(N169=5,I169,0)</f>
        <v>0</v>
      </c>
      <c r="Z169">
        <f>IF(AD169=0,J169,0)</f>
        <v>0</v>
      </c>
      <c r="AA169">
        <f>IF(AD169=15,J169,0)</f>
        <v>0</v>
      </c>
      <c r="AB169">
        <f>IF(AD169=21,J169,0)</f>
        <v>0</v>
      </c>
      <c r="AD169">
        <v>15</v>
      </c>
      <c r="AE169">
        <f>G169*AG169</f>
        <v>0</v>
      </c>
      <c r="AF169">
        <f>G169*(1-AG169)</f>
        <v>0</v>
      </c>
      <c r="AG169">
        <v>0.67383671836807257</v>
      </c>
      <c r="AM169">
        <f>F169*AE169</f>
        <v>0</v>
      </c>
      <c r="AN169">
        <f>F169*AF169</f>
        <v>0</v>
      </c>
      <c r="AO169" t="s">
        <v>451</v>
      </c>
      <c r="AP169" t="s">
        <v>420</v>
      </c>
      <c r="AQ169" s="13" t="s">
        <v>53</v>
      </c>
    </row>
    <row r="170" spans="1:43" ht="12.75" customHeight="1">
      <c r="C170" s="17" t="s">
        <v>54</v>
      </c>
      <c r="D170" s="56" t="s">
        <v>452</v>
      </c>
      <c r="E170" s="56"/>
      <c r="F170" s="56"/>
      <c r="G170" s="56"/>
      <c r="H170" s="56"/>
      <c r="I170" s="56"/>
      <c r="J170" s="56"/>
      <c r="K170" s="56"/>
      <c r="L170" s="56"/>
      <c r="M170" s="56"/>
    </row>
    <row r="171" spans="1:43">
      <c r="A171" s="2" t="s">
        <v>456</v>
      </c>
      <c r="C171" s="1" t="s">
        <v>457</v>
      </c>
      <c r="D171" t="s">
        <v>458</v>
      </c>
      <c r="E171" t="s">
        <v>83</v>
      </c>
      <c r="F171">
        <v>1</v>
      </c>
      <c r="G171">
        <v>0</v>
      </c>
      <c r="H171">
        <f>F171*AE171</f>
        <v>0</v>
      </c>
      <c r="I171">
        <f>J171-H171</f>
        <v>0</v>
      </c>
      <c r="J171">
        <f>F171*G171</f>
        <v>0</v>
      </c>
      <c r="K171">
        <v>1.1E-4</v>
      </c>
      <c r="L171">
        <f>F171*K171</f>
        <v>1.1E-4</v>
      </c>
      <c r="M171" t="s">
        <v>50</v>
      </c>
      <c r="N171">
        <v>1</v>
      </c>
      <c r="O171">
        <f>IF(N171=5,I171,0)</f>
        <v>0</v>
      </c>
      <c r="Z171">
        <f>IF(AD171=0,J171,0)</f>
        <v>0</v>
      </c>
      <c r="AA171">
        <f>IF(AD171=15,J171,0)</f>
        <v>0</v>
      </c>
      <c r="AB171">
        <f>IF(AD171=21,J171,0)</f>
        <v>0</v>
      </c>
      <c r="AD171">
        <v>15</v>
      </c>
      <c r="AE171">
        <f>G171*AG171</f>
        <v>0</v>
      </c>
      <c r="AF171">
        <f>G171*(1-AG171)</f>
        <v>0</v>
      </c>
      <c r="AG171">
        <v>0.7</v>
      </c>
      <c r="AM171">
        <f>F171*AE171</f>
        <v>0</v>
      </c>
      <c r="AN171">
        <f>F171*AF171</f>
        <v>0</v>
      </c>
      <c r="AO171" t="s">
        <v>451</v>
      </c>
      <c r="AP171" t="s">
        <v>420</v>
      </c>
      <c r="AQ171" s="13" t="s">
        <v>53</v>
      </c>
    </row>
    <row r="172" spans="1:43" ht="12.75" customHeight="1">
      <c r="C172" s="17" t="s">
        <v>54</v>
      </c>
      <c r="D172" s="56" t="s">
        <v>452</v>
      </c>
      <c r="E172" s="56"/>
      <c r="F172" s="56"/>
      <c r="G172" s="56"/>
      <c r="H172" s="56"/>
      <c r="I172" s="56"/>
      <c r="J172" s="56"/>
      <c r="K172" s="56"/>
      <c r="L172" s="56"/>
      <c r="M172" s="56"/>
    </row>
    <row r="173" spans="1:43">
      <c r="A173" s="2" t="s">
        <v>459</v>
      </c>
      <c r="C173" s="1" t="s">
        <v>460</v>
      </c>
      <c r="D173" t="s">
        <v>461</v>
      </c>
      <c r="E173" t="s">
        <v>83</v>
      </c>
      <c r="F173">
        <v>23</v>
      </c>
      <c r="G173">
        <v>0</v>
      </c>
      <c r="H173">
        <f>F173*AE173</f>
        <v>0</v>
      </c>
      <c r="I173">
        <f>J173-H173</f>
        <v>0</v>
      </c>
      <c r="J173">
        <f>F173*G173</f>
        <v>0</v>
      </c>
      <c r="K173">
        <v>1E-4</v>
      </c>
      <c r="L173">
        <f>F173*K173</f>
        <v>2.3E-3</v>
      </c>
      <c r="M173" t="s">
        <v>50</v>
      </c>
      <c r="N173">
        <v>1</v>
      </c>
      <c r="O173">
        <f>IF(N173=5,I173,0)</f>
        <v>0</v>
      </c>
      <c r="Z173">
        <f>IF(AD173=0,J173,0)</f>
        <v>0</v>
      </c>
      <c r="AA173">
        <f>IF(AD173=15,J173,0)</f>
        <v>0</v>
      </c>
      <c r="AB173">
        <f>IF(AD173=21,J173,0)</f>
        <v>0</v>
      </c>
      <c r="AD173">
        <v>15</v>
      </c>
      <c r="AE173">
        <f>G173*AG173</f>
        <v>0</v>
      </c>
      <c r="AF173">
        <f>G173*(1-AG173)</f>
        <v>0</v>
      </c>
      <c r="AG173">
        <v>0.61203980099502486</v>
      </c>
      <c r="AM173">
        <f>F173*AE173</f>
        <v>0</v>
      </c>
      <c r="AN173">
        <f>F173*AF173</f>
        <v>0</v>
      </c>
      <c r="AO173" t="s">
        <v>451</v>
      </c>
      <c r="AP173" t="s">
        <v>420</v>
      </c>
      <c r="AQ173" s="13" t="s">
        <v>53</v>
      </c>
    </row>
    <row r="174" spans="1:43" ht="12.75" customHeight="1">
      <c r="C174" s="17" t="s">
        <v>54</v>
      </c>
      <c r="D174" s="56" t="s">
        <v>462</v>
      </c>
      <c r="E174" s="56"/>
      <c r="F174" s="56"/>
      <c r="G174" s="56"/>
      <c r="H174" s="56"/>
      <c r="I174" s="56"/>
      <c r="J174" s="56"/>
      <c r="K174" s="56"/>
      <c r="L174" s="56"/>
      <c r="M174" s="56"/>
    </row>
    <row r="175" spans="1:43">
      <c r="A175" s="2" t="s">
        <v>463</v>
      </c>
      <c r="C175" s="1" t="s">
        <v>464</v>
      </c>
      <c r="D175" t="s">
        <v>465</v>
      </c>
      <c r="E175" t="s">
        <v>83</v>
      </c>
      <c r="F175">
        <v>4</v>
      </c>
      <c r="G175">
        <v>0</v>
      </c>
      <c r="H175">
        <f>F175*AE175</f>
        <v>0</v>
      </c>
      <c r="I175">
        <f>J175-H175</f>
        <v>0</v>
      </c>
      <c r="J175">
        <f>F175*G175</f>
        <v>0</v>
      </c>
      <c r="K175">
        <v>9.0000000000000006E-5</v>
      </c>
      <c r="L175">
        <f>F175*K175</f>
        <v>3.6000000000000002E-4</v>
      </c>
      <c r="M175" t="s">
        <v>50</v>
      </c>
      <c r="N175">
        <v>1</v>
      </c>
      <c r="O175">
        <f>IF(N175=5,I175,0)</f>
        <v>0</v>
      </c>
      <c r="Z175">
        <f>IF(AD175=0,J175,0)</f>
        <v>0</v>
      </c>
      <c r="AA175">
        <f>IF(AD175=15,J175,0)</f>
        <v>0</v>
      </c>
      <c r="AB175">
        <f>IF(AD175=21,J175,0)</f>
        <v>0</v>
      </c>
      <c r="AD175">
        <v>15</v>
      </c>
      <c r="AE175">
        <f>G175*AG175</f>
        <v>0</v>
      </c>
      <c r="AF175">
        <f>G175*(1-AG175)</f>
        <v>0</v>
      </c>
      <c r="AG175">
        <v>0.53211267605633794</v>
      </c>
      <c r="AM175">
        <f>F175*AE175</f>
        <v>0</v>
      </c>
      <c r="AN175">
        <f>F175*AF175</f>
        <v>0</v>
      </c>
      <c r="AO175" t="s">
        <v>451</v>
      </c>
      <c r="AP175" t="s">
        <v>420</v>
      </c>
      <c r="AQ175" s="13" t="s">
        <v>53</v>
      </c>
    </row>
    <row r="176" spans="1:43" ht="12.75" customHeight="1">
      <c r="C176" s="17" t="s">
        <v>54</v>
      </c>
      <c r="D176" s="56" t="s">
        <v>462</v>
      </c>
      <c r="E176" s="56"/>
      <c r="F176" s="56"/>
      <c r="G176" s="56"/>
      <c r="H176" s="56"/>
      <c r="I176" s="56"/>
      <c r="J176" s="56"/>
      <c r="K176" s="56"/>
      <c r="L176" s="56"/>
      <c r="M176" s="56"/>
    </row>
    <row r="177" spans="1:43">
      <c r="A177" s="2" t="s">
        <v>466</v>
      </c>
      <c r="C177" s="1" t="s">
        <v>467</v>
      </c>
      <c r="D177" t="s">
        <v>468</v>
      </c>
      <c r="E177" t="s">
        <v>83</v>
      </c>
      <c r="F177">
        <v>2</v>
      </c>
      <c r="G177">
        <v>0</v>
      </c>
      <c r="H177">
        <f>F177*AE177</f>
        <v>0</v>
      </c>
      <c r="I177">
        <f>J177-H177</f>
        <v>0</v>
      </c>
      <c r="J177">
        <f>F177*G177</f>
        <v>0</v>
      </c>
      <c r="K177">
        <v>0</v>
      </c>
      <c r="L177">
        <f>F177*K177</f>
        <v>0</v>
      </c>
      <c r="M177" t="s">
        <v>50</v>
      </c>
      <c r="N177">
        <v>1</v>
      </c>
      <c r="O177">
        <f>IF(N177=5,I177,0)</f>
        <v>0</v>
      </c>
      <c r="Z177">
        <f>IF(AD177=0,J177,0)</f>
        <v>0</v>
      </c>
      <c r="AA177">
        <f>IF(AD177=15,J177,0)</f>
        <v>0</v>
      </c>
      <c r="AB177">
        <f>IF(AD177=21,J177,0)</f>
        <v>0</v>
      </c>
      <c r="AD177">
        <v>15</v>
      </c>
      <c r="AE177">
        <f>G177*AG177</f>
        <v>0</v>
      </c>
      <c r="AF177">
        <f>G177*(1-AG177)</f>
        <v>0</v>
      </c>
      <c r="AG177">
        <v>0.67106626518591661</v>
      </c>
      <c r="AM177">
        <f>F177*AE177</f>
        <v>0</v>
      </c>
      <c r="AN177">
        <f>F177*AF177</f>
        <v>0</v>
      </c>
      <c r="AO177" t="s">
        <v>451</v>
      </c>
      <c r="AP177" t="s">
        <v>420</v>
      </c>
      <c r="AQ177" s="13" t="s">
        <v>53</v>
      </c>
    </row>
    <row r="178" spans="1:43">
      <c r="A178" s="2" t="s">
        <v>469</v>
      </c>
      <c r="C178" s="1" t="s">
        <v>470</v>
      </c>
      <c r="D178" t="s">
        <v>471</v>
      </c>
      <c r="E178" t="s">
        <v>83</v>
      </c>
      <c r="F178">
        <v>2</v>
      </c>
      <c r="G178">
        <v>0</v>
      </c>
      <c r="H178">
        <f>F178*AE178</f>
        <v>0</v>
      </c>
      <c r="I178">
        <f>J178-H178</f>
        <v>0</v>
      </c>
      <c r="J178">
        <f>F178*G178</f>
        <v>0</v>
      </c>
      <c r="K178">
        <v>0</v>
      </c>
      <c r="L178">
        <f>F178*K178</f>
        <v>0</v>
      </c>
      <c r="M178" t="s">
        <v>50</v>
      </c>
      <c r="N178">
        <v>1</v>
      </c>
      <c r="O178">
        <f>IF(N178=5,I178,0)</f>
        <v>0</v>
      </c>
      <c r="Z178">
        <f>IF(AD178=0,J178,0)</f>
        <v>0</v>
      </c>
      <c r="AA178">
        <f>IF(AD178=15,J178,0)</f>
        <v>0</v>
      </c>
      <c r="AB178">
        <f>IF(AD178=21,J178,0)</f>
        <v>0</v>
      </c>
      <c r="AD178">
        <v>15</v>
      </c>
      <c r="AE178">
        <f>G178*AG178</f>
        <v>0</v>
      </c>
      <c r="AF178">
        <f>G178*(1-AG178)</f>
        <v>0</v>
      </c>
      <c r="AG178">
        <v>0.63393248575186323</v>
      </c>
      <c r="AM178">
        <f>F178*AE178</f>
        <v>0</v>
      </c>
      <c r="AN178">
        <f>F178*AF178</f>
        <v>0</v>
      </c>
      <c r="AO178" t="s">
        <v>451</v>
      </c>
      <c r="AP178" t="s">
        <v>420</v>
      </c>
      <c r="AQ178" s="13" t="s">
        <v>53</v>
      </c>
    </row>
    <row r="179" spans="1:43">
      <c r="A179" s="2" t="s">
        <v>472</v>
      </c>
      <c r="C179" s="1" t="s">
        <v>473</v>
      </c>
      <c r="D179" t="s">
        <v>474</v>
      </c>
      <c r="E179" t="s">
        <v>83</v>
      </c>
      <c r="F179">
        <v>2</v>
      </c>
      <c r="G179">
        <v>0</v>
      </c>
      <c r="H179">
        <f>F179*AE179</f>
        <v>0</v>
      </c>
      <c r="I179">
        <f>J179-H179</f>
        <v>0</v>
      </c>
      <c r="J179">
        <f>F179*G179</f>
        <v>0</v>
      </c>
      <c r="K179">
        <v>0</v>
      </c>
      <c r="L179">
        <f>F179*K179</f>
        <v>0</v>
      </c>
      <c r="M179" t="s">
        <v>50</v>
      </c>
      <c r="N179">
        <v>1</v>
      </c>
      <c r="O179">
        <f>IF(N179=5,I179,0)</f>
        <v>0</v>
      </c>
      <c r="Z179">
        <f>IF(AD179=0,J179,0)</f>
        <v>0</v>
      </c>
      <c r="AA179">
        <f>IF(AD179=15,J179,0)</f>
        <v>0</v>
      </c>
      <c r="AB179">
        <f>IF(AD179=21,J179,0)</f>
        <v>0</v>
      </c>
      <c r="AD179">
        <v>15</v>
      </c>
      <c r="AE179">
        <f>G179*AG179</f>
        <v>0</v>
      </c>
      <c r="AF179">
        <f>G179*(1-AG179)</f>
        <v>0</v>
      </c>
      <c r="AG179">
        <v>0.84151863462208287</v>
      </c>
      <c r="AM179">
        <f>F179*AE179</f>
        <v>0</v>
      </c>
      <c r="AN179">
        <f>F179*AF179</f>
        <v>0</v>
      </c>
      <c r="AO179" t="s">
        <v>451</v>
      </c>
      <c r="AP179" t="s">
        <v>420</v>
      </c>
      <c r="AQ179" s="13" t="s">
        <v>53</v>
      </c>
    </row>
    <row r="180" spans="1:43" ht="12.75" customHeight="1">
      <c r="C180" s="17" t="s">
        <v>54</v>
      </c>
      <c r="D180" s="56" t="s">
        <v>475</v>
      </c>
      <c r="E180" s="56"/>
      <c r="F180" s="56"/>
      <c r="G180" s="56"/>
      <c r="H180" s="56"/>
      <c r="I180" s="56"/>
      <c r="J180" s="56"/>
      <c r="K180" s="56"/>
      <c r="L180" s="56"/>
      <c r="M180" s="56"/>
    </row>
    <row r="181" spans="1:43">
      <c r="A181" s="2" t="s">
        <v>476</v>
      </c>
      <c r="C181" s="1" t="s">
        <v>477</v>
      </c>
      <c r="D181" t="s">
        <v>478</v>
      </c>
      <c r="E181" t="s">
        <v>83</v>
      </c>
      <c r="F181">
        <v>16</v>
      </c>
      <c r="G181">
        <v>0</v>
      </c>
      <c r="H181">
        <f>F181*AE181</f>
        <v>0</v>
      </c>
      <c r="I181">
        <f>J181-H181</f>
        <v>0</v>
      </c>
      <c r="J181">
        <f>F181*G181</f>
        <v>0</v>
      </c>
      <c r="K181">
        <v>0</v>
      </c>
      <c r="L181">
        <f>F181*K181</f>
        <v>0</v>
      </c>
      <c r="M181" t="s">
        <v>50</v>
      </c>
      <c r="N181">
        <v>1</v>
      </c>
      <c r="O181">
        <f>IF(N181=5,I181,0)</f>
        <v>0</v>
      </c>
      <c r="Z181">
        <f>IF(AD181=0,J181,0)</f>
        <v>0</v>
      </c>
      <c r="AA181">
        <f>IF(AD181=15,J181,0)</f>
        <v>0</v>
      </c>
      <c r="AB181">
        <f>IF(AD181=21,J181,0)</f>
        <v>0</v>
      </c>
      <c r="AD181">
        <v>15</v>
      </c>
      <c r="AE181">
        <f>G181*AG181</f>
        <v>0</v>
      </c>
      <c r="AF181">
        <f>G181*(1-AG181)</f>
        <v>0</v>
      </c>
      <c r="AG181">
        <v>0.59479553903345728</v>
      </c>
      <c r="AM181">
        <f>F181*AE181</f>
        <v>0</v>
      </c>
      <c r="AN181">
        <f>F181*AF181</f>
        <v>0</v>
      </c>
      <c r="AO181" t="s">
        <v>451</v>
      </c>
      <c r="AP181" t="s">
        <v>420</v>
      </c>
      <c r="AQ181" s="13" t="s">
        <v>53</v>
      </c>
    </row>
    <row r="182" spans="1:43">
      <c r="A182" s="2" t="s">
        <v>479</v>
      </c>
      <c r="C182" s="1" t="s">
        <v>480</v>
      </c>
      <c r="D182" t="s">
        <v>481</v>
      </c>
      <c r="E182" t="s">
        <v>83</v>
      </c>
      <c r="F182">
        <v>10</v>
      </c>
      <c r="G182">
        <v>0</v>
      </c>
      <c r="H182">
        <f>F182*AE182</f>
        <v>0</v>
      </c>
      <c r="I182">
        <f>J182-H182</f>
        <v>0</v>
      </c>
      <c r="J182">
        <f>F182*G182</f>
        <v>0</v>
      </c>
      <c r="K182">
        <v>0</v>
      </c>
      <c r="L182">
        <f>F182*K182</f>
        <v>0</v>
      </c>
      <c r="M182" t="s">
        <v>50</v>
      </c>
      <c r="N182">
        <v>1</v>
      </c>
      <c r="O182">
        <f>IF(N182=5,I182,0)</f>
        <v>0</v>
      </c>
      <c r="Z182">
        <f>IF(AD182=0,J182,0)</f>
        <v>0</v>
      </c>
      <c r="AA182">
        <f>IF(AD182=15,J182,0)</f>
        <v>0</v>
      </c>
      <c r="AB182">
        <f>IF(AD182=21,J182,0)</f>
        <v>0</v>
      </c>
      <c r="AD182">
        <v>15</v>
      </c>
      <c r="AE182">
        <f>G182*AG182</f>
        <v>0</v>
      </c>
      <c r="AF182">
        <f>G182*(1-AG182)</f>
        <v>0</v>
      </c>
      <c r="AG182">
        <v>0.60073260073260071</v>
      </c>
      <c r="AM182">
        <f>F182*AE182</f>
        <v>0</v>
      </c>
      <c r="AN182">
        <f>F182*AF182</f>
        <v>0</v>
      </c>
      <c r="AO182" t="s">
        <v>451</v>
      </c>
      <c r="AP182" t="s">
        <v>420</v>
      </c>
      <c r="AQ182" s="13" t="s">
        <v>53</v>
      </c>
    </row>
    <row r="183" spans="1:43">
      <c r="A183" s="2" t="s">
        <v>482</v>
      </c>
      <c r="C183" s="1" t="s">
        <v>483</v>
      </c>
      <c r="D183" t="s">
        <v>484</v>
      </c>
      <c r="E183" t="s">
        <v>104</v>
      </c>
      <c r="F183">
        <v>185</v>
      </c>
      <c r="G183">
        <v>0</v>
      </c>
      <c r="H183">
        <f>F183*AE183</f>
        <v>0</v>
      </c>
      <c r="I183">
        <f>J183-H183</f>
        <v>0</v>
      </c>
      <c r="J183">
        <f>F183*G183</f>
        <v>0</v>
      </c>
      <c r="K183">
        <v>1.6000000000000001E-4</v>
      </c>
      <c r="L183">
        <f>F183*K183</f>
        <v>2.9600000000000001E-2</v>
      </c>
      <c r="M183" t="s">
        <v>50</v>
      </c>
      <c r="N183">
        <v>1</v>
      </c>
      <c r="O183">
        <f>IF(N183=5,I183,0)</f>
        <v>0</v>
      </c>
      <c r="Z183">
        <f>IF(AD183=0,J183,0)</f>
        <v>0</v>
      </c>
      <c r="AA183">
        <f>IF(AD183=15,J183,0)</f>
        <v>0</v>
      </c>
      <c r="AB183">
        <f>IF(AD183=21,J183,0)</f>
        <v>0</v>
      </c>
      <c r="AD183">
        <v>15</v>
      </c>
      <c r="AE183">
        <f>G183*AG183</f>
        <v>0</v>
      </c>
      <c r="AF183">
        <f>G183*(1-AG183)</f>
        <v>0</v>
      </c>
      <c r="AG183">
        <v>0.29786324786324792</v>
      </c>
      <c r="AM183">
        <f>F183*AE183</f>
        <v>0</v>
      </c>
      <c r="AN183">
        <f>F183*AF183</f>
        <v>0</v>
      </c>
      <c r="AO183" t="s">
        <v>451</v>
      </c>
      <c r="AP183" t="s">
        <v>420</v>
      </c>
      <c r="AQ183" s="13" t="s">
        <v>53</v>
      </c>
    </row>
    <row r="184" spans="1:43">
      <c r="D184" s="14" t="s">
        <v>485</v>
      </c>
      <c r="E184" s="14"/>
      <c r="F184" s="14">
        <v>140</v>
      </c>
    </row>
    <row r="185" spans="1:43">
      <c r="D185" s="14" t="s">
        <v>486</v>
      </c>
      <c r="E185" s="14"/>
      <c r="F185" s="14">
        <v>45</v>
      </c>
    </row>
    <row r="186" spans="1:43">
      <c r="A186" s="2" t="s">
        <v>487</v>
      </c>
      <c r="C186" s="1" t="s">
        <v>488</v>
      </c>
      <c r="D186" t="s">
        <v>489</v>
      </c>
      <c r="E186" t="s">
        <v>104</v>
      </c>
      <c r="F186">
        <v>130</v>
      </c>
      <c r="G186">
        <v>0</v>
      </c>
      <c r="H186">
        <f>F186*AE186</f>
        <v>0</v>
      </c>
      <c r="I186">
        <f>J186-H186</f>
        <v>0</v>
      </c>
      <c r="J186">
        <f>F186*G186</f>
        <v>0</v>
      </c>
      <c r="K186">
        <v>2.1000000000000001E-4</v>
      </c>
      <c r="L186">
        <f>F186*K186</f>
        <v>2.7300000000000001E-2</v>
      </c>
      <c r="M186" t="s">
        <v>50</v>
      </c>
      <c r="N186">
        <v>1</v>
      </c>
      <c r="O186">
        <f>IF(N186=5,I186,0)</f>
        <v>0</v>
      </c>
      <c r="Z186">
        <f>IF(AD186=0,J186,0)</f>
        <v>0</v>
      </c>
      <c r="AA186">
        <f>IF(AD186=15,J186,0)</f>
        <v>0</v>
      </c>
      <c r="AB186">
        <f>IF(AD186=21,J186,0)</f>
        <v>0</v>
      </c>
      <c r="AD186">
        <v>15</v>
      </c>
      <c r="AE186">
        <f>G186*AG186</f>
        <v>0</v>
      </c>
      <c r="AF186">
        <f>G186*(1-AG186)</f>
        <v>0</v>
      </c>
      <c r="AG186">
        <v>0.40649819494584838</v>
      </c>
      <c r="AM186">
        <f>F186*AE186</f>
        <v>0</v>
      </c>
      <c r="AN186">
        <f>F186*AF186</f>
        <v>0</v>
      </c>
      <c r="AO186" t="s">
        <v>451</v>
      </c>
      <c r="AP186" t="s">
        <v>420</v>
      </c>
      <c r="AQ186" s="13" t="s">
        <v>53</v>
      </c>
    </row>
    <row r="187" spans="1:43">
      <c r="D187" s="14" t="s">
        <v>490</v>
      </c>
      <c r="E187" s="14"/>
      <c r="F187" s="14">
        <v>130</v>
      </c>
    </row>
    <row r="188" spans="1:43">
      <c r="A188" s="2" t="s">
        <v>491</v>
      </c>
      <c r="C188" s="1" t="s">
        <v>492</v>
      </c>
      <c r="D188" t="s">
        <v>493</v>
      </c>
      <c r="E188" t="s">
        <v>104</v>
      </c>
      <c r="F188">
        <v>24</v>
      </c>
      <c r="G188">
        <v>0</v>
      </c>
      <c r="H188">
        <f>F188*AE188</f>
        <v>0</v>
      </c>
      <c r="I188">
        <f>J188-H188</f>
        <v>0</v>
      </c>
      <c r="J188">
        <f>F188*G188</f>
        <v>0</v>
      </c>
      <c r="K188">
        <v>3.2000000000000003E-4</v>
      </c>
      <c r="L188">
        <f>F188*K188</f>
        <v>7.6800000000000011E-3</v>
      </c>
      <c r="M188" t="s">
        <v>50</v>
      </c>
      <c r="N188">
        <v>1</v>
      </c>
      <c r="O188">
        <f>IF(N188=5,I188,0)</f>
        <v>0</v>
      </c>
      <c r="Z188">
        <f>IF(AD188=0,J188,0)</f>
        <v>0</v>
      </c>
      <c r="AA188">
        <f>IF(AD188=15,J188,0)</f>
        <v>0</v>
      </c>
      <c r="AB188">
        <f>IF(AD188=21,J188,0)</f>
        <v>0</v>
      </c>
      <c r="AD188">
        <v>15</v>
      </c>
      <c r="AE188">
        <f>G188*AG188</f>
        <v>0</v>
      </c>
      <c r="AF188">
        <f>G188*(1-AG188)</f>
        <v>0</v>
      </c>
      <c r="AG188">
        <v>0.51860234828122798</v>
      </c>
      <c r="AM188">
        <f>F188*AE188</f>
        <v>0</v>
      </c>
      <c r="AN188">
        <f>F188*AF188</f>
        <v>0</v>
      </c>
      <c r="AO188" t="s">
        <v>451</v>
      </c>
      <c r="AP188" t="s">
        <v>420</v>
      </c>
      <c r="AQ188" s="13" t="s">
        <v>53</v>
      </c>
    </row>
    <row r="189" spans="1:43">
      <c r="D189" s="14" t="s">
        <v>494</v>
      </c>
      <c r="E189" s="14"/>
      <c r="F189" s="14">
        <v>24</v>
      </c>
    </row>
    <row r="190" spans="1:43">
      <c r="A190" s="2" t="s">
        <v>495</v>
      </c>
      <c r="C190" s="1" t="s">
        <v>496</v>
      </c>
      <c r="D190" t="s">
        <v>497</v>
      </c>
      <c r="E190" t="s">
        <v>104</v>
      </c>
      <c r="F190">
        <v>30</v>
      </c>
      <c r="G190">
        <v>0</v>
      </c>
      <c r="H190">
        <f>F190*AE190</f>
        <v>0</v>
      </c>
      <c r="I190">
        <f>J190-H190</f>
        <v>0</v>
      </c>
      <c r="J190">
        <f>F190*G190</f>
        <v>0</v>
      </c>
      <c r="K190">
        <v>8.0000000000000004E-4</v>
      </c>
      <c r="L190">
        <f>F190*K190</f>
        <v>2.4E-2</v>
      </c>
      <c r="M190" t="s">
        <v>50</v>
      </c>
      <c r="N190">
        <v>1</v>
      </c>
      <c r="O190">
        <f>IF(N190=5,I190,0)</f>
        <v>0</v>
      </c>
      <c r="Z190">
        <f>IF(AD190=0,J190,0)</f>
        <v>0</v>
      </c>
      <c r="AA190">
        <f>IF(AD190=15,J190,0)</f>
        <v>0</v>
      </c>
      <c r="AB190">
        <f>IF(AD190=21,J190,0)</f>
        <v>0</v>
      </c>
      <c r="AD190">
        <v>15</v>
      </c>
      <c r="AE190">
        <f>G190*AG190</f>
        <v>0</v>
      </c>
      <c r="AF190">
        <f>G190*(1-AG190)</f>
        <v>0</v>
      </c>
      <c r="AG190">
        <v>0.77247863247863247</v>
      </c>
      <c r="AM190">
        <f>F190*AE190</f>
        <v>0</v>
      </c>
      <c r="AN190">
        <f>F190*AF190</f>
        <v>0</v>
      </c>
      <c r="AO190" t="s">
        <v>451</v>
      </c>
      <c r="AP190" t="s">
        <v>420</v>
      </c>
      <c r="AQ190" s="13" t="s">
        <v>53</v>
      </c>
    </row>
    <row r="191" spans="1:43">
      <c r="A191" s="20"/>
      <c r="B191" s="21"/>
      <c r="C191" s="21"/>
      <c r="D191" s="22"/>
      <c r="E191" s="22"/>
      <c r="F191" s="22"/>
      <c r="G191" s="22"/>
      <c r="H191" s="57" t="s">
        <v>498</v>
      </c>
      <c r="I191" s="57"/>
      <c r="J191" s="22">
        <f>J8+J11+J16+J20+J29+J36+J51+J58+J73+J77+J86+J96+J103+J112+J126+J135+J145+J153+J155+J166</f>
        <v>0</v>
      </c>
      <c r="K191" s="22"/>
      <c r="L191" s="22"/>
      <c r="M191" s="22"/>
    </row>
    <row r="192" spans="1:43">
      <c r="A192" s="23" t="s">
        <v>161</v>
      </c>
    </row>
    <row r="193" spans="1:13" ht="25.5" customHeight="1">
      <c r="A193" s="58" t="s">
        <v>499</v>
      </c>
      <c r="B193" s="59"/>
      <c r="C193" s="59"/>
      <c r="D193" s="60"/>
      <c r="E193" s="60"/>
      <c r="F193" s="60"/>
      <c r="G193" s="60"/>
      <c r="H193" s="60"/>
      <c r="I193" s="60"/>
      <c r="J193" s="60"/>
      <c r="K193" s="60"/>
      <c r="L193" s="60"/>
      <c r="M193" s="60"/>
    </row>
  </sheetData>
  <sheetProtection formatCells="0" formatColumns="0" formatRows="0" insertColumns="0" insertRows="0" insertHyperlinks="0" deleteColumns="0" deleteRows="0" sort="0" autoFilter="0" pivotTables="0"/>
  <mergeCells count="74">
    <mergeCell ref="A1:M1"/>
    <mergeCell ref="A2:C2"/>
    <mergeCell ref="A3:C3"/>
    <mergeCell ref="A4:C4"/>
    <mergeCell ref="A5:C5"/>
    <mergeCell ref="E2:F2"/>
    <mergeCell ref="E3:F3"/>
    <mergeCell ref="E4:F4"/>
    <mergeCell ref="E5:F5"/>
    <mergeCell ref="G2:H2"/>
    <mergeCell ref="G3:H3"/>
    <mergeCell ref="G4:H4"/>
    <mergeCell ref="G5:H5"/>
    <mergeCell ref="J2:M2"/>
    <mergeCell ref="J3:M3"/>
    <mergeCell ref="J4:M4"/>
    <mergeCell ref="J5:M5"/>
    <mergeCell ref="A6:A7"/>
    <mergeCell ref="B6:B7"/>
    <mergeCell ref="C6:C7"/>
    <mergeCell ref="E6:E7"/>
    <mergeCell ref="F6:F7"/>
    <mergeCell ref="G6:G7"/>
    <mergeCell ref="H6:J6"/>
    <mergeCell ref="K6:L6"/>
    <mergeCell ref="M6:M7"/>
    <mergeCell ref="D10:M10"/>
    <mergeCell ref="D13:M13"/>
    <mergeCell ref="D15:M15"/>
    <mergeCell ref="D19:M19"/>
    <mergeCell ref="D22:M22"/>
    <mergeCell ref="D24:M24"/>
    <mergeCell ref="D26:M26"/>
    <mergeCell ref="D28:M28"/>
    <mergeCell ref="D41:M41"/>
    <mergeCell ref="D47:M47"/>
    <mergeCell ref="D50:M50"/>
    <mergeCell ref="D53:M53"/>
    <mergeCell ref="D60:M60"/>
    <mergeCell ref="D67:M67"/>
    <mergeCell ref="D69:M69"/>
    <mergeCell ref="D71:M71"/>
    <mergeCell ref="D79:M79"/>
    <mergeCell ref="D81:M81"/>
    <mergeCell ref="D83:M83"/>
    <mergeCell ref="D94:M94"/>
    <mergeCell ref="D106:M106"/>
    <mergeCell ref="D108:M108"/>
    <mergeCell ref="D115:M115"/>
    <mergeCell ref="D117:M117"/>
    <mergeCell ref="D119:M119"/>
    <mergeCell ref="D121:M121"/>
    <mergeCell ref="D123:M123"/>
    <mergeCell ref="D129:M129"/>
    <mergeCell ref="D133:M133"/>
    <mergeCell ref="D137:M137"/>
    <mergeCell ref="D139:M139"/>
    <mergeCell ref="D141:M141"/>
    <mergeCell ref="D143:M143"/>
    <mergeCell ref="D147:M147"/>
    <mergeCell ref="D149:M149"/>
    <mergeCell ref="D151:M151"/>
    <mergeCell ref="D157:M157"/>
    <mergeCell ref="D158:M158"/>
    <mergeCell ref="D160:M160"/>
    <mergeCell ref="D165:M165"/>
    <mergeCell ref="D180:M180"/>
    <mergeCell ref="H191:I191"/>
    <mergeCell ref="A193:M193"/>
    <mergeCell ref="D168:M168"/>
    <mergeCell ref="D170:M170"/>
    <mergeCell ref="D172:M172"/>
    <mergeCell ref="D174:M174"/>
    <mergeCell ref="D176:M17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187"/>
  <sheetViews>
    <sheetView tabSelected="1" zoomScale="125" zoomScaleNormal="125" zoomScalePageLayoutView="125" workbookViewId="0">
      <selection activeCell="H8" sqref="H8"/>
    </sheetView>
  </sheetViews>
  <sheetFormatPr baseColWidth="10" defaultColWidth="8.83203125" defaultRowHeight="12" x14ac:dyDescent="0"/>
  <cols>
    <col min="1" max="1" width="7.83203125" style="2" bestFit="1" customWidth="1"/>
    <col min="2" max="2" width="7" style="1" bestFit="1" customWidth="1"/>
    <col min="3" max="3" width="14" style="1" bestFit="1" customWidth="1"/>
    <col min="4" max="4" width="78" bestFit="1" customWidth="1"/>
    <col min="5" max="5" width="7" bestFit="1" customWidth="1"/>
    <col min="6" max="6" width="30" bestFit="1" customWidth="1"/>
    <col min="7" max="7" width="9" bestFit="1" customWidth="1"/>
    <col min="8" max="8" width="18" bestFit="1" customWidth="1"/>
    <col min="9" max="9" width="20" bestFit="1" customWidth="1"/>
    <col min="10" max="10" width="23" bestFit="1" customWidth="1"/>
    <col min="11" max="11" width="20" bestFit="1" customWidth="1"/>
    <col min="26" max="27" width="9.1640625" hidden="1"/>
  </cols>
  <sheetData>
    <row r="1" spans="1:28" ht="25.5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46"/>
      <c r="M1" s="46"/>
    </row>
    <row r="2" spans="1:28" ht="25.5" customHeight="1">
      <c r="A2" s="76" t="s">
        <v>1</v>
      </c>
      <c r="B2" s="77"/>
      <c r="C2" s="77"/>
      <c r="D2" s="5" t="s">
        <v>2</v>
      </c>
      <c r="E2" s="77" t="s">
        <v>3</v>
      </c>
      <c r="F2" s="77"/>
      <c r="G2" s="88"/>
      <c r="H2" s="88"/>
      <c r="I2" s="4" t="s">
        <v>5</v>
      </c>
      <c r="J2" s="34" t="s">
        <v>6</v>
      </c>
      <c r="K2" s="34"/>
      <c r="L2" s="47"/>
      <c r="M2" s="46"/>
    </row>
    <row r="3" spans="1:28" ht="25.5" customHeight="1">
      <c r="A3" s="78" t="s">
        <v>7</v>
      </c>
      <c r="B3" s="79"/>
      <c r="C3" s="79"/>
      <c r="D3" s="6" t="s">
        <v>8</v>
      </c>
      <c r="E3" s="79" t="s">
        <v>9</v>
      </c>
      <c r="F3" s="79"/>
      <c r="G3" s="89"/>
      <c r="H3" s="89"/>
      <c r="I3" s="6" t="s">
        <v>10</v>
      </c>
      <c r="J3" s="1" t="s">
        <v>11</v>
      </c>
      <c r="K3" s="1"/>
      <c r="L3" s="47"/>
      <c r="M3" s="46"/>
    </row>
    <row r="4" spans="1:28" ht="25.5" customHeight="1">
      <c r="A4" s="78" t="s">
        <v>12</v>
      </c>
      <c r="B4" s="79"/>
      <c r="C4" s="79"/>
      <c r="D4" s="6" t="s">
        <v>13</v>
      </c>
      <c r="E4" s="79" t="s">
        <v>14</v>
      </c>
      <c r="F4" s="79"/>
      <c r="G4" s="89"/>
      <c r="H4" s="89"/>
      <c r="I4" s="6" t="s">
        <v>15</v>
      </c>
      <c r="J4" s="48"/>
      <c r="K4" s="1"/>
      <c r="L4" s="47"/>
      <c r="M4" s="46"/>
    </row>
    <row r="5" spans="1:28" ht="25.5" customHeight="1">
      <c r="A5" s="80" t="s">
        <v>16</v>
      </c>
      <c r="B5" s="61"/>
      <c r="C5" s="61"/>
      <c r="D5" s="7"/>
      <c r="E5" s="61" t="s">
        <v>17</v>
      </c>
      <c r="F5" s="61"/>
      <c r="G5" s="90"/>
      <c r="H5" s="90"/>
      <c r="I5" s="7" t="s">
        <v>18</v>
      </c>
      <c r="J5" s="49"/>
      <c r="K5" s="46"/>
      <c r="L5" s="47"/>
      <c r="M5" s="46"/>
    </row>
    <row r="6" spans="1:28">
      <c r="A6" s="24" t="s">
        <v>19</v>
      </c>
      <c r="B6" s="24" t="s">
        <v>20</v>
      </c>
      <c r="C6" s="24" t="s">
        <v>21</v>
      </c>
      <c r="D6" s="24" t="s">
        <v>22</v>
      </c>
      <c r="E6" s="24" t="s">
        <v>23</v>
      </c>
      <c r="F6" s="24" t="s">
        <v>29</v>
      </c>
      <c r="G6" s="24" t="s">
        <v>24</v>
      </c>
      <c r="H6" s="24" t="s">
        <v>25</v>
      </c>
      <c r="I6" s="24" t="s">
        <v>500</v>
      </c>
      <c r="J6" s="24" t="s">
        <v>501</v>
      </c>
      <c r="K6" s="24" t="s">
        <v>502</v>
      </c>
    </row>
    <row r="7" spans="1:28">
      <c r="A7" s="18"/>
      <c r="B7" s="19"/>
      <c r="C7" s="19" t="s">
        <v>43</v>
      </c>
      <c r="D7" s="13" t="s">
        <v>44</v>
      </c>
      <c r="E7" s="13"/>
      <c r="F7" s="13"/>
      <c r="G7" s="13"/>
      <c r="H7" s="13"/>
      <c r="I7" s="13">
        <f>SUM(I8:I8)</f>
        <v>0</v>
      </c>
      <c r="J7" s="13"/>
      <c r="K7" s="13">
        <f>SUM(K8:K8)</f>
        <v>1.0543008</v>
      </c>
    </row>
    <row r="8" spans="1:28">
      <c r="A8" s="2" t="s">
        <v>46</v>
      </c>
      <c r="C8" s="1" t="s">
        <v>47</v>
      </c>
      <c r="D8" s="25" t="s">
        <v>48</v>
      </c>
      <c r="E8" t="s">
        <v>49</v>
      </c>
      <c r="G8">
        <v>6.09</v>
      </c>
      <c r="H8" s="50">
        <v>0</v>
      </c>
      <c r="I8">
        <f>Z8*G8+AA8*G8</f>
        <v>0</v>
      </c>
      <c r="J8">
        <v>0.17312</v>
      </c>
      <c r="K8">
        <f>J8*G8</f>
        <v>1.0543008</v>
      </c>
      <c r="Z8">
        <f>H8*AB8</f>
        <v>0</v>
      </c>
      <c r="AA8">
        <f>H8*(1-AB8)</f>
        <v>0</v>
      </c>
      <c r="AB8">
        <v>0.79518746866841583</v>
      </c>
    </row>
    <row r="9" spans="1:28" ht="12.75" customHeight="1">
      <c r="C9" s="15" t="s">
        <v>54</v>
      </c>
      <c r="D9" s="56" t="s">
        <v>55</v>
      </c>
      <c r="E9" s="83"/>
      <c r="F9" s="83"/>
      <c r="G9" s="83"/>
      <c r="H9" s="83"/>
      <c r="I9" s="83"/>
      <c r="J9" s="83"/>
      <c r="K9" s="16"/>
    </row>
    <row r="10" spans="1:28">
      <c r="A10" s="18"/>
      <c r="B10" s="19"/>
      <c r="C10" s="19" t="s">
        <v>56</v>
      </c>
      <c r="D10" s="13" t="s">
        <v>57</v>
      </c>
      <c r="E10" s="13"/>
      <c r="F10" s="13"/>
      <c r="G10" s="13"/>
      <c r="H10" s="13"/>
      <c r="I10" s="13">
        <f>SUM(I11:I13)</f>
        <v>0</v>
      </c>
      <c r="J10" s="13"/>
      <c r="K10" s="13">
        <f>SUM(K11:K13)</f>
        <v>1.8986457240000001</v>
      </c>
    </row>
    <row r="11" spans="1:28">
      <c r="A11" s="2" t="s">
        <v>58</v>
      </c>
      <c r="C11" s="1" t="s">
        <v>59</v>
      </c>
      <c r="D11" s="25" t="s">
        <v>60</v>
      </c>
      <c r="E11" t="s">
        <v>49</v>
      </c>
      <c r="G11">
        <v>3.36</v>
      </c>
      <c r="H11" s="50">
        <f>'Stavební rozpočet'!G12</f>
        <v>0</v>
      </c>
      <c r="I11">
        <f>Z11*G11+AA11*G11</f>
        <v>0</v>
      </c>
      <c r="J11">
        <v>2.887E-2</v>
      </c>
      <c r="K11">
        <f>J11*G11</f>
        <v>9.7003199999999998E-2</v>
      </c>
      <c r="Z11">
        <f>H11*AB11</f>
        <v>0</v>
      </c>
      <c r="AA11">
        <f>H11*(1-AB11)</f>
        <v>0</v>
      </c>
      <c r="AB11">
        <v>0.52878685762426281</v>
      </c>
    </row>
    <row r="12" spans="1:28" ht="12.75" customHeight="1">
      <c r="C12" s="15" t="s">
        <v>54</v>
      </c>
      <c r="D12" s="56" t="s">
        <v>62</v>
      </c>
      <c r="E12" s="83"/>
      <c r="F12" s="83"/>
      <c r="G12" s="83"/>
      <c r="H12" s="83"/>
      <c r="I12" s="83"/>
      <c r="J12" s="83"/>
      <c r="K12" s="16"/>
    </row>
    <row r="13" spans="1:28">
      <c r="A13" s="2" t="s">
        <v>63</v>
      </c>
      <c r="C13" s="1" t="s">
        <v>64</v>
      </c>
      <c r="D13" s="25" t="s">
        <v>65</v>
      </c>
      <c r="E13" t="s">
        <v>49</v>
      </c>
      <c r="G13">
        <v>57.8748</v>
      </c>
      <c r="H13" s="50">
        <f>'Stavební rozpočet'!G14</f>
        <v>0</v>
      </c>
      <c r="I13">
        <f>Z13*G13+AA13*G13</f>
        <v>0</v>
      </c>
      <c r="J13">
        <v>3.1130000000000001E-2</v>
      </c>
      <c r="K13">
        <f>J13*G13</f>
        <v>1.801642524</v>
      </c>
      <c r="Z13">
        <f>H13*AB13</f>
        <v>0</v>
      </c>
      <c r="AA13">
        <f>H13*(1-AB13)</f>
        <v>0</v>
      </c>
      <c r="AB13">
        <v>0.45366388308977029</v>
      </c>
    </row>
    <row r="14" spans="1:28" ht="12.75" customHeight="1">
      <c r="C14" s="15" t="s">
        <v>54</v>
      </c>
      <c r="D14" s="56" t="s">
        <v>66</v>
      </c>
      <c r="E14" s="83"/>
      <c r="F14" s="83"/>
      <c r="G14" s="83"/>
      <c r="H14" s="83"/>
      <c r="I14" s="83"/>
      <c r="J14" s="83"/>
      <c r="K14" s="16"/>
    </row>
    <row r="15" spans="1:28">
      <c r="A15" s="18"/>
      <c r="B15" s="19"/>
      <c r="C15" s="19" t="s">
        <v>67</v>
      </c>
      <c r="D15" s="13" t="s">
        <v>68</v>
      </c>
      <c r="E15" s="13"/>
      <c r="F15" s="13"/>
      <c r="G15" s="13"/>
      <c r="H15" s="13"/>
      <c r="I15" s="13">
        <f>SUM(I16:I17)</f>
        <v>0</v>
      </c>
      <c r="J15" s="13"/>
      <c r="K15" s="13">
        <f>SUM(K16:K17)</f>
        <v>9.9629209000000003</v>
      </c>
    </row>
    <row r="16" spans="1:28">
      <c r="A16" s="2" t="s">
        <v>69</v>
      </c>
      <c r="C16" s="1" t="s">
        <v>70</v>
      </c>
      <c r="D16" s="25" t="s">
        <v>71</v>
      </c>
      <c r="E16" t="s">
        <v>49</v>
      </c>
      <c r="G16">
        <v>87.67</v>
      </c>
      <c r="H16" s="50">
        <f>'Stavební rozpočet'!G17</f>
        <v>0</v>
      </c>
      <c r="I16">
        <f>Z16*G16+AA16*G16</f>
        <v>0</v>
      </c>
      <c r="J16">
        <v>5.015E-2</v>
      </c>
      <c r="K16">
        <f>J16*G16</f>
        <v>4.3966504999999998</v>
      </c>
      <c r="Z16">
        <f>H16*AB16</f>
        <v>0</v>
      </c>
      <c r="AA16">
        <f>H16*(1-AB16)</f>
        <v>0</v>
      </c>
      <c r="AB16">
        <v>0.13896551724137929</v>
      </c>
    </row>
    <row r="17" spans="1:28">
      <c r="A17" s="2" t="s">
        <v>74</v>
      </c>
      <c r="C17" s="1" t="s">
        <v>75</v>
      </c>
      <c r="D17" s="25" t="s">
        <v>76</v>
      </c>
      <c r="E17" t="s">
        <v>49</v>
      </c>
      <c r="G17">
        <v>103.52</v>
      </c>
      <c r="H17" s="50">
        <f>'Stavební rozpočet'!G18</f>
        <v>0</v>
      </c>
      <c r="I17">
        <f>Z17*G17+AA17*G17</f>
        <v>0</v>
      </c>
      <c r="J17">
        <v>5.3769999999999998E-2</v>
      </c>
      <c r="K17">
        <f>J17*G17</f>
        <v>5.5662703999999996</v>
      </c>
      <c r="Z17">
        <f>H17*AB17</f>
        <v>0</v>
      </c>
      <c r="AA17">
        <f>H17*(1-AB17)</f>
        <v>0</v>
      </c>
      <c r="AB17">
        <v>0.14912794100433099</v>
      </c>
    </row>
    <row r="18" spans="1:28" ht="12.75" customHeight="1">
      <c r="C18" s="15" t="s">
        <v>54</v>
      </c>
      <c r="D18" s="56" t="s">
        <v>77</v>
      </c>
      <c r="E18" s="83"/>
      <c r="F18" s="83"/>
      <c r="G18" s="83"/>
      <c r="H18" s="83"/>
      <c r="I18" s="83"/>
      <c r="J18" s="83"/>
      <c r="K18" s="16"/>
    </row>
    <row r="19" spans="1:28">
      <c r="A19" s="18"/>
      <c r="B19" s="19"/>
      <c r="C19" s="19" t="s">
        <v>78</v>
      </c>
      <c r="D19" s="13" t="s">
        <v>79</v>
      </c>
      <c r="E19" s="13"/>
      <c r="F19" s="13"/>
      <c r="G19" s="13"/>
      <c r="H19" s="13"/>
      <c r="I19" s="13">
        <f>SUM(I20:I26)</f>
        <v>0</v>
      </c>
      <c r="J19" s="13"/>
      <c r="K19" s="13">
        <f>SUM(K20:K26)</f>
        <v>0.38066999999999995</v>
      </c>
    </row>
    <row r="20" spans="1:28">
      <c r="A20" s="2" t="s">
        <v>80</v>
      </c>
      <c r="C20" s="1" t="s">
        <v>81</v>
      </c>
      <c r="D20" s="25" t="s">
        <v>82</v>
      </c>
      <c r="E20" t="s">
        <v>83</v>
      </c>
      <c r="G20">
        <v>3</v>
      </c>
      <c r="H20" s="50">
        <f>'Stavební rozpočet'!G21</f>
        <v>0</v>
      </c>
      <c r="I20">
        <f>Z20*G20+AA20*G20</f>
        <v>0</v>
      </c>
      <c r="J20">
        <v>2.8969999999999999E-2</v>
      </c>
      <c r="K20">
        <f>J20*G20</f>
        <v>8.6910000000000001E-2</v>
      </c>
      <c r="Z20">
        <f>H20*AB20</f>
        <v>0</v>
      </c>
      <c r="AA20">
        <f>H20*(1-AB20)</f>
        <v>0</v>
      </c>
      <c r="AB20">
        <v>0.59269711538461534</v>
      </c>
    </row>
    <row r="21" spans="1:28" ht="12.75" customHeight="1">
      <c r="C21" s="15" t="s">
        <v>54</v>
      </c>
      <c r="D21" s="56" t="s">
        <v>85</v>
      </c>
      <c r="E21" s="83"/>
      <c r="F21" s="83"/>
      <c r="G21" s="83"/>
      <c r="H21" s="83"/>
      <c r="I21" s="83"/>
      <c r="J21" s="83"/>
      <c r="K21" s="16"/>
    </row>
    <row r="22" spans="1:28">
      <c r="A22" s="2" t="s">
        <v>86</v>
      </c>
      <c r="C22" s="1" t="s">
        <v>87</v>
      </c>
      <c r="D22" s="25" t="s">
        <v>88</v>
      </c>
      <c r="E22" t="s">
        <v>83</v>
      </c>
      <c r="G22">
        <v>6</v>
      </c>
      <c r="H22" s="50">
        <f>'Stavební rozpočet'!G23</f>
        <v>0</v>
      </c>
      <c r="I22">
        <f>Z22*G22+AA22*G22</f>
        <v>0</v>
      </c>
      <c r="J22">
        <v>2.35E-2</v>
      </c>
      <c r="K22">
        <f>J22*G22</f>
        <v>0.14100000000000001</v>
      </c>
      <c r="Z22">
        <f>H22*AB22</f>
        <v>0</v>
      </c>
      <c r="AA22">
        <f>H22*(1-AB22)</f>
        <v>0</v>
      </c>
      <c r="AB22">
        <v>0.70932729624838298</v>
      </c>
    </row>
    <row r="23" spans="1:28" ht="12.75" customHeight="1">
      <c r="C23" s="15" t="s">
        <v>54</v>
      </c>
      <c r="D23" s="56" t="s">
        <v>89</v>
      </c>
      <c r="E23" s="83"/>
      <c r="F23" s="83"/>
      <c r="G23" s="83"/>
      <c r="H23" s="83"/>
      <c r="I23" s="83"/>
      <c r="J23" s="83"/>
      <c r="K23" s="16"/>
    </row>
    <row r="24" spans="1:28">
      <c r="A24" s="2" t="s">
        <v>90</v>
      </c>
      <c r="C24" s="1" t="s">
        <v>91</v>
      </c>
      <c r="D24" s="25" t="s">
        <v>92</v>
      </c>
      <c r="E24" t="s">
        <v>83</v>
      </c>
      <c r="G24">
        <v>2</v>
      </c>
      <c r="H24" s="50">
        <f>'Stavební rozpočet'!G25</f>
        <v>0</v>
      </c>
      <c r="I24">
        <f>Z24*G24+AA24*G24</f>
        <v>0</v>
      </c>
      <c r="J24">
        <v>4.3479999999999998E-2</v>
      </c>
      <c r="K24">
        <f>J24*G24</f>
        <v>8.6959999999999996E-2</v>
      </c>
      <c r="Z24">
        <f>H24*AB24</f>
        <v>0</v>
      </c>
      <c r="AA24">
        <f>H24*(1-AB24)</f>
        <v>0</v>
      </c>
      <c r="AB24">
        <v>0.14533870967741941</v>
      </c>
    </row>
    <row r="25" spans="1:28" ht="12.75" customHeight="1">
      <c r="C25" s="15" t="s">
        <v>54</v>
      </c>
      <c r="D25" s="56" t="s">
        <v>93</v>
      </c>
      <c r="E25" s="83"/>
      <c r="F25" s="83"/>
      <c r="G25" s="83"/>
      <c r="H25" s="83"/>
      <c r="I25" s="83"/>
      <c r="J25" s="83"/>
      <c r="K25" s="16"/>
    </row>
    <row r="26" spans="1:28">
      <c r="A26" s="2" t="s">
        <v>94</v>
      </c>
      <c r="C26" s="1" t="s">
        <v>95</v>
      </c>
      <c r="D26" s="25" t="s">
        <v>96</v>
      </c>
      <c r="E26" t="s">
        <v>83</v>
      </c>
      <c r="G26">
        <v>2</v>
      </c>
      <c r="H26" s="50">
        <f>'Stavební rozpočet'!G27</f>
        <v>0</v>
      </c>
      <c r="I26">
        <f>Z26*G26+AA26*G26</f>
        <v>0</v>
      </c>
      <c r="J26">
        <v>3.2899999999999999E-2</v>
      </c>
      <c r="K26">
        <f>J26*G26</f>
        <v>6.5799999999999997E-2</v>
      </c>
      <c r="Z26">
        <f>H26*AB26</f>
        <v>0</v>
      </c>
      <c r="AA26">
        <f>H26*(1-AB26)</f>
        <v>0</v>
      </c>
      <c r="AB26">
        <v>1</v>
      </c>
    </row>
    <row r="27" spans="1:28" ht="12.75" customHeight="1">
      <c r="C27" s="15" t="s">
        <v>54</v>
      </c>
      <c r="D27" s="56" t="s">
        <v>97</v>
      </c>
      <c r="E27" s="83"/>
      <c r="F27" s="83"/>
      <c r="G27" s="83"/>
      <c r="H27" s="83"/>
      <c r="I27" s="83"/>
      <c r="J27" s="83"/>
      <c r="K27" s="16"/>
    </row>
    <row r="28" spans="1:28">
      <c r="A28" s="18"/>
      <c r="B28" s="19"/>
      <c r="C28" s="19" t="s">
        <v>98</v>
      </c>
      <c r="D28" s="13" t="s">
        <v>99</v>
      </c>
      <c r="E28" s="13"/>
      <c r="F28" s="13"/>
      <c r="G28" s="13"/>
      <c r="H28" s="13"/>
      <c r="I28" s="13">
        <f>SUM(I29:I34)</f>
        <v>0</v>
      </c>
      <c r="J28" s="13"/>
      <c r="K28" s="13">
        <f>SUM(K29:K34)</f>
        <v>3.9133999999999995E-2</v>
      </c>
    </row>
    <row r="29" spans="1:28">
      <c r="A29" s="2" t="s">
        <v>101</v>
      </c>
      <c r="C29" s="1" t="s">
        <v>102</v>
      </c>
      <c r="D29" s="25" t="s">
        <v>103</v>
      </c>
      <c r="E29" t="s">
        <v>104</v>
      </c>
      <c r="G29">
        <v>14.6</v>
      </c>
      <c r="H29" s="50">
        <f>'Stavební rozpočet'!G30</f>
        <v>0</v>
      </c>
      <c r="I29">
        <f t="shared" ref="I29:I34" si="0">Z29*G29+AA29*G29</f>
        <v>0</v>
      </c>
      <c r="J29">
        <v>4.6999999999999999E-4</v>
      </c>
      <c r="K29">
        <f t="shared" ref="K29:K34" si="1">J29*G29</f>
        <v>6.862E-3</v>
      </c>
      <c r="Z29">
        <f t="shared" ref="Z29:Z34" si="2">H29*AB29</f>
        <v>0</v>
      </c>
      <c r="AA29">
        <f t="shared" ref="AA29:AA34" si="3">H29*(1-AB29)</f>
        <v>0</v>
      </c>
      <c r="AB29">
        <v>0.32483300589390962</v>
      </c>
    </row>
    <row r="30" spans="1:28">
      <c r="A30" s="2" t="s">
        <v>107</v>
      </c>
      <c r="C30" s="1" t="s">
        <v>108</v>
      </c>
      <c r="D30" s="25" t="s">
        <v>109</v>
      </c>
      <c r="E30" t="s">
        <v>104</v>
      </c>
      <c r="G30">
        <v>2.6</v>
      </c>
      <c r="H30" s="50">
        <f>'Stavební rozpočet'!G31</f>
        <v>0</v>
      </c>
      <c r="I30">
        <f t="shared" si="0"/>
        <v>0</v>
      </c>
      <c r="J30">
        <v>1.5200000000000001E-3</v>
      </c>
      <c r="K30">
        <f t="shared" si="1"/>
        <v>3.9520000000000007E-3</v>
      </c>
      <c r="Z30">
        <f t="shared" si="2"/>
        <v>0</v>
      </c>
      <c r="AA30">
        <f t="shared" si="3"/>
        <v>0</v>
      </c>
      <c r="AB30">
        <v>0.30986486486486492</v>
      </c>
    </row>
    <row r="31" spans="1:28">
      <c r="A31" s="2" t="s">
        <v>110</v>
      </c>
      <c r="C31" s="1" t="s">
        <v>111</v>
      </c>
      <c r="D31" s="25" t="s">
        <v>112</v>
      </c>
      <c r="E31" t="s">
        <v>104</v>
      </c>
      <c r="G31">
        <v>21</v>
      </c>
      <c r="H31" s="50">
        <f>'Stavební rozpočet'!G32</f>
        <v>0</v>
      </c>
      <c r="I31">
        <f t="shared" si="0"/>
        <v>0</v>
      </c>
      <c r="J31">
        <v>1.31E-3</v>
      </c>
      <c r="K31">
        <f t="shared" si="1"/>
        <v>2.751E-2</v>
      </c>
      <c r="Z31">
        <f t="shared" si="2"/>
        <v>0</v>
      </c>
      <c r="AA31">
        <f t="shared" si="3"/>
        <v>0</v>
      </c>
      <c r="AB31">
        <v>0.41848854961832072</v>
      </c>
    </row>
    <row r="32" spans="1:28">
      <c r="A32" s="2" t="s">
        <v>113</v>
      </c>
      <c r="C32" s="1" t="s">
        <v>114</v>
      </c>
      <c r="D32" s="25" t="s">
        <v>115</v>
      </c>
      <c r="E32" t="s">
        <v>104</v>
      </c>
      <c r="G32">
        <v>38.200000000000003</v>
      </c>
      <c r="H32" s="50">
        <f>'Stavební rozpočet'!G33</f>
        <v>0</v>
      </c>
      <c r="I32">
        <f t="shared" si="0"/>
        <v>0</v>
      </c>
      <c r="J32">
        <v>0</v>
      </c>
      <c r="K32">
        <f t="shared" si="1"/>
        <v>0</v>
      </c>
      <c r="Z32">
        <f t="shared" si="2"/>
        <v>0</v>
      </c>
      <c r="AA32">
        <f t="shared" si="3"/>
        <v>0</v>
      </c>
      <c r="AB32">
        <v>2.5412960609911051E-2</v>
      </c>
    </row>
    <row r="33" spans="1:28">
      <c r="A33" s="2" t="s">
        <v>116</v>
      </c>
      <c r="C33" s="1" t="s">
        <v>117</v>
      </c>
      <c r="D33" s="25" t="s">
        <v>118</v>
      </c>
      <c r="E33" t="s">
        <v>119</v>
      </c>
      <c r="G33">
        <v>3.9129999999999998E-2</v>
      </c>
      <c r="H33" s="50">
        <f>'Stavební rozpočet'!G34</f>
        <v>0</v>
      </c>
      <c r="I33">
        <f t="shared" si="0"/>
        <v>0</v>
      </c>
      <c r="J33">
        <v>0</v>
      </c>
      <c r="K33">
        <f t="shared" si="1"/>
        <v>0</v>
      </c>
      <c r="Z33">
        <f t="shared" si="2"/>
        <v>0</v>
      </c>
      <c r="AA33">
        <f t="shared" si="3"/>
        <v>0</v>
      </c>
      <c r="AB33">
        <v>0</v>
      </c>
    </row>
    <row r="34" spans="1:28">
      <c r="A34" s="2" t="s">
        <v>120</v>
      </c>
      <c r="C34" s="1" t="s">
        <v>121</v>
      </c>
      <c r="D34" s="25" t="s">
        <v>122</v>
      </c>
      <c r="E34" t="s">
        <v>83</v>
      </c>
      <c r="G34">
        <v>3</v>
      </c>
      <c r="H34" s="50">
        <f>'Stavební rozpočet'!G35</f>
        <v>0</v>
      </c>
      <c r="I34">
        <f t="shared" si="0"/>
        <v>0</v>
      </c>
      <c r="J34">
        <v>2.7E-4</v>
      </c>
      <c r="K34">
        <f t="shared" si="1"/>
        <v>8.0999999999999996E-4</v>
      </c>
      <c r="Z34">
        <f t="shared" si="2"/>
        <v>0</v>
      </c>
      <c r="AA34">
        <f t="shared" si="3"/>
        <v>0</v>
      </c>
      <c r="AB34">
        <v>0.80783564768763516</v>
      </c>
    </row>
    <row r="35" spans="1:28">
      <c r="A35" s="18"/>
      <c r="B35" s="19"/>
      <c r="C35" s="19" t="s">
        <v>123</v>
      </c>
      <c r="D35" s="13" t="s">
        <v>124</v>
      </c>
      <c r="E35" s="13"/>
      <c r="F35" s="13"/>
      <c r="G35" s="13"/>
      <c r="H35" s="13"/>
      <c r="I35" s="13">
        <f>SUM(I36:I48)</f>
        <v>0</v>
      </c>
      <c r="J35" s="13"/>
      <c r="K35" s="13">
        <f>SUM(K36:K48)</f>
        <v>0.35456302000000001</v>
      </c>
    </row>
    <row r="36" spans="1:28">
      <c r="A36" s="2" t="s">
        <v>125</v>
      </c>
      <c r="C36" s="1" t="s">
        <v>126</v>
      </c>
      <c r="D36" s="25" t="s">
        <v>127</v>
      </c>
      <c r="E36" t="s">
        <v>104</v>
      </c>
      <c r="G36">
        <v>36.798000000000002</v>
      </c>
      <c r="H36" s="50">
        <f>'Stavební rozpočet'!G37</f>
        <v>0</v>
      </c>
      <c r="I36">
        <f>Z36*G36+AA36*G36</f>
        <v>0</v>
      </c>
      <c r="J36">
        <v>3.9899999999999996E-3</v>
      </c>
      <c r="K36">
        <f>J36*G36</f>
        <v>0.14682402</v>
      </c>
      <c r="Z36">
        <f>H36*AB36</f>
        <v>0</v>
      </c>
      <c r="AA36">
        <f>H36*(1-AB36)</f>
        <v>0</v>
      </c>
      <c r="AB36">
        <v>0.22076555023923439</v>
      </c>
    </row>
    <row r="37" spans="1:28">
      <c r="A37" s="2" t="s">
        <v>129</v>
      </c>
      <c r="C37" s="1" t="s">
        <v>130</v>
      </c>
      <c r="D37" s="25" t="s">
        <v>131</v>
      </c>
      <c r="E37" t="s">
        <v>104</v>
      </c>
      <c r="G37">
        <v>7.5</v>
      </c>
      <c r="H37" s="50">
        <f>'Stavební rozpočet'!G38</f>
        <v>0</v>
      </c>
      <c r="I37">
        <f>Z37*G37+AA37*G37</f>
        <v>0</v>
      </c>
      <c r="J37">
        <v>5.1799999999999997E-3</v>
      </c>
      <c r="K37">
        <f>J37*G37</f>
        <v>3.8849999999999996E-2</v>
      </c>
      <c r="Z37">
        <f>H37*AB37</f>
        <v>0</v>
      </c>
      <c r="AA37">
        <f>H37*(1-AB37)</f>
        <v>0</v>
      </c>
      <c r="AB37">
        <v>0.24584332428658009</v>
      </c>
    </row>
    <row r="38" spans="1:28">
      <c r="A38" s="2" t="s">
        <v>132</v>
      </c>
      <c r="C38" s="1" t="s">
        <v>133</v>
      </c>
      <c r="D38" s="25" t="s">
        <v>134</v>
      </c>
      <c r="E38" t="s">
        <v>104</v>
      </c>
      <c r="G38">
        <v>30.5</v>
      </c>
      <c r="H38" s="50">
        <f>'Stavební rozpočet'!G39</f>
        <v>0</v>
      </c>
      <c r="I38">
        <f>Z38*G38+AA38*G38</f>
        <v>0</v>
      </c>
      <c r="J38">
        <v>4.0099999999999997E-3</v>
      </c>
      <c r="K38">
        <f>J38*G38</f>
        <v>0.122305</v>
      </c>
      <c r="Z38">
        <f>H38*AB38</f>
        <v>0</v>
      </c>
      <c r="AA38">
        <f>H38*(1-AB38)</f>
        <v>0</v>
      </c>
      <c r="AB38">
        <v>0.23394984326018811</v>
      </c>
    </row>
    <row r="39" spans="1:28">
      <c r="A39" s="2" t="s">
        <v>135</v>
      </c>
      <c r="C39" s="1" t="s">
        <v>136</v>
      </c>
      <c r="D39" s="25" t="s">
        <v>137</v>
      </c>
      <c r="E39" t="s">
        <v>104</v>
      </c>
      <c r="G39">
        <v>74.8</v>
      </c>
      <c r="H39" s="50">
        <f>'Stavební rozpočet'!G40</f>
        <v>0</v>
      </c>
      <c r="I39">
        <f>Z39*G39+AA39*G39</f>
        <v>0</v>
      </c>
      <c r="J39">
        <v>3.0000000000000001E-5</v>
      </c>
      <c r="K39">
        <f>J39*G39</f>
        <v>2.2439999999999999E-3</v>
      </c>
      <c r="Z39">
        <f>H39*AB39</f>
        <v>0</v>
      </c>
      <c r="AA39">
        <f>H39*(1-AB39)</f>
        <v>0</v>
      </c>
      <c r="AB39">
        <v>0.28549618320610692</v>
      </c>
    </row>
    <row r="40" spans="1:28" ht="12.75" customHeight="1">
      <c r="C40" s="15" t="s">
        <v>54</v>
      </c>
      <c r="D40" s="56" t="s">
        <v>138</v>
      </c>
      <c r="E40" s="83"/>
      <c r="F40" s="83"/>
      <c r="G40" s="83"/>
      <c r="H40" s="83"/>
      <c r="I40" s="83"/>
      <c r="J40" s="83"/>
      <c r="K40" s="16"/>
    </row>
    <row r="41" spans="1:28">
      <c r="A41" s="2" t="s">
        <v>139</v>
      </c>
      <c r="C41" s="1" t="s">
        <v>140</v>
      </c>
      <c r="D41" s="25" t="s">
        <v>141</v>
      </c>
      <c r="E41" t="s">
        <v>83</v>
      </c>
      <c r="G41">
        <v>2</v>
      </c>
      <c r="H41" s="50">
        <f>'Stavební rozpočet'!G42</f>
        <v>0</v>
      </c>
      <c r="I41">
        <f>Z41*G41+AA41*G41</f>
        <v>0</v>
      </c>
      <c r="J41">
        <v>0</v>
      </c>
      <c r="K41">
        <f>J41*G41</f>
        <v>0</v>
      </c>
      <c r="Z41">
        <f>H41*AB41</f>
        <v>0</v>
      </c>
      <c r="AA41">
        <f>H41*(1-AB41)</f>
        <v>0</v>
      </c>
      <c r="AB41">
        <v>0</v>
      </c>
    </row>
    <row r="42" spans="1:28">
      <c r="A42" s="2" t="s">
        <v>142</v>
      </c>
      <c r="C42" s="1" t="s">
        <v>143</v>
      </c>
      <c r="D42" s="25" t="s">
        <v>144</v>
      </c>
      <c r="E42" t="s">
        <v>83</v>
      </c>
      <c r="G42">
        <v>22</v>
      </c>
      <c r="H42" s="50">
        <f>'Stavební rozpočet'!G43</f>
        <v>0</v>
      </c>
      <c r="I42">
        <f>Z42*G42+AA42*G42</f>
        <v>0</v>
      </c>
      <c r="J42">
        <v>1.8000000000000001E-4</v>
      </c>
      <c r="K42">
        <f>J42*G42</f>
        <v>3.96E-3</v>
      </c>
      <c r="Z42">
        <f>H42*AB42</f>
        <v>0</v>
      </c>
      <c r="AA42">
        <f>H42*(1-AB42)</f>
        <v>0</v>
      </c>
      <c r="AB42">
        <v>0.37173684210526309</v>
      </c>
    </row>
    <row r="43" spans="1:28">
      <c r="A43" s="2" t="s">
        <v>145</v>
      </c>
      <c r="C43" s="1" t="s">
        <v>146</v>
      </c>
      <c r="D43" s="25" t="s">
        <v>147</v>
      </c>
      <c r="E43" t="s">
        <v>83</v>
      </c>
      <c r="G43">
        <v>5</v>
      </c>
      <c r="H43" s="50">
        <f>'Stavební rozpočet'!G44</f>
        <v>0</v>
      </c>
      <c r="I43">
        <f>Z43*G43+AA43*G43</f>
        <v>0</v>
      </c>
      <c r="J43">
        <v>1.2E-4</v>
      </c>
      <c r="K43">
        <f>J43*G43</f>
        <v>6.0000000000000006E-4</v>
      </c>
      <c r="Z43">
        <f>H43*AB43</f>
        <v>0</v>
      </c>
      <c r="AA43">
        <f>H43*(1-AB43)</f>
        <v>0</v>
      </c>
      <c r="AB43">
        <v>0.68079077429983514</v>
      </c>
    </row>
    <row r="44" spans="1:28">
      <c r="A44" s="2" t="s">
        <v>148</v>
      </c>
      <c r="C44" s="1" t="s">
        <v>149</v>
      </c>
      <c r="D44" s="25" t="s">
        <v>150</v>
      </c>
      <c r="E44" t="s">
        <v>83</v>
      </c>
      <c r="G44">
        <v>3</v>
      </c>
      <c r="H44" s="50">
        <f>'Stavební rozpočet'!G45</f>
        <v>0</v>
      </c>
      <c r="I44">
        <f>Z44*G44+AA44*G44</f>
        <v>0</v>
      </c>
      <c r="J44">
        <v>1.7000000000000001E-4</v>
      </c>
      <c r="K44">
        <f>J44*G44</f>
        <v>5.1000000000000004E-4</v>
      </c>
      <c r="Z44">
        <f>H44*AB44</f>
        <v>0</v>
      </c>
      <c r="AA44">
        <f>H44*(1-AB44)</f>
        <v>0</v>
      </c>
      <c r="AB44">
        <v>0.75442332065906215</v>
      </c>
    </row>
    <row r="45" spans="1:28">
      <c r="A45" s="2" t="s">
        <v>151</v>
      </c>
      <c r="C45" s="1" t="s">
        <v>152</v>
      </c>
      <c r="D45" s="25" t="s">
        <v>153</v>
      </c>
      <c r="E45" t="s">
        <v>83</v>
      </c>
      <c r="G45">
        <v>3</v>
      </c>
      <c r="H45" s="50">
        <f>'Stavební rozpočet'!G46</f>
        <v>0</v>
      </c>
      <c r="I45">
        <f>Z45*G45+AA45*G45</f>
        <v>0</v>
      </c>
      <c r="J45">
        <v>2.4399999999999999E-3</v>
      </c>
      <c r="K45">
        <f>J45*G45</f>
        <v>7.3200000000000001E-3</v>
      </c>
      <c r="Z45">
        <f>H45*AB45</f>
        <v>0</v>
      </c>
      <c r="AA45">
        <f>H45*(1-AB45)</f>
        <v>0</v>
      </c>
      <c r="AB45">
        <v>0.80805297905123408</v>
      </c>
    </row>
    <row r="46" spans="1:28" ht="12.75" customHeight="1">
      <c r="C46" s="15" t="s">
        <v>54</v>
      </c>
      <c r="D46" s="56" t="s">
        <v>154</v>
      </c>
      <c r="E46" s="83"/>
      <c r="F46" s="83"/>
      <c r="G46" s="83"/>
      <c r="H46" s="83"/>
      <c r="I46" s="83"/>
      <c r="J46" s="83"/>
      <c r="K46" s="16"/>
    </row>
    <row r="47" spans="1:28">
      <c r="A47" s="2" t="s">
        <v>155</v>
      </c>
      <c r="C47" s="1" t="s">
        <v>156</v>
      </c>
      <c r="D47" s="25" t="s">
        <v>157</v>
      </c>
      <c r="E47" t="s">
        <v>119</v>
      </c>
      <c r="G47">
        <v>0.35455999999999999</v>
      </c>
      <c r="H47" s="50">
        <f>'Stavební rozpočet'!G48</f>
        <v>0</v>
      </c>
      <c r="I47">
        <f>Z47*G47+AA47*G47</f>
        <v>0</v>
      </c>
      <c r="J47">
        <v>0</v>
      </c>
      <c r="K47">
        <f>J47*G47</f>
        <v>0</v>
      </c>
      <c r="Z47">
        <f>H47*AB47</f>
        <v>0</v>
      </c>
      <c r="AA47">
        <f>H47*(1-AB47)</f>
        <v>0</v>
      </c>
      <c r="AB47">
        <v>0</v>
      </c>
    </row>
    <row r="48" spans="1:28">
      <c r="A48" s="2" t="s">
        <v>158</v>
      </c>
      <c r="C48" s="1" t="s">
        <v>159</v>
      </c>
      <c r="D48" s="25" t="s">
        <v>160</v>
      </c>
      <c r="E48" t="s">
        <v>104</v>
      </c>
      <c r="G48">
        <v>15</v>
      </c>
      <c r="H48" s="50">
        <f>'Stavební rozpočet'!G49</f>
        <v>0</v>
      </c>
      <c r="I48">
        <f>Z48*G48+AA48*G48</f>
        <v>0</v>
      </c>
      <c r="J48">
        <v>2.1299999999999999E-3</v>
      </c>
      <c r="K48">
        <f>J48*G48</f>
        <v>3.1949999999999999E-2</v>
      </c>
      <c r="Z48">
        <f>H48*AB48</f>
        <v>0</v>
      </c>
      <c r="AA48">
        <f>H48*(1-AB48)</f>
        <v>0</v>
      </c>
      <c r="AB48">
        <v>0</v>
      </c>
    </row>
    <row r="49" spans="1:28" ht="12.75" customHeight="1">
      <c r="C49" s="15" t="s">
        <v>161</v>
      </c>
      <c r="D49" s="56" t="s">
        <v>162</v>
      </c>
      <c r="E49" s="83"/>
      <c r="F49" s="83"/>
      <c r="G49" s="83"/>
      <c r="H49" s="83"/>
      <c r="I49" s="83"/>
      <c r="J49" s="83"/>
      <c r="K49" s="16"/>
    </row>
    <row r="50" spans="1:28">
      <c r="A50" s="18"/>
      <c r="B50" s="19"/>
      <c r="C50" s="19" t="s">
        <v>163</v>
      </c>
      <c r="D50" s="13" t="s">
        <v>164</v>
      </c>
      <c r="E50" s="13"/>
      <c r="F50" s="13"/>
      <c r="G50" s="13"/>
      <c r="H50" s="13"/>
      <c r="I50" s="13">
        <f>SUM(I51:I56)</f>
        <v>0</v>
      </c>
      <c r="J50" s="13"/>
      <c r="K50" s="13">
        <f>SUM(K51:K56)</f>
        <v>0.20465050000000001</v>
      </c>
    </row>
    <row r="51" spans="1:28">
      <c r="A51" s="2" t="s">
        <v>165</v>
      </c>
      <c r="C51" s="1" t="s">
        <v>166</v>
      </c>
      <c r="D51" s="25" t="s">
        <v>167</v>
      </c>
      <c r="E51" t="s">
        <v>104</v>
      </c>
      <c r="G51">
        <v>20.75</v>
      </c>
      <c r="H51" s="50">
        <f>'Stavební rozpočet'!G52</f>
        <v>0</v>
      </c>
      <c r="I51">
        <f>Z51*G51+AA51*G51</f>
        <v>0</v>
      </c>
      <c r="J51">
        <v>9.6100000000000005E-3</v>
      </c>
      <c r="K51">
        <f>J51*G51</f>
        <v>0.19940750000000002</v>
      </c>
      <c r="Z51">
        <f>H51*AB51</f>
        <v>0</v>
      </c>
      <c r="AA51">
        <f>H51*(1-AB51)</f>
        <v>0</v>
      </c>
      <c r="AB51">
        <v>0.38685963262250722</v>
      </c>
    </row>
    <row r="52" spans="1:28" ht="12.75" customHeight="1">
      <c r="C52" s="15" t="s">
        <v>54</v>
      </c>
      <c r="D52" s="56" t="s">
        <v>169</v>
      </c>
      <c r="E52" s="83"/>
      <c r="F52" s="83"/>
      <c r="G52" s="83"/>
      <c r="H52" s="83"/>
      <c r="I52" s="83"/>
      <c r="J52" s="83"/>
      <c r="K52" s="16"/>
    </row>
    <row r="53" spans="1:28">
      <c r="A53" s="2" t="s">
        <v>170</v>
      </c>
      <c r="C53" s="1" t="s">
        <v>171</v>
      </c>
      <c r="D53" s="25" t="s">
        <v>172</v>
      </c>
      <c r="E53" t="s">
        <v>104</v>
      </c>
      <c r="G53">
        <v>1.9</v>
      </c>
      <c r="H53" s="50">
        <f>'Stavební rozpočet'!G54</f>
        <v>0</v>
      </c>
      <c r="I53">
        <f>Z53*G53+AA53*G53</f>
        <v>0</v>
      </c>
      <c r="J53">
        <v>2.5699999999999998E-3</v>
      </c>
      <c r="K53">
        <f>J53*G53</f>
        <v>4.8829999999999993E-3</v>
      </c>
      <c r="Z53">
        <f>H53*AB53</f>
        <v>0</v>
      </c>
      <c r="AA53">
        <f>H53*(1-AB53)</f>
        <v>0</v>
      </c>
      <c r="AB53">
        <v>0.53947540983606557</v>
      </c>
    </row>
    <row r="54" spans="1:28">
      <c r="A54" s="2" t="s">
        <v>173</v>
      </c>
      <c r="C54" s="1" t="s">
        <v>174</v>
      </c>
      <c r="D54" s="25" t="s">
        <v>175</v>
      </c>
      <c r="E54" t="s">
        <v>176</v>
      </c>
      <c r="G54">
        <v>2</v>
      </c>
      <c r="H54" s="50">
        <f>'Stavební rozpočet'!G55</f>
        <v>0</v>
      </c>
      <c r="I54">
        <f>Z54*G54+AA54*G54</f>
        <v>0</v>
      </c>
      <c r="J54">
        <v>1.8000000000000001E-4</v>
      </c>
      <c r="K54">
        <f>J54*G54</f>
        <v>3.6000000000000002E-4</v>
      </c>
      <c r="Z54">
        <f>H54*AB54</f>
        <v>0</v>
      </c>
      <c r="AA54">
        <f>H54*(1-AB54)</f>
        <v>0</v>
      </c>
      <c r="AB54">
        <v>6.8456101275028977E-2</v>
      </c>
    </row>
    <row r="55" spans="1:28">
      <c r="A55" s="2" t="s">
        <v>177</v>
      </c>
      <c r="C55" s="1" t="s">
        <v>178</v>
      </c>
      <c r="D55" s="25" t="s">
        <v>179</v>
      </c>
      <c r="E55" t="s">
        <v>176</v>
      </c>
      <c r="G55">
        <v>2</v>
      </c>
      <c r="H55" s="50">
        <f>'Stavební rozpočet'!G56</f>
        <v>0</v>
      </c>
      <c r="I55">
        <f>Z55*G55+AA55*G55</f>
        <v>0</v>
      </c>
      <c r="J55">
        <v>0</v>
      </c>
      <c r="K55">
        <f>J55*G55</f>
        <v>0</v>
      </c>
      <c r="Z55">
        <f>H55*AB55</f>
        <v>0</v>
      </c>
      <c r="AA55">
        <f>H55*(1-AB55)</f>
        <v>0</v>
      </c>
      <c r="AB55">
        <v>0.88084370677731672</v>
      </c>
    </row>
    <row r="56" spans="1:28">
      <c r="A56" s="2" t="s">
        <v>43</v>
      </c>
      <c r="C56" s="1" t="s">
        <v>180</v>
      </c>
      <c r="D56" s="25" t="s">
        <v>181</v>
      </c>
      <c r="E56" t="s">
        <v>119</v>
      </c>
      <c r="G56">
        <v>0.20465</v>
      </c>
      <c r="H56" s="50">
        <f>'Stavební rozpočet'!G57</f>
        <v>0</v>
      </c>
      <c r="I56">
        <f>Z56*G56+AA56*G56</f>
        <v>0</v>
      </c>
      <c r="J56">
        <v>0</v>
      </c>
      <c r="K56">
        <f>J56*G56</f>
        <v>0</v>
      </c>
      <c r="Z56">
        <f>H56*AB56</f>
        <v>0</v>
      </c>
      <c r="AA56">
        <f>H56*(1-AB56)</f>
        <v>0</v>
      </c>
      <c r="AB56">
        <v>0</v>
      </c>
    </row>
    <row r="57" spans="1:28">
      <c r="A57" s="18"/>
      <c r="B57" s="19"/>
      <c r="C57" s="19" t="s">
        <v>182</v>
      </c>
      <c r="D57" s="13" t="s">
        <v>183</v>
      </c>
      <c r="E57" s="13"/>
      <c r="F57" s="13"/>
      <c r="G57" s="13"/>
      <c r="H57" s="13"/>
      <c r="I57" s="13">
        <f>SUM(I58:I71)</f>
        <v>0</v>
      </c>
      <c r="J57" s="13"/>
      <c r="K57" s="13">
        <f>SUM(K58:K71)</f>
        <v>8.9820000000000011E-2</v>
      </c>
    </row>
    <row r="58" spans="1:28">
      <c r="A58" s="2" t="s">
        <v>184</v>
      </c>
      <c r="C58" s="1" t="s">
        <v>185</v>
      </c>
      <c r="D58" s="25" t="s">
        <v>186</v>
      </c>
      <c r="E58" t="s">
        <v>176</v>
      </c>
      <c r="G58">
        <v>2</v>
      </c>
      <c r="H58" s="50">
        <f>'Stavební rozpočet'!G59</f>
        <v>0</v>
      </c>
      <c r="I58">
        <f>Z58*G58+AA58*G58</f>
        <v>0</v>
      </c>
      <c r="J58">
        <v>1.9890000000000001E-2</v>
      </c>
      <c r="K58">
        <f>J58*G58</f>
        <v>3.9780000000000003E-2</v>
      </c>
      <c r="Z58">
        <f>H58*AB58</f>
        <v>0</v>
      </c>
      <c r="AA58">
        <f>H58*(1-AB58)</f>
        <v>0</v>
      </c>
      <c r="AB58">
        <v>0.86594758325175913</v>
      </c>
    </row>
    <row r="59" spans="1:28" ht="12.75" customHeight="1">
      <c r="C59" s="15" t="s">
        <v>54</v>
      </c>
      <c r="D59" s="56" t="s">
        <v>188</v>
      </c>
      <c r="E59" s="83"/>
      <c r="F59" s="83"/>
      <c r="G59" s="83"/>
      <c r="H59" s="83"/>
      <c r="I59" s="83"/>
      <c r="J59" s="83"/>
      <c r="K59" s="16"/>
    </row>
    <row r="60" spans="1:28">
      <c r="A60" s="2" t="s">
        <v>189</v>
      </c>
      <c r="C60" s="1" t="s">
        <v>190</v>
      </c>
      <c r="D60" s="25" t="s">
        <v>191</v>
      </c>
      <c r="E60" t="s">
        <v>176</v>
      </c>
      <c r="G60">
        <v>2</v>
      </c>
      <c r="H60" s="50">
        <f>'Stavební rozpočet'!G61</f>
        <v>0</v>
      </c>
      <c r="I60">
        <f t="shared" ref="I60:I65" si="4">Z60*G60+AA60*G60</f>
        <v>0</v>
      </c>
      <c r="J60">
        <v>1.421E-2</v>
      </c>
      <c r="K60">
        <f t="shared" ref="K60:K65" si="5">J60*G60</f>
        <v>2.8420000000000001E-2</v>
      </c>
      <c r="Z60">
        <f t="shared" ref="Z60:Z65" si="6">H60*AB60</f>
        <v>0</v>
      </c>
      <c r="AA60">
        <f t="shared" ref="AA60:AA65" si="7">H60*(1-AB60)</f>
        <v>0</v>
      </c>
      <c r="AB60">
        <v>0.77175283732660782</v>
      </c>
    </row>
    <row r="61" spans="1:28">
      <c r="A61" s="2" t="s">
        <v>56</v>
      </c>
      <c r="C61" s="1" t="s">
        <v>192</v>
      </c>
      <c r="D61" s="25" t="s">
        <v>193</v>
      </c>
      <c r="E61" t="s">
        <v>176</v>
      </c>
      <c r="G61">
        <v>22</v>
      </c>
      <c r="H61" s="50">
        <f>'Stavební rozpočet'!G62</f>
        <v>0</v>
      </c>
      <c r="I61">
        <f t="shared" si="4"/>
        <v>0</v>
      </c>
      <c r="J61">
        <v>2.4000000000000001E-4</v>
      </c>
      <c r="K61">
        <f t="shared" si="5"/>
        <v>5.28E-3</v>
      </c>
      <c r="Z61">
        <f t="shared" si="6"/>
        <v>0</v>
      </c>
      <c r="AA61">
        <f t="shared" si="7"/>
        <v>0</v>
      </c>
      <c r="AB61">
        <v>0.74633562668262043</v>
      </c>
    </row>
    <row r="62" spans="1:28">
      <c r="A62" s="2" t="s">
        <v>194</v>
      </c>
      <c r="C62" s="1" t="s">
        <v>195</v>
      </c>
      <c r="D62" s="25" t="s">
        <v>196</v>
      </c>
      <c r="E62" t="s">
        <v>83</v>
      </c>
      <c r="G62">
        <v>2</v>
      </c>
      <c r="H62" s="50">
        <f>'Stavební rozpočet'!G63</f>
        <v>0</v>
      </c>
      <c r="I62">
        <f t="shared" si="4"/>
        <v>0</v>
      </c>
      <c r="J62">
        <v>8.4999999999999995E-4</v>
      </c>
      <c r="K62">
        <f t="shared" si="5"/>
        <v>1.6999999999999999E-3</v>
      </c>
      <c r="Z62">
        <f t="shared" si="6"/>
        <v>0</v>
      </c>
      <c r="AA62">
        <f t="shared" si="7"/>
        <v>0</v>
      </c>
      <c r="AB62">
        <v>0.89773568281938321</v>
      </c>
    </row>
    <row r="63" spans="1:28">
      <c r="A63" s="2" t="s">
        <v>197</v>
      </c>
      <c r="C63" s="1" t="s">
        <v>198</v>
      </c>
      <c r="D63" s="25" t="s">
        <v>199</v>
      </c>
      <c r="E63" t="s">
        <v>83</v>
      </c>
      <c r="G63">
        <v>2</v>
      </c>
      <c r="H63" s="50">
        <f>'Stavební rozpočet'!G64</f>
        <v>0</v>
      </c>
      <c r="I63">
        <f t="shared" si="4"/>
        <v>0</v>
      </c>
      <c r="J63">
        <v>1.64E-3</v>
      </c>
      <c r="K63">
        <f t="shared" si="5"/>
        <v>3.2799999999999999E-3</v>
      </c>
      <c r="Z63">
        <f t="shared" si="6"/>
        <v>0</v>
      </c>
      <c r="AA63">
        <f t="shared" si="7"/>
        <v>0</v>
      </c>
      <c r="AB63">
        <v>0.91496703296703297</v>
      </c>
    </row>
    <row r="64" spans="1:28">
      <c r="A64" s="2" t="s">
        <v>200</v>
      </c>
      <c r="C64" s="1" t="s">
        <v>201</v>
      </c>
      <c r="D64" s="25" t="s">
        <v>202</v>
      </c>
      <c r="E64" t="s">
        <v>176</v>
      </c>
      <c r="G64">
        <v>2</v>
      </c>
      <c r="H64" s="50">
        <f>'Stavební rozpočet'!G65</f>
        <v>0</v>
      </c>
      <c r="I64">
        <f t="shared" si="4"/>
        <v>0</v>
      </c>
      <c r="J64">
        <v>3.32E-3</v>
      </c>
      <c r="K64">
        <f t="shared" si="5"/>
        <v>6.6400000000000001E-3</v>
      </c>
      <c r="Z64">
        <f t="shared" si="6"/>
        <v>0</v>
      </c>
      <c r="AA64">
        <f t="shared" si="7"/>
        <v>0</v>
      </c>
      <c r="AB64">
        <v>0.9638404118404118</v>
      </c>
    </row>
    <row r="65" spans="1:28">
      <c r="A65" s="2" t="s">
        <v>203</v>
      </c>
      <c r="C65" s="1" t="s">
        <v>204</v>
      </c>
      <c r="D65" s="25" t="s">
        <v>205</v>
      </c>
      <c r="E65" t="s">
        <v>83</v>
      </c>
      <c r="G65">
        <v>4</v>
      </c>
      <c r="H65" s="50">
        <f>'Stavební rozpočet'!G66</f>
        <v>0</v>
      </c>
      <c r="I65">
        <f t="shared" si="4"/>
        <v>0</v>
      </c>
      <c r="J65">
        <v>2.7999999999999998E-4</v>
      </c>
      <c r="K65">
        <f t="shared" si="5"/>
        <v>1.1199999999999999E-3</v>
      </c>
      <c r="Z65">
        <f t="shared" si="6"/>
        <v>0</v>
      </c>
      <c r="AA65">
        <f t="shared" si="7"/>
        <v>0</v>
      </c>
      <c r="AB65">
        <v>0.85428217821782182</v>
      </c>
    </row>
    <row r="66" spans="1:28" ht="12.75" customHeight="1">
      <c r="C66" s="15" t="s">
        <v>54</v>
      </c>
      <c r="D66" s="56" t="s">
        <v>206</v>
      </c>
      <c r="E66" s="83"/>
      <c r="F66" s="83"/>
      <c r="G66" s="83"/>
      <c r="H66" s="83"/>
      <c r="I66" s="83"/>
      <c r="J66" s="83"/>
      <c r="K66" s="16"/>
    </row>
    <row r="67" spans="1:28">
      <c r="A67" s="2" t="s">
        <v>207</v>
      </c>
      <c r="C67" s="1" t="s">
        <v>208</v>
      </c>
      <c r="D67" s="25" t="s">
        <v>209</v>
      </c>
      <c r="E67" t="s">
        <v>176</v>
      </c>
      <c r="G67">
        <v>2</v>
      </c>
      <c r="H67" s="50">
        <f>'Stavební rozpočet'!G68</f>
        <v>0</v>
      </c>
      <c r="I67">
        <f>Z67*G67+AA67*G67</f>
        <v>0</v>
      </c>
      <c r="J67">
        <v>0</v>
      </c>
      <c r="K67">
        <f>J67*G67</f>
        <v>0</v>
      </c>
      <c r="Z67">
        <f>H67*AB67</f>
        <v>0</v>
      </c>
      <c r="AA67">
        <f>H67*(1-AB67)</f>
        <v>0</v>
      </c>
      <c r="AB67">
        <v>0</v>
      </c>
    </row>
    <row r="68" spans="1:28" ht="12.75" customHeight="1">
      <c r="C68" s="15" t="s">
        <v>54</v>
      </c>
      <c r="D68" s="56" t="s">
        <v>210</v>
      </c>
      <c r="E68" s="83"/>
      <c r="F68" s="83"/>
      <c r="G68" s="83"/>
      <c r="H68" s="83"/>
      <c r="I68" s="83"/>
      <c r="J68" s="83"/>
      <c r="K68" s="16"/>
    </row>
    <row r="69" spans="1:28">
      <c r="A69" s="2" t="s">
        <v>211</v>
      </c>
      <c r="C69" s="1" t="s">
        <v>212</v>
      </c>
      <c r="D69" s="25" t="s">
        <v>213</v>
      </c>
      <c r="E69" t="s">
        <v>83</v>
      </c>
      <c r="G69">
        <v>2</v>
      </c>
      <c r="H69" s="50">
        <f>'Stavební rozpočet'!G70</f>
        <v>0</v>
      </c>
      <c r="I69">
        <f>Z69*G69+AA69*G69</f>
        <v>0</v>
      </c>
      <c r="J69">
        <v>1.8E-3</v>
      </c>
      <c r="K69">
        <f>J69*G69</f>
        <v>3.5999999999999999E-3</v>
      </c>
      <c r="Z69">
        <f>H69*AB69</f>
        <v>0</v>
      </c>
      <c r="AA69">
        <f>H69*(1-AB69)</f>
        <v>0</v>
      </c>
      <c r="AB69">
        <v>1</v>
      </c>
    </row>
    <row r="70" spans="1:28" ht="12.75" customHeight="1">
      <c r="C70" s="15" t="s">
        <v>54</v>
      </c>
      <c r="D70" s="56" t="s">
        <v>214</v>
      </c>
      <c r="E70" s="83"/>
      <c r="F70" s="83"/>
      <c r="G70" s="83"/>
      <c r="H70" s="83"/>
      <c r="I70" s="83"/>
      <c r="J70" s="83"/>
      <c r="K70" s="16"/>
    </row>
    <row r="71" spans="1:28">
      <c r="A71" s="2" t="s">
        <v>215</v>
      </c>
      <c r="C71" s="1" t="s">
        <v>216</v>
      </c>
      <c r="D71" s="25" t="s">
        <v>217</v>
      </c>
      <c r="E71" t="s">
        <v>119</v>
      </c>
      <c r="G71">
        <v>8.9819999999999997E-2</v>
      </c>
      <c r="H71" s="50">
        <f>'Stavební rozpočet'!G72</f>
        <v>0</v>
      </c>
      <c r="I71">
        <f>Z71*G71+AA71*G71</f>
        <v>0</v>
      </c>
      <c r="J71">
        <v>0</v>
      </c>
      <c r="K71">
        <f>J71*G71</f>
        <v>0</v>
      </c>
      <c r="Z71">
        <f>H71*AB71</f>
        <v>0</v>
      </c>
      <c r="AA71">
        <f>H71*(1-AB71)</f>
        <v>0</v>
      </c>
      <c r="AB71">
        <v>0</v>
      </c>
    </row>
    <row r="72" spans="1:28">
      <c r="A72" s="18"/>
      <c r="B72" s="19"/>
      <c r="C72" s="19" t="s">
        <v>218</v>
      </c>
      <c r="D72" s="13" t="s">
        <v>219</v>
      </c>
      <c r="E72" s="13"/>
      <c r="F72" s="13"/>
      <c r="G72" s="13"/>
      <c r="H72" s="13"/>
      <c r="I72" s="13">
        <f>SUM(I73:I75)</f>
        <v>0</v>
      </c>
      <c r="J72" s="13"/>
      <c r="K72" s="13">
        <f>SUM(K73:K75)</f>
        <v>0</v>
      </c>
    </row>
    <row r="73" spans="1:28">
      <c r="A73" s="2" t="s">
        <v>220</v>
      </c>
      <c r="C73" s="1" t="s">
        <v>221</v>
      </c>
      <c r="D73" s="25" t="s">
        <v>222</v>
      </c>
      <c r="E73" t="s">
        <v>104</v>
      </c>
      <c r="G73">
        <v>5</v>
      </c>
      <c r="H73" s="50">
        <f>'Stavební rozpočet'!G74</f>
        <v>0</v>
      </c>
      <c r="I73">
        <f>Z73*G73+AA73*G73</f>
        <v>0</v>
      </c>
      <c r="J73">
        <v>0</v>
      </c>
      <c r="K73">
        <f>J73*G73</f>
        <v>0</v>
      </c>
      <c r="Z73">
        <f>H73*AB73</f>
        <v>0</v>
      </c>
      <c r="AA73">
        <f>H73*(1-AB73)</f>
        <v>0</v>
      </c>
      <c r="AB73">
        <v>0.59977703455964326</v>
      </c>
    </row>
    <row r="74" spans="1:28">
      <c r="A74" s="2" t="s">
        <v>224</v>
      </c>
      <c r="C74" s="1" t="s">
        <v>225</v>
      </c>
      <c r="D74" s="25" t="s">
        <v>226</v>
      </c>
      <c r="E74" t="s">
        <v>83</v>
      </c>
      <c r="G74">
        <v>2</v>
      </c>
      <c r="H74" s="50">
        <f>'Stavební rozpočet'!G75</f>
        <v>0</v>
      </c>
      <c r="I74">
        <f>Z74*G74+AA74*G74</f>
        <v>0</v>
      </c>
      <c r="J74">
        <v>0</v>
      </c>
      <c r="K74">
        <f>J74*G74</f>
        <v>0</v>
      </c>
      <c r="Z74">
        <f>H74*AB74</f>
        <v>0</v>
      </c>
      <c r="AA74">
        <f>H74*(1-AB74)</f>
        <v>0</v>
      </c>
      <c r="AB74">
        <v>0.53436293436293436</v>
      </c>
    </row>
    <row r="75" spans="1:28">
      <c r="A75" s="2" t="s">
        <v>227</v>
      </c>
      <c r="C75" s="1" t="s">
        <v>228</v>
      </c>
      <c r="D75" s="25" t="s">
        <v>229</v>
      </c>
      <c r="E75" t="s">
        <v>83</v>
      </c>
      <c r="G75">
        <v>2</v>
      </c>
      <c r="H75" s="50">
        <f>'Stavební rozpočet'!G76</f>
        <v>0</v>
      </c>
      <c r="I75">
        <f>Z75*G75+AA75*G75</f>
        <v>0</v>
      </c>
      <c r="J75">
        <v>0</v>
      </c>
      <c r="K75">
        <f>J75*G75</f>
        <v>0</v>
      </c>
      <c r="Z75">
        <f>H75*AB75</f>
        <v>0</v>
      </c>
      <c r="AA75">
        <f>H75*(1-AB75)</f>
        <v>0</v>
      </c>
      <c r="AB75">
        <v>0.90413030246559734</v>
      </c>
    </row>
    <row r="76" spans="1:28">
      <c r="A76" s="18"/>
      <c r="B76" s="19"/>
      <c r="C76" s="19" t="s">
        <v>230</v>
      </c>
      <c r="D76" s="13" t="s">
        <v>231</v>
      </c>
      <c r="E76" s="13"/>
      <c r="F76" s="13"/>
      <c r="G76" s="13"/>
      <c r="H76" s="13"/>
      <c r="I76" s="13">
        <f>SUM(I77:I84)</f>
        <v>0</v>
      </c>
      <c r="J76" s="13"/>
      <c r="K76" s="13">
        <f>SUM(K77:K84)</f>
        <v>6.5479999999999997E-2</v>
      </c>
    </row>
    <row r="77" spans="1:28">
      <c r="A77" s="2" t="s">
        <v>232</v>
      </c>
      <c r="C77" s="1" t="s">
        <v>233</v>
      </c>
      <c r="D77" s="25" t="s">
        <v>234</v>
      </c>
      <c r="E77" t="s">
        <v>176</v>
      </c>
      <c r="G77">
        <v>2</v>
      </c>
      <c r="H77" s="50">
        <f>'Stavební rozpočet'!G78</f>
        <v>0</v>
      </c>
      <c r="I77">
        <f>Z77*G77+AA77*G77</f>
        <v>0</v>
      </c>
      <c r="J77">
        <v>7.3999999999999999E-4</v>
      </c>
      <c r="K77">
        <f>J77*G77</f>
        <v>1.48E-3</v>
      </c>
      <c r="Z77">
        <f>H77*AB77</f>
        <v>0</v>
      </c>
      <c r="AA77">
        <f>H77*(1-AB77)</f>
        <v>0</v>
      </c>
      <c r="AB77">
        <v>5.3689582203038627E-2</v>
      </c>
    </row>
    <row r="78" spans="1:28" ht="12.75" customHeight="1">
      <c r="C78" s="15" t="s">
        <v>54</v>
      </c>
      <c r="D78" s="56" t="s">
        <v>237</v>
      </c>
      <c r="E78" s="83"/>
      <c r="F78" s="83"/>
      <c r="G78" s="83"/>
      <c r="H78" s="83"/>
      <c r="I78" s="83"/>
      <c r="J78" s="83"/>
      <c r="K78" s="16"/>
    </row>
    <row r="79" spans="1:28">
      <c r="A79" s="2" t="s">
        <v>238</v>
      </c>
      <c r="C79" s="1" t="s">
        <v>239</v>
      </c>
      <c r="D79" s="25" t="s">
        <v>240</v>
      </c>
      <c r="E79" t="s">
        <v>83</v>
      </c>
      <c r="G79">
        <v>2</v>
      </c>
      <c r="H79" s="50">
        <f>'Stavební rozpočet'!G80</f>
        <v>0</v>
      </c>
      <c r="I79">
        <f>Z79*G79+AA79*G79</f>
        <v>0</v>
      </c>
      <c r="J79">
        <v>3.2000000000000001E-2</v>
      </c>
      <c r="K79">
        <f>J79*G79</f>
        <v>6.4000000000000001E-2</v>
      </c>
      <c r="Z79">
        <f>H79*AB79</f>
        <v>0</v>
      </c>
      <c r="AA79">
        <f>H79*(1-AB79)</f>
        <v>0</v>
      </c>
      <c r="AB79">
        <v>1</v>
      </c>
    </row>
    <row r="80" spans="1:28" ht="12.75" customHeight="1">
      <c r="C80" s="15" t="s">
        <v>54</v>
      </c>
      <c r="D80" s="56" t="s">
        <v>241</v>
      </c>
      <c r="E80" s="83"/>
      <c r="F80" s="83"/>
      <c r="G80" s="83"/>
      <c r="H80" s="83"/>
      <c r="I80" s="83"/>
      <c r="J80" s="83"/>
      <c r="K80" s="16"/>
    </row>
    <row r="81" spans="1:28">
      <c r="A81" s="2" t="s">
        <v>242</v>
      </c>
      <c r="C81" s="1" t="s">
        <v>243</v>
      </c>
      <c r="D81" s="25" t="s">
        <v>244</v>
      </c>
      <c r="E81" t="s">
        <v>245</v>
      </c>
      <c r="G81">
        <v>2</v>
      </c>
      <c r="H81" s="50">
        <f>'Stavební rozpočet'!G82</f>
        <v>0</v>
      </c>
      <c r="I81">
        <f>Z81*G81+AA81*G81</f>
        <v>0</v>
      </c>
      <c r="J81">
        <v>0</v>
      </c>
      <c r="K81">
        <f>J81*G81</f>
        <v>0</v>
      </c>
      <c r="Z81">
        <f>H81*AB81</f>
        <v>0</v>
      </c>
      <c r="AA81">
        <f>H81*(1-AB81)</f>
        <v>0</v>
      </c>
      <c r="AB81">
        <v>0.89558007117437721</v>
      </c>
    </row>
    <row r="82" spans="1:28" ht="12.75" customHeight="1">
      <c r="C82" s="15" t="s">
        <v>54</v>
      </c>
      <c r="D82" s="56" t="s">
        <v>246</v>
      </c>
      <c r="E82" s="83"/>
      <c r="F82" s="83"/>
      <c r="G82" s="83"/>
      <c r="H82" s="83"/>
      <c r="I82" s="83"/>
      <c r="J82" s="83"/>
      <c r="K82" s="16"/>
    </row>
    <row r="83" spans="1:28">
      <c r="A83" s="2" t="s">
        <v>247</v>
      </c>
      <c r="C83" s="1" t="s">
        <v>248</v>
      </c>
      <c r="D83" s="25" t="s">
        <v>249</v>
      </c>
      <c r="E83" t="s">
        <v>83</v>
      </c>
      <c r="G83">
        <v>17</v>
      </c>
      <c r="H83" s="50">
        <f>'Stavební rozpočet'!G84</f>
        <v>0</v>
      </c>
      <c r="I83">
        <f>Z83*G83+AA83*G83</f>
        <v>0</v>
      </c>
      <c r="J83">
        <v>0</v>
      </c>
      <c r="K83">
        <f>J83*G83</f>
        <v>0</v>
      </c>
      <c r="Z83">
        <f>H83*AB83</f>
        <v>0</v>
      </c>
      <c r="AA83">
        <f>H83*(1-AB83)</f>
        <v>0</v>
      </c>
      <c r="AB83">
        <v>0.92620546318289787</v>
      </c>
    </row>
    <row r="84" spans="1:28">
      <c r="A84" s="2" t="s">
        <v>250</v>
      </c>
      <c r="C84" s="1" t="s">
        <v>251</v>
      </c>
      <c r="D84" s="25" t="s">
        <v>252</v>
      </c>
      <c r="E84" t="s">
        <v>119</v>
      </c>
      <c r="G84">
        <v>6.5479999999999997E-2</v>
      </c>
      <c r="H84" s="50">
        <f>'Stavební rozpočet'!G85</f>
        <v>0</v>
      </c>
      <c r="I84">
        <f>Z84*G84+AA84*G84</f>
        <v>0</v>
      </c>
      <c r="J84">
        <v>0</v>
      </c>
      <c r="K84">
        <f>J84*G84</f>
        <v>0</v>
      </c>
      <c r="Z84">
        <f>H84*AB84</f>
        <v>0</v>
      </c>
      <c r="AA84">
        <f>H84*(1-AB84)</f>
        <v>0</v>
      </c>
      <c r="AB84">
        <v>0</v>
      </c>
    </row>
    <row r="85" spans="1:28">
      <c r="A85" s="18"/>
      <c r="B85" s="19"/>
      <c r="C85" s="19" t="s">
        <v>253</v>
      </c>
      <c r="D85" s="13" t="s">
        <v>254</v>
      </c>
      <c r="E85" s="13"/>
      <c r="F85" s="13"/>
      <c r="G85" s="13"/>
      <c r="H85" s="13"/>
      <c r="I85" s="13">
        <f>SUM(I86:I93)</f>
        <v>0</v>
      </c>
      <c r="J85" s="13"/>
      <c r="K85" s="13">
        <f>SUM(K86:K93)</f>
        <v>0.98695600000000006</v>
      </c>
    </row>
    <row r="86" spans="1:28">
      <c r="A86" s="2" t="s">
        <v>255</v>
      </c>
      <c r="C86" s="1" t="s">
        <v>256</v>
      </c>
      <c r="D86" s="25" t="s">
        <v>257</v>
      </c>
      <c r="E86" t="s">
        <v>104</v>
      </c>
      <c r="G86">
        <v>46.8</v>
      </c>
      <c r="H86" s="50">
        <f>'Stavební rozpočet'!G87</f>
        <v>0</v>
      </c>
      <c r="I86">
        <f>Z86*G86+AA86*G86</f>
        <v>0</v>
      </c>
      <c r="J86">
        <v>5.3800000000000002E-3</v>
      </c>
      <c r="K86">
        <f>J86*G86</f>
        <v>0.25178400000000001</v>
      </c>
      <c r="Z86">
        <f>H86*AB86</f>
        <v>0</v>
      </c>
      <c r="AA86">
        <f>H86*(1-AB86)</f>
        <v>0</v>
      </c>
      <c r="AB86">
        <v>0.41582632584006157</v>
      </c>
    </row>
    <row r="87" spans="1:28">
      <c r="A87" s="2" t="s">
        <v>259</v>
      </c>
      <c r="C87" s="1" t="s">
        <v>260</v>
      </c>
      <c r="D87" s="25" t="s">
        <v>261</v>
      </c>
      <c r="E87" t="s">
        <v>104</v>
      </c>
      <c r="F87" t="s">
        <v>262</v>
      </c>
      <c r="G87">
        <v>57.2</v>
      </c>
      <c r="H87" s="50">
        <f>'Stavební rozpočet'!G88</f>
        <v>0</v>
      </c>
      <c r="I87">
        <f>Z87*G87+AA87*G87</f>
        <v>0</v>
      </c>
      <c r="J87">
        <v>5.5900000000000004E-3</v>
      </c>
      <c r="K87">
        <f>J87*G87</f>
        <v>0.31974800000000003</v>
      </c>
      <c r="Z87">
        <f>H87*AB87</f>
        <v>0</v>
      </c>
      <c r="AA87">
        <f>H87*(1-AB87)</f>
        <v>0</v>
      </c>
      <c r="AB87">
        <v>0.43107442330908019</v>
      </c>
    </row>
    <row r="88" spans="1:28">
      <c r="F88" t="s">
        <v>263</v>
      </c>
    </row>
    <row r="89" spans="1:28">
      <c r="A89" s="2" t="s">
        <v>264</v>
      </c>
      <c r="C89" s="1" t="s">
        <v>265</v>
      </c>
      <c r="D89" s="25" t="s">
        <v>266</v>
      </c>
      <c r="E89" t="s">
        <v>104</v>
      </c>
      <c r="G89">
        <v>9.6</v>
      </c>
      <c r="H89" s="50">
        <v>0</v>
      </c>
      <c r="I89">
        <f>Z89*G89+AA89*G89</f>
        <v>0</v>
      </c>
      <c r="J89">
        <v>5.1700000000000001E-3</v>
      </c>
      <c r="K89">
        <f>J89*G89</f>
        <v>4.9632000000000003E-2</v>
      </c>
      <c r="Z89">
        <f>H89*AB89</f>
        <v>0</v>
      </c>
      <c r="AA89">
        <f>H89*(1-AB89)</f>
        <v>0</v>
      </c>
      <c r="AB89">
        <v>0.43332220367278801</v>
      </c>
    </row>
    <row r="90" spans="1:28">
      <c r="A90" s="2" t="s">
        <v>267</v>
      </c>
      <c r="C90" s="1" t="s">
        <v>268</v>
      </c>
      <c r="D90" s="25" t="s">
        <v>269</v>
      </c>
      <c r="E90" t="s">
        <v>104</v>
      </c>
      <c r="G90">
        <v>113.6</v>
      </c>
      <c r="H90" s="50">
        <f>'Stavební rozpočet'!G92</f>
        <v>0</v>
      </c>
      <c r="I90" s="51">
        <f>Z90*G90+AA90*G90</f>
        <v>0</v>
      </c>
      <c r="J90">
        <v>0</v>
      </c>
      <c r="K90">
        <f>J90*G90</f>
        <v>0</v>
      </c>
      <c r="Z90">
        <f>H90*AB90</f>
        <v>0</v>
      </c>
      <c r="AA90">
        <f>H90*(1-AB90)</f>
        <v>0</v>
      </c>
      <c r="AB90">
        <v>2.1590909090909091E-2</v>
      </c>
    </row>
    <row r="91" spans="1:28">
      <c r="A91" s="2" t="s">
        <v>270</v>
      </c>
      <c r="C91" s="1" t="s">
        <v>271</v>
      </c>
      <c r="D91" s="25" t="s">
        <v>272</v>
      </c>
      <c r="E91" t="s">
        <v>104</v>
      </c>
      <c r="G91">
        <v>113.6</v>
      </c>
      <c r="H91" s="50">
        <f>'Stavební rozpočet'!G93</f>
        <v>0</v>
      </c>
      <c r="I91">
        <f>Z91*G91+AA91*G91</f>
        <v>0</v>
      </c>
      <c r="J91">
        <v>3.2200000000000002E-3</v>
      </c>
      <c r="K91">
        <f>J91*G91</f>
        <v>0.36579200000000001</v>
      </c>
      <c r="Z91">
        <f>H91*AB91</f>
        <v>0</v>
      </c>
      <c r="AA91">
        <f>H91*(1-AB91)</f>
        <v>0</v>
      </c>
      <c r="AB91">
        <v>0.1603636363636364</v>
      </c>
    </row>
    <row r="92" spans="1:28" ht="12.75" customHeight="1">
      <c r="C92" s="15" t="s">
        <v>161</v>
      </c>
      <c r="D92" s="84" t="s">
        <v>273</v>
      </c>
      <c r="E92" s="85"/>
      <c r="F92" s="85"/>
      <c r="G92" s="85"/>
      <c r="H92" s="85"/>
      <c r="I92" s="85"/>
      <c r="J92" s="85"/>
      <c r="K92" s="16"/>
    </row>
    <row r="93" spans="1:28">
      <c r="A93" s="2" t="s">
        <v>274</v>
      </c>
      <c r="C93" s="1" t="s">
        <v>275</v>
      </c>
      <c r="D93" s="25" t="s">
        <v>276</v>
      </c>
      <c r="E93" t="s">
        <v>119</v>
      </c>
      <c r="G93">
        <v>0.98694999999999999</v>
      </c>
      <c r="H93" s="50">
        <f>'Stavební rozpočet'!G95</f>
        <v>0</v>
      </c>
      <c r="I93">
        <f>Z93*G93+AA93*G93</f>
        <v>0</v>
      </c>
      <c r="J93">
        <v>0</v>
      </c>
      <c r="K93">
        <f>J93*G93</f>
        <v>0</v>
      </c>
      <c r="Z93">
        <f>H93*AB93</f>
        <v>0</v>
      </c>
      <c r="AA93">
        <f>H93*(1-AB93)</f>
        <v>0</v>
      </c>
      <c r="AB93">
        <v>0</v>
      </c>
    </row>
    <row r="94" spans="1:28">
      <c r="A94" s="18"/>
      <c r="B94" s="19"/>
      <c r="C94" s="19" t="s">
        <v>277</v>
      </c>
      <c r="D94" s="13" t="s">
        <v>278</v>
      </c>
      <c r="E94" s="13"/>
      <c r="F94" s="13"/>
      <c r="G94" s="13"/>
      <c r="H94" s="13"/>
      <c r="I94" s="13">
        <f>SUM(I95:I100)</f>
        <v>0</v>
      </c>
      <c r="J94" s="13"/>
      <c r="K94" s="13">
        <f>SUM(K95:K100)</f>
        <v>0.61064000000000007</v>
      </c>
    </row>
    <row r="95" spans="1:28">
      <c r="A95" s="2" t="s">
        <v>279</v>
      </c>
      <c r="C95" s="1" t="s">
        <v>280</v>
      </c>
      <c r="D95" s="25" t="s">
        <v>281</v>
      </c>
      <c r="E95" t="s">
        <v>83</v>
      </c>
      <c r="G95">
        <v>2</v>
      </c>
      <c r="H95" s="50">
        <f>'Stavební rozpočet'!G97</f>
        <v>0</v>
      </c>
      <c r="I95">
        <f t="shared" ref="I95:I100" si="8">Z95*G95+AA95*G95</f>
        <v>0</v>
      </c>
      <c r="J95">
        <v>3.2669999999999998E-2</v>
      </c>
      <c r="K95">
        <f t="shared" ref="K95:K100" si="9">J95*G95</f>
        <v>6.5339999999999995E-2</v>
      </c>
      <c r="Z95">
        <f t="shared" ref="Z95:Z100" si="10">H95*AB95</f>
        <v>0</v>
      </c>
      <c r="AA95">
        <f t="shared" ref="AA95:AA100" si="11">H95*(1-AB95)</f>
        <v>0</v>
      </c>
      <c r="AB95">
        <v>0.93734721065778526</v>
      </c>
    </row>
    <row r="96" spans="1:28">
      <c r="A96" s="2" t="s">
        <v>283</v>
      </c>
      <c r="C96" s="1" t="s">
        <v>284</v>
      </c>
      <c r="D96" s="25" t="s">
        <v>285</v>
      </c>
      <c r="E96" t="s">
        <v>83</v>
      </c>
      <c r="G96">
        <v>6</v>
      </c>
      <c r="H96" s="50">
        <f>'Stavební rozpočet'!G98</f>
        <v>0</v>
      </c>
      <c r="I96">
        <f t="shared" si="8"/>
        <v>0</v>
      </c>
      <c r="J96">
        <v>3.993E-2</v>
      </c>
      <c r="K96">
        <f t="shared" si="9"/>
        <v>0.23958000000000002</v>
      </c>
      <c r="Z96">
        <f t="shared" si="10"/>
        <v>0</v>
      </c>
      <c r="AA96">
        <f t="shared" si="11"/>
        <v>0</v>
      </c>
      <c r="AB96">
        <v>0.94198485995457992</v>
      </c>
    </row>
    <row r="97" spans="1:28">
      <c r="A97" s="2" t="s">
        <v>286</v>
      </c>
      <c r="C97" s="1" t="s">
        <v>287</v>
      </c>
      <c r="D97" s="25" t="s">
        <v>288</v>
      </c>
      <c r="E97" t="s">
        <v>83</v>
      </c>
      <c r="G97">
        <v>8</v>
      </c>
      <c r="H97" s="50">
        <f>'Stavební rozpočet'!G99</f>
        <v>0</v>
      </c>
      <c r="I97">
        <f t="shared" si="8"/>
        <v>0</v>
      </c>
      <c r="J97">
        <v>0</v>
      </c>
      <c r="K97">
        <f t="shared" si="9"/>
        <v>0</v>
      </c>
      <c r="Z97">
        <f t="shared" si="10"/>
        <v>0</v>
      </c>
      <c r="AA97">
        <f t="shared" si="11"/>
        <v>0</v>
      </c>
      <c r="AB97">
        <v>9.2985498690085246E-3</v>
      </c>
    </row>
    <row r="98" spans="1:28">
      <c r="A98" s="2" t="s">
        <v>289</v>
      </c>
      <c r="C98" s="1" t="s">
        <v>290</v>
      </c>
      <c r="D98" s="25" t="s">
        <v>291</v>
      </c>
      <c r="E98" t="s">
        <v>83</v>
      </c>
      <c r="G98">
        <v>2</v>
      </c>
      <c r="H98" s="50">
        <f>'Stavební rozpočet'!G100</f>
        <v>0</v>
      </c>
      <c r="I98">
        <f t="shared" si="8"/>
        <v>0</v>
      </c>
      <c r="J98">
        <v>1.72E-2</v>
      </c>
      <c r="K98">
        <f t="shared" si="9"/>
        <v>3.44E-2</v>
      </c>
      <c r="Z98">
        <f t="shared" si="10"/>
        <v>0</v>
      </c>
      <c r="AA98">
        <f t="shared" si="11"/>
        <v>0</v>
      </c>
      <c r="AB98">
        <v>0.89405774278215222</v>
      </c>
    </row>
    <row r="99" spans="1:28">
      <c r="A99" s="2" t="s">
        <v>292</v>
      </c>
      <c r="C99" s="1" t="s">
        <v>293</v>
      </c>
      <c r="D99" s="25" t="s">
        <v>294</v>
      </c>
      <c r="E99" t="s">
        <v>49</v>
      </c>
      <c r="G99">
        <v>11.4</v>
      </c>
      <c r="H99" s="50">
        <f>'Stavební rozpočet'!G101</f>
        <v>0</v>
      </c>
      <c r="I99">
        <f t="shared" si="8"/>
        <v>0</v>
      </c>
      <c r="J99">
        <v>2.3800000000000002E-2</v>
      </c>
      <c r="K99">
        <f t="shared" si="9"/>
        <v>0.27132000000000001</v>
      </c>
      <c r="Z99">
        <f t="shared" si="10"/>
        <v>0</v>
      </c>
      <c r="AA99">
        <f t="shared" si="11"/>
        <v>0</v>
      </c>
      <c r="AB99">
        <v>0</v>
      </c>
    </row>
    <row r="100" spans="1:28">
      <c r="A100" s="2" t="s">
        <v>67</v>
      </c>
      <c r="C100" s="1" t="s">
        <v>295</v>
      </c>
      <c r="D100" s="25" t="s">
        <v>296</v>
      </c>
      <c r="E100" t="s">
        <v>119</v>
      </c>
      <c r="G100">
        <v>0.61063999999999996</v>
      </c>
      <c r="H100" s="50">
        <f>'Stavební rozpočet'!G102</f>
        <v>0</v>
      </c>
      <c r="I100">
        <f t="shared" si="8"/>
        <v>0</v>
      </c>
      <c r="J100">
        <v>0</v>
      </c>
      <c r="K100">
        <f t="shared" si="9"/>
        <v>0</v>
      </c>
      <c r="Z100">
        <f t="shared" si="10"/>
        <v>0</v>
      </c>
      <c r="AA100">
        <f t="shared" si="11"/>
        <v>0</v>
      </c>
      <c r="AB100">
        <v>0</v>
      </c>
    </row>
    <row r="101" spans="1:28">
      <c r="A101" s="18"/>
      <c r="B101" s="19"/>
      <c r="C101" s="19" t="s">
        <v>297</v>
      </c>
      <c r="D101" s="13" t="s">
        <v>298</v>
      </c>
      <c r="E101" s="13"/>
      <c r="F101" s="13"/>
      <c r="G101" s="13"/>
      <c r="H101" s="13"/>
      <c r="I101" s="13">
        <f>SUM(I102:I109)</f>
        <v>0</v>
      </c>
      <c r="J101" s="13"/>
      <c r="K101" s="13">
        <f>SUM(K102:K109)</f>
        <v>0.187</v>
      </c>
    </row>
    <row r="102" spans="1:28">
      <c r="A102" s="2" t="s">
        <v>299</v>
      </c>
      <c r="C102" s="1" t="s">
        <v>300</v>
      </c>
      <c r="D102" s="25" t="s">
        <v>301</v>
      </c>
      <c r="E102" t="s">
        <v>83</v>
      </c>
      <c r="G102">
        <v>7</v>
      </c>
      <c r="H102" s="50">
        <f>'Stavební rozpočet'!G104</f>
        <v>0</v>
      </c>
      <c r="I102">
        <f>Z102*G102+AA102*G102</f>
        <v>0</v>
      </c>
      <c r="J102">
        <v>0</v>
      </c>
      <c r="K102">
        <f>J102*G102</f>
        <v>0</v>
      </c>
      <c r="Z102">
        <f>H102*AB102</f>
        <v>0</v>
      </c>
      <c r="AA102">
        <f>H102*(1-AB102)</f>
        <v>0</v>
      </c>
      <c r="AB102">
        <v>0</v>
      </c>
    </row>
    <row r="103" spans="1:28">
      <c r="A103" s="2" t="s">
        <v>304</v>
      </c>
      <c r="C103" s="1" t="s">
        <v>305</v>
      </c>
      <c r="D103" s="25" t="s">
        <v>306</v>
      </c>
      <c r="E103" t="s">
        <v>83</v>
      </c>
      <c r="G103">
        <v>5</v>
      </c>
      <c r="H103" s="50">
        <f>'Stavební rozpočet'!G105</f>
        <v>0</v>
      </c>
      <c r="I103">
        <f>Z103*G103+AA103*G103</f>
        <v>0</v>
      </c>
      <c r="J103">
        <v>1.9E-2</v>
      </c>
      <c r="K103">
        <f>J103*G103</f>
        <v>9.5000000000000001E-2</v>
      </c>
      <c r="Z103">
        <f>H103*AB103</f>
        <v>0</v>
      </c>
      <c r="AA103">
        <f>H103*(1-AB103)</f>
        <v>0</v>
      </c>
      <c r="AB103">
        <v>1</v>
      </c>
    </row>
    <row r="104" spans="1:28" ht="12.75" customHeight="1">
      <c r="C104" s="15" t="s">
        <v>54</v>
      </c>
      <c r="D104" s="56" t="s">
        <v>307</v>
      </c>
      <c r="E104" s="83"/>
      <c r="F104" s="83"/>
      <c r="G104" s="83"/>
      <c r="H104" s="83"/>
      <c r="I104" s="83"/>
      <c r="J104" s="83"/>
      <c r="K104" s="16"/>
    </row>
    <row r="105" spans="1:28">
      <c r="A105" s="2" t="s">
        <v>78</v>
      </c>
      <c r="C105" s="1" t="s">
        <v>308</v>
      </c>
      <c r="D105" s="25" t="s">
        <v>309</v>
      </c>
      <c r="E105" t="s">
        <v>83</v>
      </c>
      <c r="G105">
        <v>2</v>
      </c>
      <c r="H105" s="50">
        <f>'Stavební rozpočet'!G107</f>
        <v>0</v>
      </c>
      <c r="I105">
        <f>Z105*G105+AA105*G105</f>
        <v>0</v>
      </c>
      <c r="J105">
        <v>1.7000000000000001E-2</v>
      </c>
      <c r="K105">
        <f>J105*G105</f>
        <v>3.4000000000000002E-2</v>
      </c>
      <c r="Z105">
        <f>H105*AB105</f>
        <v>0</v>
      </c>
      <c r="AA105">
        <f>H105*(1-AB105)</f>
        <v>0</v>
      </c>
      <c r="AB105">
        <v>1</v>
      </c>
    </row>
    <row r="106" spans="1:28" ht="12.75" customHeight="1">
      <c r="C106" s="15" t="s">
        <v>54</v>
      </c>
      <c r="D106" s="56" t="s">
        <v>307</v>
      </c>
      <c r="E106" s="83"/>
      <c r="F106" s="83"/>
      <c r="G106" s="83"/>
      <c r="H106" s="83"/>
      <c r="I106" s="83"/>
      <c r="J106" s="83"/>
      <c r="K106" s="16"/>
    </row>
    <row r="107" spans="1:28">
      <c r="A107" s="2" t="s">
        <v>310</v>
      </c>
      <c r="C107" s="1" t="s">
        <v>311</v>
      </c>
      <c r="D107" s="25" t="s">
        <v>312</v>
      </c>
      <c r="E107" t="s">
        <v>83</v>
      </c>
      <c r="G107">
        <v>2</v>
      </c>
      <c r="H107" s="50">
        <f>'Stavební rozpočet'!G109</f>
        <v>0</v>
      </c>
      <c r="I107">
        <f>Z107*G107+AA107*G107</f>
        <v>0</v>
      </c>
      <c r="J107">
        <v>0</v>
      </c>
      <c r="K107">
        <f>J107*G107</f>
        <v>0</v>
      </c>
      <c r="Z107">
        <f>H107*AB107</f>
        <v>0</v>
      </c>
      <c r="AA107">
        <f>H107*(1-AB107)</f>
        <v>0</v>
      </c>
      <c r="AB107">
        <v>0</v>
      </c>
    </row>
    <row r="108" spans="1:28">
      <c r="A108" s="2" t="s">
        <v>313</v>
      </c>
      <c r="C108" s="1" t="s">
        <v>314</v>
      </c>
      <c r="D108" s="25" t="s">
        <v>315</v>
      </c>
      <c r="E108" t="s">
        <v>83</v>
      </c>
      <c r="G108">
        <v>2</v>
      </c>
      <c r="H108" s="50">
        <f>'Stavební rozpočet'!G110</f>
        <v>0</v>
      </c>
      <c r="I108">
        <f>Z108*G108+AA108*G108</f>
        <v>0</v>
      </c>
      <c r="J108">
        <v>2.9000000000000001E-2</v>
      </c>
      <c r="K108">
        <f>J108*G108</f>
        <v>5.8000000000000003E-2</v>
      </c>
      <c r="Z108">
        <f>H108*AB108</f>
        <v>0</v>
      </c>
      <c r="AA108">
        <f>H108*(1-AB108)</f>
        <v>0</v>
      </c>
      <c r="AB108">
        <v>1</v>
      </c>
    </row>
    <row r="109" spans="1:28">
      <c r="A109" s="2" t="s">
        <v>316</v>
      </c>
      <c r="C109" s="1" t="s">
        <v>317</v>
      </c>
      <c r="D109" s="25" t="s">
        <v>318</v>
      </c>
      <c r="E109" t="s">
        <v>119</v>
      </c>
      <c r="G109">
        <v>0.187</v>
      </c>
      <c r="H109" s="50">
        <f>'Stavební rozpočet'!G111</f>
        <v>0</v>
      </c>
      <c r="I109">
        <f>Z109*G109+AA109*G109</f>
        <v>0</v>
      </c>
      <c r="J109">
        <v>0</v>
      </c>
      <c r="K109">
        <f>J109*G109</f>
        <v>0</v>
      </c>
      <c r="Z109">
        <f>H109*AB109</f>
        <v>0</v>
      </c>
      <c r="AA109">
        <f>H109*(1-AB109)</f>
        <v>0</v>
      </c>
      <c r="AB109">
        <v>0</v>
      </c>
    </row>
    <row r="110" spans="1:28">
      <c r="A110" s="18"/>
      <c r="B110" s="19"/>
      <c r="C110" s="19" t="s">
        <v>319</v>
      </c>
      <c r="D110" s="13" t="s">
        <v>320</v>
      </c>
      <c r="E110" s="13"/>
      <c r="F110" s="13"/>
      <c r="G110" s="13"/>
      <c r="H110" s="13"/>
      <c r="I110" s="13">
        <f>SUM(I111:I122)</f>
        <v>0</v>
      </c>
      <c r="J110" s="13"/>
      <c r="K110" s="13">
        <f>SUM(K111:K122)</f>
        <v>0.38009919999999997</v>
      </c>
    </row>
    <row r="111" spans="1:28">
      <c r="A111" s="2" t="s">
        <v>321</v>
      </c>
      <c r="C111" s="1" t="s">
        <v>322</v>
      </c>
      <c r="D111" s="25" t="s">
        <v>323</v>
      </c>
      <c r="E111" t="s">
        <v>49</v>
      </c>
      <c r="F111" t="s">
        <v>326</v>
      </c>
      <c r="G111">
        <v>103.52</v>
      </c>
      <c r="H111" s="50">
        <f>'Stavební rozpočet'!G113</f>
        <v>0</v>
      </c>
      <c r="I111">
        <f>Z111*G111+AA111*G111</f>
        <v>0</v>
      </c>
      <c r="J111">
        <v>0</v>
      </c>
      <c r="K111">
        <f>J111*G111</f>
        <v>0</v>
      </c>
      <c r="Z111">
        <f>H111*AB111</f>
        <v>0</v>
      </c>
      <c r="AA111">
        <f>H111*(1-AB111)</f>
        <v>0</v>
      </c>
      <c r="AB111">
        <v>0</v>
      </c>
    </row>
    <row r="112" spans="1:28" ht="12.75" customHeight="1">
      <c r="C112" s="15" t="s">
        <v>54</v>
      </c>
      <c r="D112" s="56" t="s">
        <v>327</v>
      </c>
      <c r="E112" s="83"/>
      <c r="F112" s="83"/>
      <c r="G112" s="83"/>
      <c r="H112" s="83"/>
      <c r="I112" s="83"/>
      <c r="J112" s="83"/>
      <c r="K112" s="16"/>
    </row>
    <row r="113" spans="1:28">
      <c r="A113" s="2" t="s">
        <v>328</v>
      </c>
      <c r="C113" s="1" t="s">
        <v>329</v>
      </c>
      <c r="D113" s="25" t="s">
        <v>330</v>
      </c>
      <c r="E113" t="s">
        <v>49</v>
      </c>
      <c r="G113">
        <v>13.88</v>
      </c>
      <c r="H113" s="50">
        <f>'Stavební rozpočet'!G116</f>
        <v>0</v>
      </c>
      <c r="I113">
        <f>Z113*G113+AA113*G113</f>
        <v>0</v>
      </c>
      <c r="J113">
        <v>0</v>
      </c>
      <c r="K113">
        <f>J113*G113</f>
        <v>0</v>
      </c>
      <c r="Z113">
        <f>H113*AB113</f>
        <v>0</v>
      </c>
      <c r="AA113">
        <f>H113*(1-AB113)</f>
        <v>0</v>
      </c>
      <c r="AB113">
        <v>0</v>
      </c>
    </row>
    <row r="114" spans="1:28" ht="12.75" customHeight="1">
      <c r="C114" s="15" t="s">
        <v>54</v>
      </c>
      <c r="D114" s="56" t="s">
        <v>331</v>
      </c>
      <c r="E114" s="83"/>
      <c r="F114" s="83"/>
      <c r="G114" s="83"/>
      <c r="H114" s="83"/>
      <c r="I114" s="83"/>
      <c r="J114" s="83"/>
      <c r="K114" s="16"/>
    </row>
    <row r="115" spans="1:28">
      <c r="A115" s="2" t="s">
        <v>332</v>
      </c>
      <c r="C115" s="1" t="s">
        <v>333</v>
      </c>
      <c r="D115" s="25" t="s">
        <v>334</v>
      </c>
      <c r="E115" t="s">
        <v>49</v>
      </c>
      <c r="G115">
        <v>13.88</v>
      </c>
      <c r="H115" s="50">
        <f>'Stavební rozpočet'!G118</f>
        <v>0</v>
      </c>
      <c r="I115">
        <f>Z115*G115+AA115*G115</f>
        <v>0</v>
      </c>
      <c r="J115">
        <v>0</v>
      </c>
      <c r="K115">
        <f>J115*G115</f>
        <v>0</v>
      </c>
      <c r="Z115">
        <f>H115*AB115</f>
        <v>0</v>
      </c>
      <c r="AA115">
        <f>H115*(1-AB115)</f>
        <v>0</v>
      </c>
      <c r="AB115">
        <v>0</v>
      </c>
    </row>
    <row r="116" spans="1:28" ht="12.75" customHeight="1">
      <c r="C116" s="15" t="s">
        <v>54</v>
      </c>
      <c r="D116" s="56" t="s">
        <v>331</v>
      </c>
      <c r="E116" s="83"/>
      <c r="F116" s="83"/>
      <c r="G116" s="83"/>
      <c r="H116" s="83"/>
      <c r="I116" s="83"/>
      <c r="J116" s="83"/>
      <c r="K116" s="16"/>
    </row>
    <row r="117" spans="1:28">
      <c r="A117" s="2" t="s">
        <v>335</v>
      </c>
      <c r="C117" s="1" t="s">
        <v>336</v>
      </c>
      <c r="D117" s="25" t="s">
        <v>337</v>
      </c>
      <c r="E117" t="s">
        <v>49</v>
      </c>
      <c r="G117">
        <v>13.88</v>
      </c>
      <c r="H117" s="50">
        <f>'Stavební rozpočet'!G120</f>
        <v>0</v>
      </c>
      <c r="I117">
        <f>Z117*G117+AA117*G117</f>
        <v>0</v>
      </c>
      <c r="J117">
        <v>5.0400000000000002E-3</v>
      </c>
      <c r="K117">
        <f>J117*G117</f>
        <v>6.9955200000000009E-2</v>
      </c>
      <c r="Z117">
        <f>H117*AB117</f>
        <v>0</v>
      </c>
      <c r="AA117">
        <f>H117*(1-AB117)</f>
        <v>0</v>
      </c>
      <c r="AB117">
        <v>0.17332197614991479</v>
      </c>
    </row>
    <row r="118" spans="1:28" ht="12.75" customHeight="1">
      <c r="C118" s="15" t="s">
        <v>54</v>
      </c>
      <c r="D118" s="56" t="s">
        <v>338</v>
      </c>
      <c r="E118" s="83"/>
      <c r="F118" s="83"/>
      <c r="G118" s="83"/>
      <c r="H118" s="83"/>
      <c r="I118" s="83"/>
      <c r="J118" s="83"/>
      <c r="K118" s="16"/>
    </row>
    <row r="119" spans="1:28">
      <c r="A119" s="2" t="s">
        <v>339</v>
      </c>
      <c r="C119" s="1" t="s">
        <v>340</v>
      </c>
      <c r="D119" s="25" t="s">
        <v>341</v>
      </c>
      <c r="E119" t="s">
        <v>49</v>
      </c>
      <c r="G119">
        <v>16</v>
      </c>
      <c r="H119" s="50">
        <f>'Stavební rozpočet'!G122</f>
        <v>0</v>
      </c>
      <c r="I119">
        <f>Z119*G119+AA119*G119</f>
        <v>0</v>
      </c>
      <c r="J119">
        <v>1.9199999999999998E-2</v>
      </c>
      <c r="K119">
        <f>J119*G119</f>
        <v>0.30719999999999997</v>
      </c>
      <c r="Z119">
        <f>H119*AB119</f>
        <v>0</v>
      </c>
      <c r="AA119">
        <f>H119*(1-AB119)</f>
        <v>0</v>
      </c>
      <c r="AB119">
        <v>1</v>
      </c>
    </row>
    <row r="120" spans="1:28" ht="12.75" customHeight="1">
      <c r="C120" s="15" t="s">
        <v>54</v>
      </c>
      <c r="D120" s="56" t="s">
        <v>342</v>
      </c>
      <c r="E120" s="83"/>
      <c r="F120" s="83"/>
      <c r="G120" s="83"/>
      <c r="H120" s="83"/>
      <c r="I120" s="83"/>
      <c r="J120" s="83"/>
      <c r="K120" s="16"/>
    </row>
    <row r="121" spans="1:28">
      <c r="A121" s="2" t="s">
        <v>343</v>
      </c>
      <c r="C121" s="1" t="s">
        <v>344</v>
      </c>
      <c r="D121" s="25" t="s">
        <v>345</v>
      </c>
      <c r="E121" t="s">
        <v>104</v>
      </c>
      <c r="G121">
        <v>9.1999999999999993</v>
      </c>
      <c r="H121" s="50">
        <f>'Stavební rozpočet'!G124</f>
        <v>0</v>
      </c>
      <c r="I121">
        <f>Z121*G121+AA121*G121</f>
        <v>0</v>
      </c>
      <c r="J121">
        <v>3.2000000000000003E-4</v>
      </c>
      <c r="K121">
        <f>J121*G121</f>
        <v>2.944E-3</v>
      </c>
      <c r="Z121">
        <f>H121*AB121</f>
        <v>0</v>
      </c>
      <c r="AA121">
        <f>H121*(1-AB121)</f>
        <v>0</v>
      </c>
      <c r="AB121">
        <v>8.5781250000000017E-2</v>
      </c>
    </row>
    <row r="122" spans="1:28">
      <c r="A122" s="2" t="s">
        <v>346</v>
      </c>
      <c r="C122" s="1" t="s">
        <v>347</v>
      </c>
      <c r="D122" s="25" t="s">
        <v>348</v>
      </c>
      <c r="E122" t="s">
        <v>119</v>
      </c>
      <c r="G122">
        <v>0.38009999999999999</v>
      </c>
      <c r="H122" s="50">
        <f>'Stavební rozpočet'!G125</f>
        <v>0</v>
      </c>
      <c r="I122">
        <f>Z122*G122+AA122*G122</f>
        <v>0</v>
      </c>
      <c r="J122">
        <v>0</v>
      </c>
      <c r="K122">
        <f>J122*G122</f>
        <v>0</v>
      </c>
      <c r="Z122">
        <f>H122*AB122</f>
        <v>0</v>
      </c>
      <c r="AA122">
        <f>H122*(1-AB122)</f>
        <v>0</v>
      </c>
      <c r="AB122">
        <v>0</v>
      </c>
    </row>
    <row r="123" spans="1:28">
      <c r="A123" s="18"/>
      <c r="B123" s="19"/>
      <c r="C123" s="19" t="s">
        <v>349</v>
      </c>
      <c r="D123" s="13" t="s">
        <v>350</v>
      </c>
      <c r="E123" s="13"/>
      <c r="F123" s="13"/>
      <c r="G123" s="13"/>
      <c r="H123" s="13"/>
      <c r="I123" s="13">
        <f>SUM(I124:I131)</f>
        <v>0</v>
      </c>
      <c r="J123" s="13"/>
      <c r="K123" s="13">
        <f>SUM(K124:K131)</f>
        <v>0.29939759999999999</v>
      </c>
    </row>
    <row r="124" spans="1:28">
      <c r="A124" s="2" t="s">
        <v>351</v>
      </c>
      <c r="C124" s="1" t="s">
        <v>352</v>
      </c>
      <c r="D124" s="25" t="s">
        <v>353</v>
      </c>
      <c r="E124" t="s">
        <v>49</v>
      </c>
      <c r="G124">
        <v>89.64</v>
      </c>
      <c r="H124" s="50">
        <f>'Stavební rozpočet'!G127</f>
        <v>0</v>
      </c>
      <c r="I124">
        <f>Z124*G124+AA124*G124</f>
        <v>0</v>
      </c>
      <c r="J124">
        <v>0</v>
      </c>
      <c r="K124">
        <f>J124*G124</f>
        <v>0</v>
      </c>
      <c r="Z124">
        <f>H124*AB124</f>
        <v>0</v>
      </c>
      <c r="AA124">
        <f>H124*(1-AB124)</f>
        <v>0</v>
      </c>
      <c r="AB124">
        <v>0</v>
      </c>
    </row>
    <row r="125" spans="1:28">
      <c r="A125" s="2" t="s">
        <v>355</v>
      </c>
      <c r="C125" s="1" t="s">
        <v>356</v>
      </c>
      <c r="D125" s="25" t="s">
        <v>357</v>
      </c>
      <c r="E125" t="s">
        <v>49</v>
      </c>
      <c r="G125">
        <v>89.64</v>
      </c>
      <c r="H125" s="50">
        <f>'Stavební rozpočet'!G128</f>
        <v>0</v>
      </c>
      <c r="I125">
        <f>Z125*G125+AA125*G125</f>
        <v>0</v>
      </c>
      <c r="J125">
        <v>0</v>
      </c>
      <c r="K125">
        <f>J125*G125</f>
        <v>0</v>
      </c>
      <c r="Z125">
        <f>H125*AB125</f>
        <v>0</v>
      </c>
      <c r="AA125">
        <f>H125*(1-AB125)</f>
        <v>0</v>
      </c>
      <c r="AB125">
        <v>0</v>
      </c>
    </row>
    <row r="126" spans="1:28" ht="12.75" customHeight="1">
      <c r="C126" s="15" t="s">
        <v>54</v>
      </c>
      <c r="D126" s="56" t="s">
        <v>358</v>
      </c>
      <c r="E126" s="83"/>
      <c r="F126" s="83"/>
      <c r="G126" s="83"/>
      <c r="H126" s="83"/>
      <c r="I126" s="83"/>
      <c r="J126" s="83"/>
      <c r="K126" s="16"/>
    </row>
    <row r="127" spans="1:28">
      <c r="A127" s="2" t="s">
        <v>359</v>
      </c>
      <c r="C127" s="1" t="s">
        <v>360</v>
      </c>
      <c r="D127" s="25" t="s">
        <v>361</v>
      </c>
      <c r="E127" t="s">
        <v>49</v>
      </c>
      <c r="G127">
        <v>89.64</v>
      </c>
      <c r="H127" s="50">
        <f>'Stavební rozpočet'!G130</f>
        <v>0</v>
      </c>
      <c r="I127">
        <f>Z127*G127+AA127*G127</f>
        <v>0</v>
      </c>
      <c r="J127">
        <v>1E-3</v>
      </c>
      <c r="K127">
        <f>J127*G127</f>
        <v>8.9639999999999997E-2</v>
      </c>
      <c r="Z127">
        <f>H127*AB127</f>
        <v>0</v>
      </c>
      <c r="AA127">
        <f>H127*(1-AB127)</f>
        <v>0</v>
      </c>
      <c r="AB127">
        <v>0</v>
      </c>
    </row>
    <row r="128" spans="1:28">
      <c r="A128" s="2" t="s">
        <v>362</v>
      </c>
      <c r="C128" s="1" t="s">
        <v>363</v>
      </c>
      <c r="D128" s="25" t="s">
        <v>364</v>
      </c>
      <c r="E128" t="s">
        <v>49</v>
      </c>
      <c r="G128">
        <v>89.64</v>
      </c>
      <c r="H128" s="50">
        <f>'Stavební rozpočet'!G131</f>
        <v>0</v>
      </c>
      <c r="I128">
        <f>Z128*G128+AA128*G128</f>
        <v>0</v>
      </c>
      <c r="J128">
        <v>0</v>
      </c>
      <c r="K128">
        <f>J128*G128</f>
        <v>0</v>
      </c>
      <c r="Z128">
        <f>H128*AB128</f>
        <v>0</v>
      </c>
      <c r="AA128">
        <f>H128*(1-AB128)</f>
        <v>0</v>
      </c>
      <c r="AB128">
        <v>0</v>
      </c>
    </row>
    <row r="129" spans="1:28">
      <c r="A129" s="2" t="s">
        <v>365</v>
      </c>
      <c r="C129" s="1" t="s">
        <v>366</v>
      </c>
      <c r="D129" s="25" t="s">
        <v>367</v>
      </c>
      <c r="E129" t="s">
        <v>49</v>
      </c>
      <c r="G129">
        <v>107.568</v>
      </c>
      <c r="H129" s="50">
        <f>'Stavební rozpočet'!G132</f>
        <v>0</v>
      </c>
      <c r="I129">
        <f>Z129*G129+AA129*G129</f>
        <v>0</v>
      </c>
      <c r="J129">
        <v>1.9499999999999999E-3</v>
      </c>
      <c r="K129">
        <f>J129*G129</f>
        <v>0.20975759999999999</v>
      </c>
      <c r="Z129">
        <f>H129*AB129</f>
        <v>0</v>
      </c>
      <c r="AA129">
        <f>H129*(1-AB129)</f>
        <v>0</v>
      </c>
      <c r="AB129">
        <v>1</v>
      </c>
    </row>
    <row r="130" spans="1:28" ht="12.75" customHeight="1">
      <c r="C130" s="15" t="s">
        <v>54</v>
      </c>
      <c r="D130" s="56" t="s">
        <v>368</v>
      </c>
      <c r="E130" s="83"/>
      <c r="F130" s="83"/>
      <c r="G130" s="83"/>
      <c r="H130" s="83"/>
      <c r="I130" s="83"/>
      <c r="J130" s="83"/>
      <c r="K130" s="16"/>
    </row>
    <row r="131" spans="1:28">
      <c r="A131" s="2" t="s">
        <v>369</v>
      </c>
      <c r="C131" s="1" t="s">
        <v>370</v>
      </c>
      <c r="D131" s="25" t="s">
        <v>371</v>
      </c>
      <c r="E131" t="s">
        <v>119</v>
      </c>
      <c r="G131">
        <v>0.2994</v>
      </c>
      <c r="H131" s="50">
        <f>'Stavební rozpočet'!G134</f>
        <v>0</v>
      </c>
      <c r="I131">
        <f>Z131*G131+AA131*G131</f>
        <v>0</v>
      </c>
      <c r="J131">
        <v>0</v>
      </c>
      <c r="K131">
        <f>J131*G131</f>
        <v>0</v>
      </c>
      <c r="Z131">
        <f>H131*AB131</f>
        <v>0</v>
      </c>
      <c r="AA131">
        <f>H131*(1-AB131)</f>
        <v>0</v>
      </c>
      <c r="AB131">
        <v>0</v>
      </c>
    </row>
    <row r="132" spans="1:28">
      <c r="A132" s="18"/>
      <c r="B132" s="19"/>
      <c r="C132" s="19" t="s">
        <v>372</v>
      </c>
      <c r="D132" s="13" t="s">
        <v>373</v>
      </c>
      <c r="E132" s="13"/>
      <c r="F132" s="13"/>
      <c r="G132" s="13"/>
      <c r="H132" s="13"/>
      <c r="I132" s="13">
        <f>SUM(I133:I141)</f>
        <v>0</v>
      </c>
      <c r="J132" s="13"/>
      <c r="K132" s="13">
        <f>SUM(K133:K141)</f>
        <v>0.57672499999999993</v>
      </c>
    </row>
    <row r="133" spans="1:28">
      <c r="A133" s="2" t="s">
        <v>374</v>
      </c>
      <c r="C133" s="1" t="s">
        <v>375</v>
      </c>
      <c r="D133" s="25" t="s">
        <v>376</v>
      </c>
      <c r="E133" t="s">
        <v>49</v>
      </c>
      <c r="G133">
        <v>28.5</v>
      </c>
      <c r="H133" s="50">
        <f>'Stavební rozpočet'!G136</f>
        <v>0</v>
      </c>
      <c r="I133">
        <f>Z133*G133+AA133*G133</f>
        <v>0</v>
      </c>
      <c r="J133">
        <v>2.1000000000000001E-4</v>
      </c>
      <c r="K133">
        <f>J133*G133</f>
        <v>5.9849999999999999E-3</v>
      </c>
      <c r="Z133">
        <f>H133*AB133</f>
        <v>0</v>
      </c>
      <c r="AA133">
        <f>H133*(1-AB133)</f>
        <v>0</v>
      </c>
      <c r="AB133">
        <v>0.46666666666666667</v>
      </c>
    </row>
    <row r="134" spans="1:28" ht="12.75" customHeight="1">
      <c r="C134" s="15" t="s">
        <v>54</v>
      </c>
      <c r="D134" s="84" t="s">
        <v>379</v>
      </c>
      <c r="E134" s="85"/>
      <c r="F134" s="85"/>
      <c r="G134" s="85"/>
      <c r="H134" s="85"/>
      <c r="I134" s="85"/>
      <c r="J134" s="85"/>
      <c r="K134" s="16"/>
    </row>
    <row r="135" spans="1:28">
      <c r="A135" s="2" t="s">
        <v>380</v>
      </c>
      <c r="C135" s="1" t="s">
        <v>381</v>
      </c>
      <c r="D135" s="25" t="s">
        <v>382</v>
      </c>
      <c r="E135" t="s">
        <v>49</v>
      </c>
      <c r="G135">
        <v>28.5</v>
      </c>
      <c r="H135" s="50">
        <f>'Stavební rozpočet'!G138</f>
        <v>0</v>
      </c>
      <c r="I135">
        <f>Z135*G135+AA135*G135</f>
        <v>0</v>
      </c>
      <c r="J135">
        <v>0</v>
      </c>
      <c r="K135">
        <f>J135*G135</f>
        <v>0</v>
      </c>
      <c r="Z135">
        <f>H135*AB135</f>
        <v>0</v>
      </c>
      <c r="AA135">
        <f>H135*(1-AB135)</f>
        <v>0</v>
      </c>
      <c r="AB135">
        <v>0</v>
      </c>
    </row>
    <row r="136" spans="1:28" ht="12.75" customHeight="1">
      <c r="C136" s="15" t="s">
        <v>54</v>
      </c>
      <c r="D136" s="56" t="s">
        <v>383</v>
      </c>
      <c r="E136" s="83"/>
      <c r="F136" s="83"/>
      <c r="G136" s="83"/>
      <c r="H136" s="83"/>
      <c r="I136" s="83"/>
      <c r="J136" s="83"/>
      <c r="K136" s="16"/>
    </row>
    <row r="137" spans="1:28">
      <c r="A137" s="2" t="s">
        <v>384</v>
      </c>
      <c r="C137" s="1" t="s">
        <v>385</v>
      </c>
      <c r="D137" s="25" t="s">
        <v>386</v>
      </c>
      <c r="E137" t="s">
        <v>387</v>
      </c>
      <c r="G137">
        <v>125</v>
      </c>
      <c r="H137" s="50">
        <f>'Stavební rozpočet'!G140</f>
        <v>0</v>
      </c>
      <c r="I137">
        <f>Z137*G137+AA137*G137</f>
        <v>0</v>
      </c>
      <c r="J137">
        <v>1E-3</v>
      </c>
      <c r="K137">
        <f>J137*G137</f>
        <v>0.125</v>
      </c>
      <c r="Z137">
        <f>H137*AB137</f>
        <v>0</v>
      </c>
      <c r="AA137">
        <f>H137*(1-AB137)</f>
        <v>0</v>
      </c>
      <c r="AB137">
        <v>1</v>
      </c>
    </row>
    <row r="138" spans="1:28" ht="12.75" customHeight="1">
      <c r="C138" s="15" t="s">
        <v>54</v>
      </c>
      <c r="D138" s="56" t="s">
        <v>388</v>
      </c>
      <c r="E138" s="83"/>
      <c r="F138" s="83"/>
      <c r="G138" s="83"/>
      <c r="H138" s="83"/>
      <c r="I138" s="83"/>
      <c r="J138" s="83"/>
      <c r="K138" s="16"/>
    </row>
    <row r="139" spans="1:28">
      <c r="A139" s="2" t="s">
        <v>389</v>
      </c>
      <c r="C139" s="1" t="s">
        <v>390</v>
      </c>
      <c r="D139" s="25" t="s">
        <v>391</v>
      </c>
      <c r="E139" t="s">
        <v>49</v>
      </c>
      <c r="G139">
        <v>32.774999999999999</v>
      </c>
      <c r="H139" s="50">
        <f>'Stavební rozpočet'!G142</f>
        <v>0</v>
      </c>
      <c r="I139">
        <f>Z139*G139+AA139*G139</f>
        <v>0</v>
      </c>
      <c r="J139">
        <v>1.3599999999999999E-2</v>
      </c>
      <c r="K139">
        <f>J139*G139</f>
        <v>0.44573999999999997</v>
      </c>
      <c r="Z139">
        <f>H139*AB139</f>
        <v>0</v>
      </c>
      <c r="AA139">
        <f>H139*(1-AB139)</f>
        <v>0</v>
      </c>
      <c r="AB139">
        <v>1</v>
      </c>
    </row>
    <row r="140" spans="1:28" ht="12.75" customHeight="1">
      <c r="C140" s="15" t="s">
        <v>54</v>
      </c>
      <c r="D140" s="56" t="s">
        <v>392</v>
      </c>
      <c r="E140" s="83"/>
      <c r="F140" s="83"/>
      <c r="G140" s="83"/>
      <c r="H140" s="83"/>
      <c r="I140" s="83"/>
      <c r="J140" s="83"/>
      <c r="K140" s="16"/>
    </row>
    <row r="141" spans="1:28">
      <c r="A141" s="2" t="s">
        <v>393</v>
      </c>
      <c r="C141" s="1" t="s">
        <v>394</v>
      </c>
      <c r="D141" s="25" t="s">
        <v>395</v>
      </c>
      <c r="E141" t="s">
        <v>119</v>
      </c>
      <c r="G141">
        <v>0.57672999999999996</v>
      </c>
      <c r="H141" s="50">
        <f>'Stavební rozpočet'!G144</f>
        <v>0</v>
      </c>
      <c r="I141">
        <f>Z141*G141+AA141*G141</f>
        <v>0</v>
      </c>
      <c r="J141">
        <v>0</v>
      </c>
      <c r="K141">
        <f>J141*G141</f>
        <v>0</v>
      </c>
      <c r="Z141">
        <f>H141*AB141</f>
        <v>0</v>
      </c>
      <c r="AA141">
        <f>H141*(1-AB141)</f>
        <v>0</v>
      </c>
      <c r="AB141">
        <v>0</v>
      </c>
    </row>
    <row r="142" spans="1:28">
      <c r="A142" s="18"/>
      <c r="B142" s="19"/>
      <c r="C142" s="19" t="s">
        <v>396</v>
      </c>
      <c r="D142" s="13" t="s">
        <v>397</v>
      </c>
      <c r="E142" s="13"/>
      <c r="F142" s="13"/>
      <c r="G142" s="13"/>
      <c r="H142" s="13"/>
      <c r="I142" s="13">
        <f>SUM(I143:I149)</f>
        <v>0</v>
      </c>
      <c r="J142" s="13"/>
      <c r="K142" s="13">
        <f>SUM(K143:K149)</f>
        <v>0.22065960000000001</v>
      </c>
    </row>
    <row r="143" spans="1:28">
      <c r="A143" s="2" t="s">
        <v>398</v>
      </c>
      <c r="C143" s="1" t="s">
        <v>399</v>
      </c>
      <c r="D143" s="25" t="s">
        <v>400</v>
      </c>
      <c r="E143" t="s">
        <v>49</v>
      </c>
      <c r="G143">
        <v>525.38</v>
      </c>
      <c r="H143" s="50">
        <f>'Stavební rozpočet'!G146</f>
        <v>0</v>
      </c>
      <c r="I143">
        <f>Z143*G143+AA143*G143</f>
        <v>0</v>
      </c>
      <c r="J143">
        <v>0</v>
      </c>
      <c r="K143">
        <f>J143*G143</f>
        <v>0</v>
      </c>
      <c r="Z143">
        <f>H143*AB143</f>
        <v>0</v>
      </c>
      <c r="AA143">
        <f>H143*(1-AB143)</f>
        <v>0</v>
      </c>
      <c r="AB143">
        <v>0</v>
      </c>
    </row>
    <row r="144" spans="1:28" ht="12.75" customHeight="1">
      <c r="C144" s="15" t="s">
        <v>54</v>
      </c>
      <c r="D144" s="56" t="s">
        <v>402</v>
      </c>
      <c r="E144" s="83"/>
      <c r="F144" s="83"/>
      <c r="G144" s="83"/>
      <c r="H144" s="83"/>
      <c r="I144" s="83"/>
      <c r="J144" s="83"/>
      <c r="K144" s="16"/>
    </row>
    <row r="145" spans="1:28">
      <c r="A145" s="2" t="s">
        <v>403</v>
      </c>
      <c r="C145" s="1" t="s">
        <v>404</v>
      </c>
      <c r="D145" s="25" t="s">
        <v>405</v>
      </c>
      <c r="E145" t="s">
        <v>49</v>
      </c>
      <c r="G145">
        <v>525.38</v>
      </c>
      <c r="H145" s="50">
        <f>'Stavební rozpočet'!G148</f>
        <v>0</v>
      </c>
      <c r="I145">
        <f>Z145*G145+AA145*G145</f>
        <v>0</v>
      </c>
      <c r="J145">
        <v>2.0000000000000001E-4</v>
      </c>
      <c r="K145">
        <f>J145*G145</f>
        <v>0.105076</v>
      </c>
      <c r="Z145">
        <f>H145*AB145</f>
        <v>0</v>
      </c>
      <c r="AA145">
        <f>H145*(1-AB145)</f>
        <v>0</v>
      </c>
      <c r="AB145">
        <v>0.40294459511817132</v>
      </c>
    </row>
    <row r="146" spans="1:28" ht="12.75" customHeight="1">
      <c r="C146" s="15" t="s">
        <v>54</v>
      </c>
      <c r="D146" s="56" t="s">
        <v>406</v>
      </c>
      <c r="E146" s="83"/>
      <c r="F146" s="83"/>
      <c r="G146" s="83"/>
      <c r="H146" s="83"/>
      <c r="I146" s="83"/>
      <c r="J146" s="83"/>
      <c r="K146" s="16"/>
    </row>
    <row r="147" spans="1:28">
      <c r="A147" s="2" t="s">
        <v>407</v>
      </c>
      <c r="C147" s="1" t="s">
        <v>408</v>
      </c>
      <c r="D147" s="25" t="s">
        <v>409</v>
      </c>
      <c r="E147" t="s">
        <v>49</v>
      </c>
      <c r="G147">
        <v>525.38</v>
      </c>
      <c r="H147" s="50">
        <f>'Stavební rozpočet'!G150</f>
        <v>0</v>
      </c>
      <c r="I147">
        <f>Z147*G147+AA147*G147</f>
        <v>0</v>
      </c>
      <c r="J147">
        <v>2.2000000000000001E-4</v>
      </c>
      <c r="K147">
        <f>J147*G147</f>
        <v>0.11558360000000001</v>
      </c>
      <c r="Z147">
        <f>H147*AB147</f>
        <v>0</v>
      </c>
      <c r="AA147">
        <f>H147*(1-AB147)</f>
        <v>0</v>
      </c>
      <c r="AB147">
        <v>0.1523074223547991</v>
      </c>
    </row>
    <row r="148" spans="1:28" ht="12.75" customHeight="1">
      <c r="C148" s="15" t="s">
        <v>54</v>
      </c>
      <c r="D148" s="56" t="s">
        <v>410</v>
      </c>
      <c r="E148" s="83"/>
      <c r="F148" s="83"/>
      <c r="G148" s="83"/>
      <c r="H148" s="83"/>
      <c r="I148" s="83"/>
      <c r="J148" s="83"/>
      <c r="K148" s="16"/>
    </row>
    <row r="149" spans="1:28">
      <c r="A149" s="2" t="s">
        <v>411</v>
      </c>
      <c r="C149" s="1" t="s">
        <v>412</v>
      </c>
      <c r="D149" s="25" t="s">
        <v>413</v>
      </c>
      <c r="E149" t="s">
        <v>49</v>
      </c>
      <c r="G149">
        <v>153.30000000000001</v>
      </c>
      <c r="H149" s="50">
        <f>'Stavební rozpočet'!G152</f>
        <v>0</v>
      </c>
      <c r="I149">
        <f>Z149*G149+AA149*G149</f>
        <v>0</v>
      </c>
      <c r="J149">
        <v>0</v>
      </c>
      <c r="K149">
        <f>J149*G149</f>
        <v>0</v>
      </c>
      <c r="Z149">
        <f>H149*AB149</f>
        <v>0</v>
      </c>
      <c r="AA149">
        <f>H149*(1-AB149)</f>
        <v>0</v>
      </c>
      <c r="AB149">
        <v>0</v>
      </c>
    </row>
    <row r="150" spans="1:28">
      <c r="A150" s="18"/>
      <c r="B150" s="19"/>
      <c r="C150" s="19" t="s">
        <v>414</v>
      </c>
      <c r="D150" s="13" t="s">
        <v>415</v>
      </c>
      <c r="E150" s="13"/>
      <c r="F150" s="13"/>
      <c r="G150" s="13"/>
      <c r="H150" s="13"/>
      <c r="I150" s="13">
        <f>SUM(I151:I151)</f>
        <v>0</v>
      </c>
      <c r="J150" s="13"/>
      <c r="K150" s="13">
        <f>SUM(K151:K151)</f>
        <v>3.4833800560000001</v>
      </c>
    </row>
    <row r="151" spans="1:28">
      <c r="A151" s="2" t="s">
        <v>416</v>
      </c>
      <c r="C151" s="1" t="s">
        <v>417</v>
      </c>
      <c r="D151" s="25" t="s">
        <v>418</v>
      </c>
      <c r="E151" t="s">
        <v>49</v>
      </c>
      <c r="G151">
        <v>10.896800000000001</v>
      </c>
      <c r="H151" s="50">
        <f>'Stavební rozpočet'!G154</f>
        <v>0</v>
      </c>
      <c r="I151">
        <f>Z151*G151+AA151*G151</f>
        <v>0</v>
      </c>
      <c r="J151">
        <v>0.31967000000000001</v>
      </c>
      <c r="K151">
        <f>J151*G151</f>
        <v>3.4833800560000001</v>
      </c>
      <c r="Z151">
        <f>H151*AB151</f>
        <v>0</v>
      </c>
      <c r="AA151">
        <f>H151*(1-AB151)</f>
        <v>0</v>
      </c>
      <c r="AB151">
        <v>9.9936908517350154E-2</v>
      </c>
    </row>
    <row r="152" spans="1:28">
      <c r="A152" s="18"/>
      <c r="B152" s="19"/>
      <c r="C152" s="19" t="s">
        <v>421</v>
      </c>
      <c r="D152" s="13" t="s">
        <v>422</v>
      </c>
      <c r="E152" s="13"/>
      <c r="F152" s="13"/>
      <c r="G152" s="13"/>
      <c r="H152" s="13"/>
      <c r="I152" s="13">
        <f>SUM(I153:I161)</f>
        <v>0</v>
      </c>
      <c r="J152" s="13"/>
      <c r="K152" s="13">
        <f>SUM(K153:K161)</f>
        <v>19.085002991400003</v>
      </c>
    </row>
    <row r="153" spans="1:28">
      <c r="A153" s="2" t="s">
        <v>423</v>
      </c>
      <c r="C153" s="1" t="s">
        <v>424</v>
      </c>
      <c r="D153" s="25" t="s">
        <v>425</v>
      </c>
      <c r="E153" t="s">
        <v>426</v>
      </c>
      <c r="G153">
        <v>4.9345800000000004</v>
      </c>
      <c r="H153" s="50">
        <f>'Stavební rozpočet'!G156</f>
        <v>0</v>
      </c>
      <c r="I153">
        <f>Z153*G153+AA153*G153</f>
        <v>0</v>
      </c>
      <c r="J153">
        <v>2.0013299999999998</v>
      </c>
      <c r="K153">
        <f>J153*G153</f>
        <v>9.8757229914</v>
      </c>
      <c r="Z153">
        <f>H153*AB153</f>
        <v>0</v>
      </c>
      <c r="AA153">
        <f>H153*(1-AB153)</f>
        <v>0</v>
      </c>
      <c r="AB153">
        <v>1.5605911330049261E-2</v>
      </c>
    </row>
    <row r="154" spans="1:28" ht="12.75" customHeight="1">
      <c r="C154" s="15" t="s">
        <v>54</v>
      </c>
      <c r="D154" s="56" t="s">
        <v>428</v>
      </c>
      <c r="E154" s="83"/>
      <c r="F154" s="83"/>
      <c r="G154" s="83"/>
      <c r="H154" s="83"/>
      <c r="I154" s="83"/>
      <c r="J154" s="83"/>
      <c r="K154" s="16"/>
    </row>
    <row r="155" spans="1:28" ht="12.75" customHeight="1">
      <c r="C155" s="15" t="s">
        <v>161</v>
      </c>
      <c r="D155" s="56" t="s">
        <v>429</v>
      </c>
      <c r="E155" s="83"/>
      <c r="F155" s="83"/>
      <c r="G155" s="83"/>
      <c r="H155" s="83"/>
      <c r="I155" s="83"/>
      <c r="J155" s="83"/>
      <c r="K155" s="16"/>
    </row>
    <row r="156" spans="1:28">
      <c r="A156" s="2" t="s">
        <v>430</v>
      </c>
      <c r="C156" s="1" t="s">
        <v>431</v>
      </c>
      <c r="D156" s="25" t="s">
        <v>432</v>
      </c>
      <c r="E156" t="s">
        <v>49</v>
      </c>
      <c r="G156">
        <v>87.68</v>
      </c>
      <c r="H156" s="50">
        <f>'Stavební rozpočet'!G159</f>
        <v>0</v>
      </c>
      <c r="I156">
        <f>Z156*G156+AA156*G156</f>
        <v>0</v>
      </c>
      <c r="J156">
        <v>4.5999999999999999E-2</v>
      </c>
      <c r="K156">
        <f>J156*G156</f>
        <v>4.0332800000000004</v>
      </c>
      <c r="Z156">
        <f>H156*AB156</f>
        <v>0</v>
      </c>
      <c r="AA156">
        <f>H156*(1-AB156)</f>
        <v>0</v>
      </c>
      <c r="AB156">
        <v>0</v>
      </c>
    </row>
    <row r="157" spans="1:28" ht="12.75" customHeight="1">
      <c r="C157" s="15" t="s">
        <v>54</v>
      </c>
      <c r="D157" s="56" t="s">
        <v>433</v>
      </c>
      <c r="E157" s="83"/>
      <c r="F157" s="83"/>
      <c r="G157" s="83"/>
      <c r="H157" s="83"/>
      <c r="I157" s="83"/>
      <c r="J157" s="83"/>
      <c r="K157" s="16"/>
    </row>
    <row r="158" spans="1:28">
      <c r="A158" s="2" t="s">
        <v>434</v>
      </c>
      <c r="C158" s="1" t="s">
        <v>435</v>
      </c>
      <c r="D158" s="25" t="s">
        <v>436</v>
      </c>
      <c r="E158" t="s">
        <v>83</v>
      </c>
      <c r="G158">
        <v>1</v>
      </c>
      <c r="H158" s="50">
        <f>'Stavební rozpočet'!G161</f>
        <v>0</v>
      </c>
      <c r="I158">
        <f>Z158*G158+AA158*G158</f>
        <v>0</v>
      </c>
      <c r="J158">
        <v>0</v>
      </c>
      <c r="K158">
        <f>J158*G158</f>
        <v>0</v>
      </c>
      <c r="Z158">
        <f>H158*AB158</f>
        <v>0</v>
      </c>
      <c r="AA158">
        <f>H158*(1-AB158)</f>
        <v>0</v>
      </c>
      <c r="AB158">
        <v>0</v>
      </c>
    </row>
    <row r="159" spans="1:28">
      <c r="A159" s="2" t="s">
        <v>437</v>
      </c>
      <c r="C159" s="1" t="s">
        <v>438</v>
      </c>
      <c r="D159" s="25" t="s">
        <v>439</v>
      </c>
      <c r="E159" t="s">
        <v>440</v>
      </c>
      <c r="G159">
        <v>84</v>
      </c>
      <c r="H159" s="50">
        <f>'Stavební rozpočet'!G162</f>
        <v>0</v>
      </c>
      <c r="I159">
        <f>Z159*G159+AA159*G159</f>
        <v>0</v>
      </c>
      <c r="J159">
        <v>0</v>
      </c>
      <c r="K159">
        <f>J159*G159</f>
        <v>0</v>
      </c>
      <c r="Z159">
        <f>H159*AB159</f>
        <v>0</v>
      </c>
      <c r="AA159">
        <f>H159*(1-AB159)</f>
        <v>0</v>
      </c>
      <c r="AB159">
        <v>0</v>
      </c>
    </row>
    <row r="160" spans="1:28">
      <c r="A160" s="2" t="s">
        <v>441</v>
      </c>
      <c r="C160" s="1" t="s">
        <v>442</v>
      </c>
      <c r="D160" s="25" t="s">
        <v>443</v>
      </c>
      <c r="E160" t="s">
        <v>440</v>
      </c>
      <c r="G160">
        <v>14</v>
      </c>
      <c r="H160" s="50">
        <f>'Stavební rozpočet'!G163</f>
        <v>0</v>
      </c>
      <c r="I160">
        <f>Z160*G160+AA160*G160</f>
        <v>0</v>
      </c>
      <c r="J160">
        <v>0</v>
      </c>
      <c r="K160">
        <f>J160*G160</f>
        <v>0</v>
      </c>
      <c r="Z160">
        <f>H160*AB160</f>
        <v>0</v>
      </c>
      <c r="AA160">
        <f>H160*(1-AB160)</f>
        <v>0</v>
      </c>
      <c r="AB160">
        <v>0</v>
      </c>
    </row>
    <row r="161" spans="1:28">
      <c r="A161" s="2" t="s">
        <v>414</v>
      </c>
      <c r="C161" s="1" t="s">
        <v>444</v>
      </c>
      <c r="D161" s="25" t="s">
        <v>445</v>
      </c>
      <c r="E161" t="s">
        <v>49</v>
      </c>
      <c r="G161">
        <v>103.52</v>
      </c>
      <c r="H161" s="50">
        <f>'Stavební rozpočet'!G164</f>
        <v>0</v>
      </c>
      <c r="I161">
        <f>Z161*G161+AA161*G161</f>
        <v>0</v>
      </c>
      <c r="J161">
        <v>0.05</v>
      </c>
      <c r="K161">
        <f>J161*G161</f>
        <v>5.1760000000000002</v>
      </c>
      <c r="Z161">
        <f>H161*AB161</f>
        <v>0</v>
      </c>
      <c r="AA161">
        <f>H161*(1-AB161)</f>
        <v>0</v>
      </c>
      <c r="AB161">
        <v>0</v>
      </c>
    </row>
    <row r="162" spans="1:28" ht="12.75" customHeight="1">
      <c r="C162" s="15" t="s">
        <v>54</v>
      </c>
      <c r="D162" s="56" t="s">
        <v>428</v>
      </c>
      <c r="E162" s="83"/>
      <c r="F162" s="83"/>
      <c r="G162" s="83"/>
      <c r="H162" s="83"/>
      <c r="I162" s="83"/>
      <c r="J162" s="83"/>
      <c r="K162" s="16"/>
    </row>
    <row r="163" spans="1:28">
      <c r="A163" s="18"/>
      <c r="B163" s="19"/>
      <c r="C163" s="19" t="s">
        <v>446</v>
      </c>
      <c r="D163" s="13" t="s">
        <v>447</v>
      </c>
      <c r="E163" s="13"/>
      <c r="F163" s="13"/>
      <c r="G163" s="13"/>
      <c r="H163" s="13"/>
      <c r="I163" s="13">
        <f>SUM(I164:I184)</f>
        <v>0</v>
      </c>
      <c r="J163" s="13"/>
      <c r="K163" s="13">
        <f>SUM(K164:K184)</f>
        <v>9.3660000000000021E-2</v>
      </c>
    </row>
    <row r="164" spans="1:28">
      <c r="A164" s="2" t="s">
        <v>421</v>
      </c>
      <c r="C164" s="1" t="s">
        <v>449</v>
      </c>
      <c r="D164" s="25" t="s">
        <v>450</v>
      </c>
      <c r="E164" t="s">
        <v>83</v>
      </c>
      <c r="G164">
        <v>19</v>
      </c>
      <c r="H164" s="50">
        <f>'Stavební rozpočet'!G167</f>
        <v>0</v>
      </c>
      <c r="I164">
        <f>Z164*G164+AA164*G164</f>
        <v>0</v>
      </c>
      <c r="J164">
        <v>1.1E-4</v>
      </c>
      <c r="K164">
        <f>J164*G164</f>
        <v>2.0900000000000003E-3</v>
      </c>
      <c r="Z164">
        <f>H164*AB164</f>
        <v>0</v>
      </c>
      <c r="AA164">
        <f>H164*(1-AB164)</f>
        <v>0</v>
      </c>
      <c r="AB164">
        <v>0.70426150121065378</v>
      </c>
    </row>
    <row r="165" spans="1:28" ht="12.75" customHeight="1">
      <c r="C165" s="15" t="s">
        <v>54</v>
      </c>
      <c r="D165" s="56" t="s">
        <v>452</v>
      </c>
      <c r="E165" s="83"/>
      <c r="F165" s="83"/>
      <c r="G165" s="83"/>
      <c r="H165" s="83"/>
      <c r="I165" s="83"/>
      <c r="J165" s="83"/>
      <c r="K165" s="16"/>
    </row>
    <row r="166" spans="1:28">
      <c r="A166" s="2" t="s">
        <v>453</v>
      </c>
      <c r="C166" s="1" t="s">
        <v>454</v>
      </c>
      <c r="D166" s="25" t="s">
        <v>455</v>
      </c>
      <c r="E166" t="s">
        <v>83</v>
      </c>
      <c r="G166">
        <v>2</v>
      </c>
      <c r="H166" s="50">
        <f>'Stavební rozpočet'!G169</f>
        <v>0</v>
      </c>
      <c r="I166">
        <f>Z166*G166+AA166*G166</f>
        <v>0</v>
      </c>
      <c r="J166">
        <v>1.1E-4</v>
      </c>
      <c r="K166">
        <f>J166*G166</f>
        <v>2.2000000000000001E-4</v>
      </c>
      <c r="Z166">
        <f>H166*AB166</f>
        <v>0</v>
      </c>
      <c r="AA166">
        <f>H166*(1-AB166)</f>
        <v>0</v>
      </c>
      <c r="AB166">
        <v>0.67383671836807257</v>
      </c>
    </row>
    <row r="167" spans="1:28" ht="12.75" customHeight="1">
      <c r="C167" s="15" t="s">
        <v>54</v>
      </c>
      <c r="D167" s="56" t="s">
        <v>452</v>
      </c>
      <c r="E167" s="83"/>
      <c r="F167" s="83"/>
      <c r="G167" s="83"/>
      <c r="H167" s="83"/>
      <c r="I167" s="83"/>
      <c r="J167" s="83"/>
      <c r="K167" s="16"/>
    </row>
    <row r="168" spans="1:28">
      <c r="A168" s="2" t="s">
        <v>456</v>
      </c>
      <c r="C168" s="1" t="s">
        <v>457</v>
      </c>
      <c r="D168" s="25" t="s">
        <v>458</v>
      </c>
      <c r="E168" t="s">
        <v>83</v>
      </c>
      <c r="G168">
        <v>1</v>
      </c>
      <c r="H168" s="50">
        <f>'Stavební rozpočet'!G171</f>
        <v>0</v>
      </c>
      <c r="I168">
        <f>Z168*G168+AA168*G168</f>
        <v>0</v>
      </c>
      <c r="J168">
        <v>1.1E-4</v>
      </c>
      <c r="K168">
        <f>J168*G168</f>
        <v>1.1E-4</v>
      </c>
      <c r="Z168">
        <f>H168*AB168</f>
        <v>0</v>
      </c>
      <c r="AA168">
        <f>H168*(1-AB168)</f>
        <v>0</v>
      </c>
      <c r="AB168">
        <v>0.7</v>
      </c>
    </row>
    <row r="169" spans="1:28" ht="12.75" customHeight="1">
      <c r="C169" s="15" t="s">
        <v>54</v>
      </c>
      <c r="D169" s="56" t="s">
        <v>452</v>
      </c>
      <c r="E169" s="83"/>
      <c r="F169" s="83"/>
      <c r="G169" s="83"/>
      <c r="H169" s="83"/>
      <c r="I169" s="83"/>
      <c r="J169" s="83"/>
      <c r="K169" s="16"/>
    </row>
    <row r="170" spans="1:28">
      <c r="A170" s="2" t="s">
        <v>459</v>
      </c>
      <c r="C170" s="1" t="s">
        <v>460</v>
      </c>
      <c r="D170" s="25" t="s">
        <v>461</v>
      </c>
      <c r="E170" t="s">
        <v>83</v>
      </c>
      <c r="G170">
        <v>23</v>
      </c>
      <c r="H170" s="50">
        <f>'Stavební rozpočet'!G173</f>
        <v>0</v>
      </c>
      <c r="I170">
        <f>Z170*G170+AA170*G170</f>
        <v>0</v>
      </c>
      <c r="J170">
        <v>1E-4</v>
      </c>
      <c r="K170">
        <f>J170*G170</f>
        <v>2.3E-3</v>
      </c>
      <c r="Z170">
        <f>H170*AB170</f>
        <v>0</v>
      </c>
      <c r="AA170">
        <f>H170*(1-AB170)</f>
        <v>0</v>
      </c>
      <c r="AB170">
        <v>0.61203980099502486</v>
      </c>
    </row>
    <row r="171" spans="1:28" ht="12.75" customHeight="1">
      <c r="C171" s="15" t="s">
        <v>54</v>
      </c>
      <c r="D171" s="84" t="s">
        <v>462</v>
      </c>
      <c r="E171" s="85"/>
      <c r="F171" s="85"/>
      <c r="G171" s="85"/>
      <c r="H171" s="85"/>
      <c r="I171" s="85"/>
      <c r="J171" s="85"/>
      <c r="K171" s="16"/>
    </row>
    <row r="172" spans="1:28">
      <c r="A172" s="2" t="s">
        <v>463</v>
      </c>
      <c r="C172" s="1" t="s">
        <v>464</v>
      </c>
      <c r="D172" s="25" t="s">
        <v>465</v>
      </c>
      <c r="E172" t="s">
        <v>83</v>
      </c>
      <c r="G172">
        <v>4</v>
      </c>
      <c r="H172" s="50">
        <f>'Stavební rozpočet'!G175</f>
        <v>0</v>
      </c>
      <c r="I172">
        <f>Z172*G172+AA172*G172</f>
        <v>0</v>
      </c>
      <c r="J172">
        <v>9.0000000000000006E-5</v>
      </c>
      <c r="K172">
        <f>J172*G172</f>
        <v>3.6000000000000002E-4</v>
      </c>
      <c r="Z172">
        <f>H172*AB172</f>
        <v>0</v>
      </c>
      <c r="AA172">
        <f>H172*(1-AB172)</f>
        <v>0</v>
      </c>
      <c r="AB172">
        <v>0.53211267605633794</v>
      </c>
    </row>
    <row r="173" spans="1:28" ht="12.75" customHeight="1">
      <c r="C173" s="15" t="s">
        <v>54</v>
      </c>
      <c r="D173" s="56" t="s">
        <v>462</v>
      </c>
      <c r="E173" s="83"/>
      <c r="F173" s="83"/>
      <c r="G173" s="83"/>
      <c r="H173" s="83"/>
      <c r="I173" s="83"/>
      <c r="J173" s="83"/>
      <c r="K173" s="16"/>
    </row>
    <row r="174" spans="1:28">
      <c r="A174" s="2" t="s">
        <v>466</v>
      </c>
      <c r="C174" s="1" t="s">
        <v>467</v>
      </c>
      <c r="D174" s="25" t="s">
        <v>468</v>
      </c>
      <c r="E174" t="s">
        <v>83</v>
      </c>
      <c r="G174">
        <v>2</v>
      </c>
      <c r="H174" s="50">
        <f>'Stavební rozpočet'!G177</f>
        <v>0</v>
      </c>
      <c r="I174">
        <f>Z174*G174+AA174*G174</f>
        <v>0</v>
      </c>
      <c r="J174">
        <v>0</v>
      </c>
      <c r="K174">
        <f>J174*G174</f>
        <v>0</v>
      </c>
      <c r="Z174">
        <f>H174*AB174</f>
        <v>0</v>
      </c>
      <c r="AA174">
        <f>H174*(1-AB174)</f>
        <v>0</v>
      </c>
      <c r="AB174">
        <v>0.67106626518591661</v>
      </c>
    </row>
    <row r="175" spans="1:28">
      <c r="A175" s="2" t="s">
        <v>469</v>
      </c>
      <c r="C175" s="1" t="s">
        <v>470</v>
      </c>
      <c r="D175" s="25" t="s">
        <v>471</v>
      </c>
      <c r="E175" t="s">
        <v>83</v>
      </c>
      <c r="G175">
        <v>2</v>
      </c>
      <c r="H175" s="50">
        <f>'Stavební rozpočet'!G178</f>
        <v>0</v>
      </c>
      <c r="I175">
        <f>Z175*G175+AA175*G175</f>
        <v>0</v>
      </c>
      <c r="J175">
        <v>0</v>
      </c>
      <c r="K175">
        <f>J175*G175</f>
        <v>0</v>
      </c>
      <c r="Z175">
        <f>H175*AB175</f>
        <v>0</v>
      </c>
      <c r="AA175">
        <f>H175*(1-AB175)</f>
        <v>0</v>
      </c>
      <c r="AB175">
        <v>0.63393248575186323</v>
      </c>
    </row>
    <row r="176" spans="1:28">
      <c r="A176" s="2" t="s">
        <v>472</v>
      </c>
      <c r="C176" s="1" t="s">
        <v>473</v>
      </c>
      <c r="D176" s="25" t="s">
        <v>474</v>
      </c>
      <c r="E176" t="s">
        <v>83</v>
      </c>
      <c r="G176">
        <v>2</v>
      </c>
      <c r="H176" s="50">
        <f>'Stavební rozpočet'!G179</f>
        <v>0</v>
      </c>
      <c r="I176">
        <f>Z176*G176+AA176*G176</f>
        <v>0</v>
      </c>
      <c r="J176">
        <v>0</v>
      </c>
      <c r="K176">
        <f>J176*G176</f>
        <v>0</v>
      </c>
      <c r="Z176">
        <f>H176*AB176</f>
        <v>0</v>
      </c>
      <c r="AA176">
        <f>H176*(1-AB176)</f>
        <v>0</v>
      </c>
      <c r="AB176">
        <v>0.84151863462208287</v>
      </c>
    </row>
    <row r="177" spans="1:28" ht="12.75" customHeight="1">
      <c r="C177" s="15" t="s">
        <v>54</v>
      </c>
      <c r="D177" s="56" t="s">
        <v>475</v>
      </c>
      <c r="E177" s="83"/>
      <c r="F177" s="83"/>
      <c r="G177" s="83"/>
      <c r="H177" s="83"/>
      <c r="I177" s="83"/>
      <c r="J177" s="83"/>
      <c r="K177" s="16"/>
    </row>
    <row r="178" spans="1:28">
      <c r="A178" s="2" t="s">
        <v>476</v>
      </c>
      <c r="C178" s="1" t="s">
        <v>477</v>
      </c>
      <c r="D178" s="25" t="s">
        <v>478</v>
      </c>
      <c r="E178" t="s">
        <v>83</v>
      </c>
      <c r="G178">
        <v>16</v>
      </c>
      <c r="H178" s="50">
        <f>'Stavební rozpočet'!G181</f>
        <v>0</v>
      </c>
      <c r="I178">
        <f>Z178*G178+AA178*G178</f>
        <v>0</v>
      </c>
      <c r="J178">
        <v>0</v>
      </c>
      <c r="K178">
        <f>J178*G178</f>
        <v>0</v>
      </c>
      <c r="Z178">
        <f>H178*AB178</f>
        <v>0</v>
      </c>
      <c r="AA178">
        <f>H178*(1-AB178)</f>
        <v>0</v>
      </c>
      <c r="AB178">
        <v>0.59479553903345728</v>
      </c>
    </row>
    <row r="179" spans="1:28">
      <c r="A179" s="2" t="s">
        <v>479</v>
      </c>
      <c r="C179" s="1" t="s">
        <v>480</v>
      </c>
      <c r="D179" s="25" t="s">
        <v>481</v>
      </c>
      <c r="E179" t="s">
        <v>83</v>
      </c>
      <c r="G179">
        <v>10</v>
      </c>
      <c r="H179" s="50">
        <f>'Stavební rozpočet'!G182</f>
        <v>0</v>
      </c>
      <c r="I179">
        <f>Z179*G179+AA179*G179</f>
        <v>0</v>
      </c>
      <c r="J179">
        <v>0</v>
      </c>
      <c r="K179">
        <f>J179*G179</f>
        <v>0</v>
      </c>
      <c r="Z179">
        <f>H179*AB179</f>
        <v>0</v>
      </c>
      <c r="AA179">
        <f>H179*(1-AB179)</f>
        <v>0</v>
      </c>
      <c r="AB179">
        <v>0.60073260073260071</v>
      </c>
    </row>
    <row r="180" spans="1:28">
      <c r="A180" s="2" t="s">
        <v>482</v>
      </c>
      <c r="C180" s="1" t="s">
        <v>483</v>
      </c>
      <c r="D180" s="25" t="s">
        <v>484</v>
      </c>
      <c r="E180" t="s">
        <v>104</v>
      </c>
      <c r="F180" t="s">
        <v>485</v>
      </c>
      <c r="G180">
        <v>185</v>
      </c>
      <c r="H180" s="50">
        <f>'Stavební rozpočet'!G183</f>
        <v>0</v>
      </c>
      <c r="I180">
        <f>Z180*G180+AA180*G180</f>
        <v>0</v>
      </c>
      <c r="J180">
        <v>1.6000000000000001E-4</v>
      </c>
      <c r="K180">
        <f>J180*G180</f>
        <v>2.9600000000000001E-2</v>
      </c>
      <c r="Z180">
        <f>H180*AB180</f>
        <v>0</v>
      </c>
      <c r="AA180">
        <f>H180*(1-AB180)</f>
        <v>0</v>
      </c>
      <c r="AB180">
        <v>0.29786324786324792</v>
      </c>
    </row>
    <row r="181" spans="1:28">
      <c r="F181" t="s">
        <v>486</v>
      </c>
    </row>
    <row r="182" spans="1:28">
      <c r="A182" s="2" t="s">
        <v>487</v>
      </c>
      <c r="C182" s="1" t="s">
        <v>488</v>
      </c>
      <c r="D182" s="25" t="s">
        <v>489</v>
      </c>
      <c r="E182" t="s">
        <v>104</v>
      </c>
      <c r="F182" t="s">
        <v>490</v>
      </c>
      <c r="G182">
        <v>130</v>
      </c>
      <c r="H182" s="50">
        <f>'Stavební rozpočet'!G186</f>
        <v>0</v>
      </c>
      <c r="I182">
        <f>Z182*G182+AA182*G182</f>
        <v>0</v>
      </c>
      <c r="J182">
        <v>2.1000000000000001E-4</v>
      </c>
      <c r="K182">
        <f>J182*G182</f>
        <v>2.7300000000000001E-2</v>
      </c>
      <c r="Z182">
        <f>H182*AB182</f>
        <v>0</v>
      </c>
      <c r="AA182">
        <f>H182*(1-AB182)</f>
        <v>0</v>
      </c>
      <c r="AB182">
        <v>0.40649819494584838</v>
      </c>
    </row>
    <row r="183" spans="1:28">
      <c r="A183" s="2" t="s">
        <v>491</v>
      </c>
      <c r="C183" s="1" t="s">
        <v>492</v>
      </c>
      <c r="D183" s="25" t="s">
        <v>493</v>
      </c>
      <c r="E183" t="s">
        <v>104</v>
      </c>
      <c r="F183" t="s">
        <v>494</v>
      </c>
      <c r="G183">
        <v>24</v>
      </c>
      <c r="H183" s="50">
        <f>'Stavební rozpočet'!G188</f>
        <v>0</v>
      </c>
      <c r="I183">
        <f>Z183*G183+AA183*G183</f>
        <v>0</v>
      </c>
      <c r="J183">
        <v>3.2000000000000003E-4</v>
      </c>
      <c r="K183">
        <f>J183*G183</f>
        <v>7.6800000000000011E-3</v>
      </c>
      <c r="Z183">
        <f>H183*AB183</f>
        <v>0</v>
      </c>
      <c r="AA183">
        <f>H183*(1-AB183)</f>
        <v>0</v>
      </c>
      <c r="AB183">
        <v>0.51860234828122798</v>
      </c>
    </row>
    <row r="184" spans="1:28">
      <c r="A184" s="2" t="s">
        <v>495</v>
      </c>
      <c r="C184" s="1" t="s">
        <v>496</v>
      </c>
      <c r="D184" s="25" t="s">
        <v>497</v>
      </c>
      <c r="E184" t="s">
        <v>104</v>
      </c>
      <c r="G184">
        <v>30</v>
      </c>
      <c r="H184" s="50">
        <f>'Stavební rozpočet'!G190</f>
        <v>0</v>
      </c>
      <c r="I184">
        <f>Z184*G184+AA184*G184</f>
        <v>0</v>
      </c>
      <c r="J184">
        <v>8.0000000000000004E-4</v>
      </c>
      <c r="K184">
        <f>J184*G184</f>
        <v>2.4E-2</v>
      </c>
      <c r="Z184">
        <f>H184*AB184</f>
        <v>0</v>
      </c>
      <c r="AA184">
        <f>H184*(1-AB184)</f>
        <v>0</v>
      </c>
      <c r="AB184">
        <v>0.77247863247863247</v>
      </c>
    </row>
    <row r="185" spans="1:28">
      <c r="A185" s="26"/>
      <c r="B185" s="3"/>
      <c r="C185" s="3"/>
      <c r="D185" s="27"/>
      <c r="E185" s="27"/>
      <c r="F185" s="27"/>
      <c r="G185" s="87" t="s">
        <v>498</v>
      </c>
      <c r="H185" s="87"/>
      <c r="I185" s="27">
        <f>I7+I10+I15+I19+I28+I35+I50+I57+I72+I76+I85+I94+I101+I110+I123+I132+I142+I150+I152+I163</f>
        <v>0</v>
      </c>
      <c r="J185" s="27"/>
      <c r="K185" s="27"/>
      <c r="L185" s="27"/>
      <c r="M185" s="27"/>
    </row>
    <row r="186" spans="1:28">
      <c r="A186" s="23" t="s">
        <v>161</v>
      </c>
    </row>
    <row r="187" spans="1:28" ht="51" customHeight="1">
      <c r="A187" s="58" t="s">
        <v>499</v>
      </c>
      <c r="B187" s="59"/>
      <c r="C187" s="59"/>
      <c r="D187" s="60"/>
      <c r="E187" s="60"/>
      <c r="F187" s="60"/>
      <c r="G187" s="60"/>
      <c r="H187" s="60"/>
      <c r="I187" s="60"/>
      <c r="J187" s="60"/>
    </row>
  </sheetData>
  <sheetProtection password="C5BF" sheet="1" objects="1" scenarios="1" formatCells="0" formatColumns="0" formatRows="0" insertColumns="0" insertRows="0" insertHyperlinks="0" deleteColumns="0" deleteRows="0" sort="0" autoFilter="0" pivotTables="0"/>
  <mergeCells count="61">
    <mergeCell ref="D9:J9"/>
    <mergeCell ref="D12:J12"/>
    <mergeCell ref="G185:H185"/>
    <mergeCell ref="A187:J187"/>
    <mergeCell ref="A2:C2"/>
    <mergeCell ref="A3:C3"/>
    <mergeCell ref="A4:C4"/>
    <mergeCell ref="A5:C5"/>
    <mergeCell ref="E2:F2"/>
    <mergeCell ref="E3:F3"/>
    <mergeCell ref="E4:F4"/>
    <mergeCell ref="E5:F5"/>
    <mergeCell ref="G2:H2"/>
    <mergeCell ref="G3:H3"/>
    <mergeCell ref="G4:H4"/>
    <mergeCell ref="G5:H5"/>
    <mergeCell ref="D14:J14"/>
    <mergeCell ref="D18:J18"/>
    <mergeCell ref="D21:J21"/>
    <mergeCell ref="D23:J23"/>
    <mergeCell ref="D25:J25"/>
    <mergeCell ref="D27:J27"/>
    <mergeCell ref="D40:J40"/>
    <mergeCell ref="D46:J46"/>
    <mergeCell ref="D49:J49"/>
    <mergeCell ref="D52:J52"/>
    <mergeCell ref="D59:J59"/>
    <mergeCell ref="D66:J66"/>
    <mergeCell ref="D68:J68"/>
    <mergeCell ref="D70:J70"/>
    <mergeCell ref="D78:J78"/>
    <mergeCell ref="D80:J80"/>
    <mergeCell ref="D82:J82"/>
    <mergeCell ref="D92:J92"/>
    <mergeCell ref="D104:J104"/>
    <mergeCell ref="D106:J106"/>
    <mergeCell ref="D130:J130"/>
    <mergeCell ref="D134:J134"/>
    <mergeCell ref="D136:J136"/>
    <mergeCell ref="D138:J138"/>
    <mergeCell ref="D112:J112"/>
    <mergeCell ref="D114:J114"/>
    <mergeCell ref="D116:J116"/>
    <mergeCell ref="D118:J118"/>
    <mergeCell ref="D120:J120"/>
    <mergeCell ref="D169:J169"/>
    <mergeCell ref="D171:J171"/>
    <mergeCell ref="D173:J173"/>
    <mergeCell ref="D177:J177"/>
    <mergeCell ref="A1:K1"/>
    <mergeCell ref="D155:J155"/>
    <mergeCell ref="D157:J157"/>
    <mergeCell ref="D162:J162"/>
    <mergeCell ref="D165:J165"/>
    <mergeCell ref="D167:J167"/>
    <mergeCell ref="D140:J140"/>
    <mergeCell ref="D144:J144"/>
    <mergeCell ref="D146:J146"/>
    <mergeCell ref="D148:J148"/>
    <mergeCell ref="D154:J154"/>
    <mergeCell ref="D126:J12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53"/>
  <sheetViews>
    <sheetView workbookViewId="0">
      <selection sqref="A1:L1"/>
    </sheetView>
  </sheetViews>
  <sheetFormatPr baseColWidth="10" defaultColWidth="8.83203125" defaultRowHeight="12" x14ac:dyDescent="0"/>
  <cols>
    <col min="1" max="1" width="4.6640625" style="2" customWidth="1"/>
    <col min="2" max="2" width="7.83203125" style="6" customWidth="1"/>
    <col min="3" max="3" width="14" style="6" customWidth="1"/>
    <col min="4" max="7" width="15" customWidth="1"/>
    <col min="8" max="8" width="4.33203125" customWidth="1"/>
    <col min="9" max="10" width="12" customWidth="1"/>
    <col min="11" max="11" width="12.83203125" customWidth="1"/>
    <col min="12" max="12" width="16.5" customWidth="1"/>
  </cols>
  <sheetData>
    <row r="1" spans="1:13" ht="25.5" customHeight="1">
      <c r="A1" s="75" t="s">
        <v>503</v>
      </c>
      <c r="B1" s="79"/>
      <c r="C1" s="79"/>
      <c r="D1" s="59"/>
      <c r="E1" s="59"/>
      <c r="F1" s="59"/>
      <c r="G1" s="59"/>
      <c r="H1" s="59"/>
      <c r="I1" s="59"/>
      <c r="J1" s="59"/>
      <c r="K1" s="59"/>
      <c r="L1" s="59"/>
      <c r="M1" s="1"/>
    </row>
    <row r="2" spans="1:13" ht="25.5" customHeight="1">
      <c r="A2" s="76" t="s">
        <v>1</v>
      </c>
      <c r="B2" s="77"/>
      <c r="C2" s="94" t="s">
        <v>2</v>
      </c>
      <c r="D2" s="77"/>
      <c r="E2" s="77"/>
      <c r="F2" s="4" t="s">
        <v>3</v>
      </c>
      <c r="G2" s="77"/>
      <c r="H2" s="77"/>
      <c r="I2" s="4" t="s">
        <v>5</v>
      </c>
      <c r="J2" s="77" t="s">
        <v>6</v>
      </c>
      <c r="K2" s="77"/>
      <c r="L2" s="81"/>
      <c r="M2" s="1"/>
    </row>
    <row r="3" spans="1:13" ht="25.5" customHeight="1">
      <c r="A3" s="78" t="s">
        <v>7</v>
      </c>
      <c r="B3" s="79"/>
      <c r="C3" s="79" t="s">
        <v>8</v>
      </c>
      <c r="D3" s="79"/>
      <c r="E3" s="79"/>
      <c r="F3" s="6" t="s">
        <v>9</v>
      </c>
      <c r="G3" s="79"/>
      <c r="H3" s="79"/>
      <c r="I3" s="6" t="s">
        <v>10</v>
      </c>
      <c r="J3" s="79" t="s">
        <v>11</v>
      </c>
      <c r="K3" s="79"/>
      <c r="L3" s="82"/>
      <c r="M3" s="1"/>
    </row>
    <row r="4" spans="1:13" ht="25.5" customHeight="1">
      <c r="A4" s="78" t="s">
        <v>12</v>
      </c>
      <c r="B4" s="79"/>
      <c r="C4" s="79" t="s">
        <v>13</v>
      </c>
      <c r="D4" s="79"/>
      <c r="E4" s="79"/>
      <c r="F4" s="6" t="s">
        <v>14</v>
      </c>
      <c r="G4" s="79"/>
      <c r="H4" s="79"/>
      <c r="I4" s="6" t="s">
        <v>15</v>
      </c>
      <c r="J4" s="79"/>
      <c r="K4" s="79"/>
      <c r="L4" s="82"/>
      <c r="M4" s="1"/>
    </row>
    <row r="5" spans="1:13" ht="25.5" customHeight="1">
      <c r="A5" s="80" t="s">
        <v>16</v>
      </c>
      <c r="B5" s="61"/>
      <c r="C5" s="61"/>
      <c r="D5" s="61"/>
      <c r="E5" s="61"/>
      <c r="F5" s="7" t="s">
        <v>17</v>
      </c>
      <c r="G5" s="61"/>
      <c r="H5" s="61"/>
      <c r="I5" s="7" t="s">
        <v>18</v>
      </c>
      <c r="J5" s="61"/>
      <c r="K5" s="61"/>
      <c r="L5" s="62"/>
      <c r="M5" s="1"/>
    </row>
    <row r="6" spans="1:13">
      <c r="A6" s="28" t="s">
        <v>19</v>
      </c>
      <c r="B6" s="29" t="s">
        <v>20</v>
      </c>
      <c r="C6" s="29" t="s">
        <v>21</v>
      </c>
      <c r="D6" s="91" t="s">
        <v>504</v>
      </c>
      <c r="E6" s="92"/>
      <c r="F6" s="92"/>
      <c r="G6" s="93"/>
      <c r="H6" s="30" t="s">
        <v>23</v>
      </c>
      <c r="I6" s="91" t="s">
        <v>29</v>
      </c>
      <c r="J6" s="93"/>
      <c r="K6" s="30" t="s">
        <v>24</v>
      </c>
      <c r="L6" s="31" t="s">
        <v>28</v>
      </c>
    </row>
    <row r="7" spans="1:13">
      <c r="A7" s="2" t="s">
        <v>46</v>
      </c>
      <c r="C7" s="6" t="s">
        <v>47</v>
      </c>
      <c r="D7" s="60" t="s">
        <v>48</v>
      </c>
      <c r="E7" s="60"/>
      <c r="F7" s="60"/>
      <c r="G7" s="60"/>
      <c r="H7" t="s">
        <v>49</v>
      </c>
      <c r="K7">
        <v>6.09</v>
      </c>
      <c r="L7" t="s">
        <v>50</v>
      </c>
    </row>
    <row r="8" spans="1:13" ht="25.5" customHeight="1">
      <c r="C8" s="32" t="s">
        <v>54</v>
      </c>
      <c r="D8" s="56" t="s">
        <v>55</v>
      </c>
      <c r="E8" s="56"/>
      <c r="F8" s="56"/>
      <c r="G8" s="56"/>
      <c r="H8" s="56"/>
      <c r="I8" s="56"/>
      <c r="J8" s="56"/>
      <c r="K8" s="56"/>
      <c r="L8" s="56"/>
    </row>
    <row r="9" spans="1:13">
      <c r="A9" s="2" t="s">
        <v>58</v>
      </c>
      <c r="C9" s="6" t="s">
        <v>59</v>
      </c>
      <c r="D9" s="60" t="s">
        <v>60</v>
      </c>
      <c r="E9" s="60"/>
      <c r="F9" s="60"/>
      <c r="G9" s="60"/>
      <c r="H9" t="s">
        <v>49</v>
      </c>
      <c r="K9">
        <v>3.36</v>
      </c>
      <c r="L9" t="s">
        <v>50</v>
      </c>
    </row>
    <row r="10" spans="1:13" ht="25.5" customHeight="1">
      <c r="C10" s="32" t="s">
        <v>54</v>
      </c>
      <c r="D10" s="56" t="s">
        <v>62</v>
      </c>
      <c r="E10" s="56"/>
      <c r="F10" s="56"/>
      <c r="G10" s="56"/>
      <c r="H10" s="56"/>
      <c r="I10" s="56"/>
      <c r="J10" s="56"/>
      <c r="K10" s="56"/>
      <c r="L10" s="56"/>
    </row>
    <row r="11" spans="1:13">
      <c r="A11" s="2" t="s">
        <v>63</v>
      </c>
      <c r="C11" s="6" t="s">
        <v>64</v>
      </c>
      <c r="D11" s="60" t="s">
        <v>65</v>
      </c>
      <c r="E11" s="60"/>
      <c r="F11" s="60"/>
      <c r="G11" s="60"/>
      <c r="H11" t="s">
        <v>49</v>
      </c>
      <c r="K11">
        <v>57.8748</v>
      </c>
      <c r="L11" t="s">
        <v>50</v>
      </c>
    </row>
    <row r="12" spans="1:13" ht="25.5" customHeight="1">
      <c r="C12" s="32" t="s">
        <v>54</v>
      </c>
      <c r="D12" s="56" t="s">
        <v>66</v>
      </c>
      <c r="E12" s="56"/>
      <c r="F12" s="56"/>
      <c r="G12" s="56"/>
      <c r="H12" s="56"/>
      <c r="I12" s="56"/>
      <c r="J12" s="56"/>
      <c r="K12" s="56"/>
      <c r="L12" s="56"/>
    </row>
    <row r="13" spans="1:13">
      <c r="A13" s="2" t="s">
        <v>69</v>
      </c>
      <c r="C13" s="6" t="s">
        <v>87</v>
      </c>
      <c r="D13" s="60" t="s">
        <v>88</v>
      </c>
      <c r="E13" s="60"/>
      <c r="F13" s="60"/>
      <c r="G13" s="60"/>
      <c r="H13" t="s">
        <v>83</v>
      </c>
      <c r="K13">
        <v>6</v>
      </c>
      <c r="L13" t="s">
        <v>50</v>
      </c>
    </row>
    <row r="14" spans="1:13" ht="38.25" customHeight="1">
      <c r="C14" s="32" t="s">
        <v>54</v>
      </c>
      <c r="D14" s="56" t="s">
        <v>89</v>
      </c>
      <c r="E14" s="56"/>
      <c r="F14" s="56"/>
      <c r="G14" s="56"/>
      <c r="H14" s="56"/>
      <c r="I14" s="56"/>
      <c r="J14" s="56"/>
      <c r="K14" s="56"/>
      <c r="L14" s="56"/>
    </row>
    <row r="15" spans="1:13">
      <c r="A15" s="2" t="s">
        <v>74</v>
      </c>
      <c r="C15" s="6" t="s">
        <v>102</v>
      </c>
      <c r="D15" s="60" t="s">
        <v>103</v>
      </c>
      <c r="E15" s="60"/>
      <c r="F15" s="60"/>
      <c r="G15" s="60"/>
      <c r="H15" t="s">
        <v>104</v>
      </c>
      <c r="K15">
        <v>14.6</v>
      </c>
      <c r="L15" t="s">
        <v>50</v>
      </c>
    </row>
    <row r="16" spans="1:13">
      <c r="A16" s="2" t="s">
        <v>80</v>
      </c>
      <c r="C16" s="6" t="s">
        <v>108</v>
      </c>
      <c r="D16" s="60" t="s">
        <v>109</v>
      </c>
      <c r="E16" s="60"/>
      <c r="F16" s="60"/>
      <c r="G16" s="60"/>
      <c r="H16" t="s">
        <v>104</v>
      </c>
      <c r="K16">
        <v>2.6</v>
      </c>
      <c r="L16" t="s">
        <v>50</v>
      </c>
    </row>
    <row r="17" spans="1:12">
      <c r="A17" s="2" t="s">
        <v>86</v>
      </c>
      <c r="C17" s="6" t="s">
        <v>111</v>
      </c>
      <c r="D17" s="60" t="s">
        <v>112</v>
      </c>
      <c r="E17" s="60"/>
      <c r="F17" s="60"/>
      <c r="G17" s="60"/>
      <c r="H17" t="s">
        <v>104</v>
      </c>
      <c r="K17">
        <v>21</v>
      </c>
      <c r="L17" t="s">
        <v>50</v>
      </c>
    </row>
    <row r="18" spans="1:12">
      <c r="A18" s="2" t="s">
        <v>90</v>
      </c>
      <c r="C18" s="6" t="s">
        <v>130</v>
      </c>
      <c r="D18" s="60" t="s">
        <v>131</v>
      </c>
      <c r="E18" s="60"/>
      <c r="F18" s="60"/>
      <c r="G18" s="60"/>
      <c r="H18" t="s">
        <v>104</v>
      </c>
      <c r="K18">
        <v>7.5</v>
      </c>
      <c r="L18" t="s">
        <v>50</v>
      </c>
    </row>
    <row r="19" spans="1:12">
      <c r="A19" s="2" t="s">
        <v>94</v>
      </c>
      <c r="C19" s="6" t="s">
        <v>152</v>
      </c>
      <c r="D19" s="60" t="s">
        <v>153</v>
      </c>
      <c r="E19" s="60"/>
      <c r="F19" s="60"/>
      <c r="G19" s="60"/>
      <c r="H19" t="s">
        <v>83</v>
      </c>
      <c r="K19">
        <v>3</v>
      </c>
      <c r="L19" t="s">
        <v>50</v>
      </c>
    </row>
    <row r="20" spans="1:12" ht="12.75" customHeight="1">
      <c r="C20" s="32" t="s">
        <v>54</v>
      </c>
      <c r="D20" s="56" t="s">
        <v>154</v>
      </c>
      <c r="E20" s="56"/>
      <c r="F20" s="56"/>
      <c r="G20" s="56"/>
      <c r="H20" s="56"/>
      <c r="I20" s="56"/>
      <c r="J20" s="56"/>
      <c r="K20" s="56"/>
      <c r="L20" s="56"/>
    </row>
    <row r="21" spans="1:12">
      <c r="A21" s="2" t="s">
        <v>101</v>
      </c>
      <c r="C21" s="6" t="s">
        <v>166</v>
      </c>
      <c r="D21" s="60" t="s">
        <v>167</v>
      </c>
      <c r="E21" s="60"/>
      <c r="F21" s="60"/>
      <c r="G21" s="60"/>
      <c r="H21" t="s">
        <v>104</v>
      </c>
      <c r="K21">
        <v>20.75</v>
      </c>
      <c r="L21" t="s">
        <v>50</v>
      </c>
    </row>
    <row r="22" spans="1:12" ht="12.75" customHeight="1">
      <c r="C22" s="32" t="s">
        <v>54</v>
      </c>
      <c r="D22" s="56" t="s">
        <v>169</v>
      </c>
      <c r="E22" s="56"/>
      <c r="F22" s="56"/>
      <c r="G22" s="56"/>
      <c r="H22" s="56"/>
      <c r="I22" s="56"/>
      <c r="J22" s="56"/>
      <c r="K22" s="56"/>
      <c r="L22" s="56"/>
    </row>
    <row r="23" spans="1:12">
      <c r="A23" s="2" t="s">
        <v>107</v>
      </c>
      <c r="C23" s="6" t="s">
        <v>171</v>
      </c>
      <c r="D23" s="60" t="s">
        <v>172</v>
      </c>
      <c r="E23" s="60"/>
      <c r="F23" s="60"/>
      <c r="G23" s="60"/>
      <c r="H23" t="s">
        <v>104</v>
      </c>
      <c r="K23">
        <v>1.9</v>
      </c>
      <c r="L23" t="s">
        <v>50</v>
      </c>
    </row>
    <row r="24" spans="1:12">
      <c r="A24" s="2" t="s">
        <v>110</v>
      </c>
      <c r="C24" s="6" t="s">
        <v>174</v>
      </c>
      <c r="D24" s="60" t="s">
        <v>175</v>
      </c>
      <c r="E24" s="60"/>
      <c r="F24" s="60"/>
      <c r="G24" s="60"/>
      <c r="H24" t="s">
        <v>176</v>
      </c>
      <c r="K24">
        <v>2</v>
      </c>
      <c r="L24" t="s">
        <v>50</v>
      </c>
    </row>
    <row r="25" spans="1:12">
      <c r="A25" s="2" t="s">
        <v>113</v>
      </c>
      <c r="C25" s="6" t="s">
        <v>221</v>
      </c>
      <c r="D25" s="60" t="s">
        <v>222</v>
      </c>
      <c r="E25" s="60"/>
      <c r="F25" s="60"/>
      <c r="G25" s="60"/>
      <c r="H25" t="s">
        <v>104</v>
      </c>
      <c r="K25">
        <v>5</v>
      </c>
      <c r="L25" t="s">
        <v>50</v>
      </c>
    </row>
    <row r="26" spans="1:12">
      <c r="A26" s="2" t="s">
        <v>116</v>
      </c>
      <c r="C26" s="6" t="s">
        <v>256</v>
      </c>
      <c r="D26" s="60" t="s">
        <v>257</v>
      </c>
      <c r="E26" s="60"/>
      <c r="F26" s="60"/>
      <c r="G26" s="60"/>
      <c r="H26" t="s">
        <v>104</v>
      </c>
      <c r="K26">
        <v>46.8</v>
      </c>
      <c r="L26" t="s">
        <v>50</v>
      </c>
    </row>
    <row r="27" spans="1:12">
      <c r="A27" s="2" t="s">
        <v>120</v>
      </c>
      <c r="C27" s="6" t="s">
        <v>260</v>
      </c>
      <c r="D27" s="60" t="s">
        <v>261</v>
      </c>
      <c r="E27" s="60"/>
      <c r="F27" s="60"/>
      <c r="G27" s="60"/>
      <c r="H27" t="s">
        <v>104</v>
      </c>
      <c r="I27" s="60" t="s">
        <v>262</v>
      </c>
      <c r="J27" s="60"/>
      <c r="K27">
        <v>28.6</v>
      </c>
      <c r="L27" t="s">
        <v>50</v>
      </c>
    </row>
    <row r="28" spans="1:12">
      <c r="I28" s="60" t="s">
        <v>263</v>
      </c>
      <c r="J28" s="60"/>
      <c r="K28">
        <v>28.6</v>
      </c>
    </row>
    <row r="29" spans="1:12">
      <c r="A29" s="2" t="s">
        <v>125</v>
      </c>
      <c r="C29" s="6" t="s">
        <v>265</v>
      </c>
      <c r="D29" s="60" t="s">
        <v>266</v>
      </c>
      <c r="E29" s="60"/>
      <c r="F29" s="60"/>
      <c r="G29" s="60"/>
      <c r="H29" t="s">
        <v>104</v>
      </c>
      <c r="K29">
        <v>9.6</v>
      </c>
      <c r="L29" t="s">
        <v>50</v>
      </c>
    </row>
    <row r="30" spans="1:12">
      <c r="A30" s="2" t="s">
        <v>129</v>
      </c>
      <c r="C30" s="6" t="s">
        <v>322</v>
      </c>
      <c r="D30" s="60" t="s">
        <v>323</v>
      </c>
      <c r="E30" s="60"/>
      <c r="F30" s="60"/>
      <c r="G30" s="60"/>
      <c r="H30" t="s">
        <v>49</v>
      </c>
      <c r="I30" s="60" t="s">
        <v>326</v>
      </c>
      <c r="J30" s="60"/>
      <c r="K30">
        <v>103.52</v>
      </c>
      <c r="L30" t="s">
        <v>50</v>
      </c>
    </row>
    <row r="31" spans="1:12" ht="25.5" customHeight="1">
      <c r="C31" s="32" t="s">
        <v>54</v>
      </c>
      <c r="D31" s="56" t="s">
        <v>327</v>
      </c>
      <c r="E31" s="56"/>
      <c r="F31" s="56"/>
      <c r="G31" s="56"/>
      <c r="H31" s="56"/>
      <c r="I31" s="56"/>
      <c r="J31" s="56"/>
      <c r="K31" s="56"/>
      <c r="L31" s="56"/>
    </row>
    <row r="32" spans="1:12">
      <c r="A32" s="2" t="s">
        <v>132</v>
      </c>
      <c r="C32" s="6" t="s">
        <v>329</v>
      </c>
      <c r="D32" s="60" t="s">
        <v>330</v>
      </c>
      <c r="E32" s="60"/>
      <c r="F32" s="60"/>
      <c r="G32" s="60"/>
      <c r="H32" t="s">
        <v>49</v>
      </c>
      <c r="K32">
        <v>13.88</v>
      </c>
      <c r="L32" t="s">
        <v>50</v>
      </c>
    </row>
    <row r="33" spans="1:12" ht="12.75" customHeight="1">
      <c r="C33" s="32" t="s">
        <v>54</v>
      </c>
      <c r="D33" s="56" t="s">
        <v>331</v>
      </c>
      <c r="E33" s="56"/>
      <c r="F33" s="56"/>
      <c r="G33" s="56"/>
      <c r="H33" s="56"/>
      <c r="I33" s="56"/>
      <c r="J33" s="56"/>
      <c r="K33" s="56"/>
      <c r="L33" s="56"/>
    </row>
    <row r="34" spans="1:12">
      <c r="A34" s="2" t="s">
        <v>135</v>
      </c>
      <c r="C34" s="6" t="s">
        <v>366</v>
      </c>
      <c r="D34" s="60" t="s">
        <v>367</v>
      </c>
      <c r="E34" s="60"/>
      <c r="F34" s="60"/>
      <c r="G34" s="60"/>
      <c r="H34" t="s">
        <v>49</v>
      </c>
      <c r="K34">
        <v>107.568</v>
      </c>
      <c r="L34" t="s">
        <v>50</v>
      </c>
    </row>
    <row r="35" spans="1:12" ht="12.75" customHeight="1">
      <c r="C35" s="32" t="s">
        <v>54</v>
      </c>
      <c r="D35" s="56" t="s">
        <v>368</v>
      </c>
      <c r="E35" s="56"/>
      <c r="F35" s="56"/>
      <c r="G35" s="56"/>
      <c r="H35" s="56"/>
      <c r="I35" s="56"/>
      <c r="J35" s="56"/>
      <c r="K35" s="56"/>
      <c r="L35" s="56"/>
    </row>
    <row r="36" spans="1:12">
      <c r="A36" s="2" t="s">
        <v>139</v>
      </c>
      <c r="C36" s="6" t="s">
        <v>375</v>
      </c>
      <c r="D36" s="60" t="s">
        <v>376</v>
      </c>
      <c r="E36" s="60"/>
      <c r="F36" s="60"/>
      <c r="G36" s="60"/>
      <c r="H36" t="s">
        <v>49</v>
      </c>
      <c r="K36">
        <v>28.5</v>
      </c>
      <c r="L36" t="s">
        <v>50</v>
      </c>
    </row>
    <row r="37" spans="1:12" ht="12.75" customHeight="1">
      <c r="C37" s="32" t="s">
        <v>54</v>
      </c>
      <c r="D37" s="56" t="s">
        <v>379</v>
      </c>
      <c r="E37" s="56"/>
      <c r="F37" s="56"/>
      <c r="G37" s="56"/>
      <c r="H37" s="56"/>
      <c r="I37" s="56"/>
      <c r="J37" s="56"/>
      <c r="K37" s="56"/>
      <c r="L37" s="56"/>
    </row>
    <row r="38" spans="1:12">
      <c r="A38" s="2" t="s">
        <v>142</v>
      </c>
      <c r="C38" s="6" t="s">
        <v>390</v>
      </c>
      <c r="D38" s="60" t="s">
        <v>391</v>
      </c>
      <c r="E38" s="60"/>
      <c r="F38" s="60"/>
      <c r="G38" s="60"/>
      <c r="H38" t="s">
        <v>49</v>
      </c>
      <c r="K38">
        <v>32.774999999999999</v>
      </c>
      <c r="L38" t="s">
        <v>50</v>
      </c>
    </row>
    <row r="39" spans="1:12" ht="12.75" customHeight="1">
      <c r="C39" s="32" t="s">
        <v>54</v>
      </c>
      <c r="D39" s="56" t="s">
        <v>392</v>
      </c>
      <c r="E39" s="56"/>
      <c r="F39" s="56"/>
      <c r="G39" s="56"/>
      <c r="H39" s="56"/>
      <c r="I39" s="56"/>
      <c r="J39" s="56"/>
      <c r="K39" s="56"/>
      <c r="L39" s="56"/>
    </row>
    <row r="40" spans="1:12">
      <c r="A40" s="2" t="s">
        <v>145</v>
      </c>
      <c r="C40" s="6" t="s">
        <v>399</v>
      </c>
      <c r="D40" s="60" t="s">
        <v>400</v>
      </c>
      <c r="E40" s="60"/>
      <c r="F40" s="60"/>
      <c r="G40" s="60"/>
      <c r="H40" t="s">
        <v>49</v>
      </c>
      <c r="K40">
        <v>525.38</v>
      </c>
      <c r="L40" t="s">
        <v>50</v>
      </c>
    </row>
    <row r="41" spans="1:12" ht="25.5" customHeight="1">
      <c r="C41" s="32" t="s">
        <v>54</v>
      </c>
      <c r="D41" s="56" t="s">
        <v>402</v>
      </c>
      <c r="E41" s="56"/>
      <c r="F41" s="56"/>
      <c r="G41" s="56"/>
      <c r="H41" s="56"/>
      <c r="I41" s="56"/>
      <c r="J41" s="56"/>
      <c r="K41" s="56"/>
      <c r="L41" s="56"/>
    </row>
    <row r="42" spans="1:12">
      <c r="A42" s="2" t="s">
        <v>148</v>
      </c>
      <c r="C42" s="6" t="s">
        <v>417</v>
      </c>
      <c r="D42" s="60" t="s">
        <v>418</v>
      </c>
      <c r="E42" s="60"/>
      <c r="F42" s="60"/>
      <c r="G42" s="60"/>
      <c r="H42" t="s">
        <v>49</v>
      </c>
      <c r="K42">
        <v>10.896800000000001</v>
      </c>
      <c r="L42" t="s">
        <v>50</v>
      </c>
    </row>
    <row r="43" spans="1:12">
      <c r="A43" s="2" t="s">
        <v>151</v>
      </c>
      <c r="C43" s="6" t="s">
        <v>424</v>
      </c>
      <c r="D43" s="60" t="s">
        <v>425</v>
      </c>
      <c r="E43" s="60"/>
      <c r="F43" s="60"/>
      <c r="G43" s="60"/>
      <c r="H43" t="s">
        <v>426</v>
      </c>
      <c r="K43">
        <v>4.9345800000000004</v>
      </c>
      <c r="L43" t="s">
        <v>50</v>
      </c>
    </row>
    <row r="44" spans="1:12" ht="12.75" customHeight="1">
      <c r="C44" s="32" t="s">
        <v>54</v>
      </c>
      <c r="D44" s="56" t="s">
        <v>428</v>
      </c>
      <c r="E44" s="56"/>
      <c r="F44" s="56"/>
      <c r="G44" s="56"/>
      <c r="H44" s="56"/>
      <c r="I44" s="56"/>
      <c r="J44" s="56"/>
      <c r="K44" s="56"/>
      <c r="L44" s="56"/>
    </row>
    <row r="45" spans="1:12" ht="12.75" customHeight="1">
      <c r="C45" s="32" t="s">
        <v>161</v>
      </c>
      <c r="D45" s="56" t="s">
        <v>429</v>
      </c>
      <c r="E45" s="56"/>
      <c r="F45" s="56"/>
      <c r="G45" s="56"/>
      <c r="H45" s="56"/>
      <c r="I45" s="56"/>
      <c r="J45" s="56"/>
      <c r="K45" s="56"/>
      <c r="L45" s="56"/>
    </row>
    <row r="46" spans="1:12">
      <c r="A46" s="2" t="s">
        <v>155</v>
      </c>
      <c r="C46" s="6" t="s">
        <v>483</v>
      </c>
      <c r="D46" s="60" t="s">
        <v>484</v>
      </c>
      <c r="E46" s="60"/>
      <c r="F46" s="60"/>
      <c r="G46" s="60"/>
      <c r="H46" t="s">
        <v>104</v>
      </c>
      <c r="I46" s="60" t="s">
        <v>485</v>
      </c>
      <c r="J46" s="60"/>
      <c r="K46">
        <v>140</v>
      </c>
      <c r="L46" t="s">
        <v>50</v>
      </c>
    </row>
    <row r="47" spans="1:12">
      <c r="I47" s="60" t="s">
        <v>486</v>
      </c>
      <c r="J47" s="60"/>
      <c r="K47">
        <v>45</v>
      </c>
    </row>
    <row r="48" spans="1:12">
      <c r="A48" s="2" t="s">
        <v>158</v>
      </c>
      <c r="C48" s="6" t="s">
        <v>488</v>
      </c>
      <c r="D48" s="60" t="s">
        <v>489</v>
      </c>
      <c r="E48" s="60"/>
      <c r="F48" s="60"/>
      <c r="G48" s="60"/>
      <c r="H48" t="s">
        <v>104</v>
      </c>
      <c r="I48" s="60" t="s">
        <v>490</v>
      </c>
      <c r="J48" s="60"/>
      <c r="K48">
        <v>130</v>
      </c>
      <c r="L48" t="s">
        <v>50</v>
      </c>
    </row>
    <row r="49" spans="1:12">
      <c r="A49" s="2" t="s">
        <v>165</v>
      </c>
      <c r="C49" s="6" t="s">
        <v>492</v>
      </c>
      <c r="D49" s="60" t="s">
        <v>493</v>
      </c>
      <c r="E49" s="60"/>
      <c r="F49" s="60"/>
      <c r="G49" s="60"/>
      <c r="H49" t="s">
        <v>104</v>
      </c>
      <c r="I49" s="60" t="s">
        <v>494</v>
      </c>
      <c r="J49" s="60"/>
      <c r="K49">
        <v>24</v>
      </c>
      <c r="L49" t="s">
        <v>50</v>
      </c>
    </row>
    <row r="50" spans="1:12">
      <c r="A50" s="2" t="s">
        <v>170</v>
      </c>
      <c r="C50" s="6" t="s">
        <v>496</v>
      </c>
      <c r="D50" s="60" t="s">
        <v>497</v>
      </c>
      <c r="E50" s="60"/>
      <c r="F50" s="60"/>
      <c r="G50" s="60"/>
      <c r="H50" t="s">
        <v>104</v>
      </c>
      <c r="K50">
        <v>30</v>
      </c>
      <c r="L50" t="s">
        <v>50</v>
      </c>
    </row>
    <row r="52" spans="1:12">
      <c r="A52" s="23" t="s">
        <v>161</v>
      </c>
    </row>
    <row r="53" spans="1:12" ht="25.5" customHeight="1">
      <c r="A53" s="58" t="s">
        <v>499</v>
      </c>
      <c r="B53" s="79"/>
      <c r="C53" s="79"/>
      <c r="D53" s="60"/>
      <c r="E53" s="60"/>
      <c r="F53" s="60"/>
      <c r="G53" s="60"/>
      <c r="H53" s="60"/>
      <c r="I53" s="60"/>
      <c r="J53" s="60"/>
      <c r="K53" s="60"/>
      <c r="L53" s="60"/>
    </row>
  </sheetData>
  <sheetProtection formatCells="0" formatColumns="0" formatRows="0" insertColumns="0" insertRows="0" insertHyperlinks="0" deleteColumns="0" deleteRows="0" sort="0" autoFilter="0" pivotTables="0"/>
  <mergeCells count="69">
    <mergeCell ref="A1:L1"/>
    <mergeCell ref="A2:B2"/>
    <mergeCell ref="A3:B3"/>
    <mergeCell ref="A4:B4"/>
    <mergeCell ref="A5:B5"/>
    <mergeCell ref="C2:E2"/>
    <mergeCell ref="C3:E3"/>
    <mergeCell ref="C4:E4"/>
    <mergeCell ref="C5:E5"/>
    <mergeCell ref="G2:H2"/>
    <mergeCell ref="G3:H3"/>
    <mergeCell ref="G4:H4"/>
    <mergeCell ref="G5:H5"/>
    <mergeCell ref="J2:L2"/>
    <mergeCell ref="J3:L3"/>
    <mergeCell ref="J4:L4"/>
    <mergeCell ref="J5:L5"/>
    <mergeCell ref="D6:G6"/>
    <mergeCell ref="I6:J6"/>
    <mergeCell ref="D7:G7"/>
    <mergeCell ref="D8:L8"/>
    <mergeCell ref="D9:G9"/>
    <mergeCell ref="D10:L10"/>
    <mergeCell ref="D11:G11"/>
    <mergeCell ref="D12:L12"/>
    <mergeCell ref="D13:G13"/>
    <mergeCell ref="D14:L14"/>
    <mergeCell ref="D15:G15"/>
    <mergeCell ref="D16:G16"/>
    <mergeCell ref="D17:G17"/>
    <mergeCell ref="D18:G18"/>
    <mergeCell ref="D19:G19"/>
    <mergeCell ref="D20:L20"/>
    <mergeCell ref="D21:G21"/>
    <mergeCell ref="D22:L22"/>
    <mergeCell ref="D23:G23"/>
    <mergeCell ref="D24:G24"/>
    <mergeCell ref="D25:G25"/>
    <mergeCell ref="D26:G26"/>
    <mergeCell ref="D27:G27"/>
    <mergeCell ref="I27:J27"/>
    <mergeCell ref="I28:J28"/>
    <mergeCell ref="D29:G29"/>
    <mergeCell ref="D30:G30"/>
    <mergeCell ref="I30:J30"/>
    <mergeCell ref="D31:L31"/>
    <mergeCell ref="D32:G32"/>
    <mergeCell ref="D33:L33"/>
    <mergeCell ref="D34:G34"/>
    <mergeCell ref="D35:L35"/>
    <mergeCell ref="D36:G36"/>
    <mergeCell ref="D37:L37"/>
    <mergeCell ref="D38:G38"/>
    <mergeCell ref="D39:L39"/>
    <mergeCell ref="D40:G40"/>
    <mergeCell ref="D41:L41"/>
    <mergeCell ref="D42:G42"/>
    <mergeCell ref="D43:G43"/>
    <mergeCell ref="D44:L44"/>
    <mergeCell ref="D45:L45"/>
    <mergeCell ref="D46:G46"/>
    <mergeCell ref="I46:J46"/>
    <mergeCell ref="D50:G50"/>
    <mergeCell ref="A53:L53"/>
    <mergeCell ref="I47:J47"/>
    <mergeCell ref="D48:G48"/>
    <mergeCell ref="I48:J48"/>
    <mergeCell ref="D49:G49"/>
    <mergeCell ref="I49:J4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5"/>
  <sheetViews>
    <sheetView zoomScale="125" zoomScaleNormal="125" zoomScalePageLayoutView="125" workbookViewId="0">
      <selection activeCell="I11" sqref="I11"/>
    </sheetView>
  </sheetViews>
  <sheetFormatPr baseColWidth="10" defaultColWidth="8.83203125" defaultRowHeight="12" x14ac:dyDescent="0"/>
  <cols>
    <col min="1" max="1" width="9.1640625" customWidth="1"/>
    <col min="2" max="2" width="12.83203125" customWidth="1"/>
    <col min="3" max="3" width="22.83203125" customWidth="1"/>
    <col min="4" max="4" width="10" customWidth="1"/>
    <col min="5" max="5" width="14" customWidth="1"/>
    <col min="6" max="6" width="22.83203125" customWidth="1"/>
    <col min="7" max="7" width="9.1640625" customWidth="1"/>
    <col min="8" max="8" width="12.83203125" customWidth="1"/>
    <col min="9" max="9" width="22.83203125" customWidth="1"/>
  </cols>
  <sheetData>
    <row r="1" spans="1:9" ht="30" customHeight="1">
      <c r="A1" s="121" t="s">
        <v>505</v>
      </c>
      <c r="B1" s="59"/>
      <c r="C1" s="59"/>
      <c r="D1" s="59"/>
      <c r="E1" s="59"/>
      <c r="F1" s="59"/>
      <c r="G1" s="59"/>
      <c r="H1" s="59"/>
      <c r="I1" s="59"/>
    </row>
    <row r="2" spans="1:9" ht="25.5" customHeight="1">
      <c r="A2" s="122" t="s">
        <v>1</v>
      </c>
      <c r="B2" s="123"/>
      <c r="C2" s="21" t="s">
        <v>2</v>
      </c>
      <c r="D2" s="34"/>
      <c r="E2" s="34" t="s">
        <v>5</v>
      </c>
      <c r="F2" s="34" t="s">
        <v>6</v>
      </c>
      <c r="G2" s="34"/>
      <c r="H2" s="34" t="s">
        <v>506</v>
      </c>
      <c r="I2" s="36" t="s">
        <v>507</v>
      </c>
    </row>
    <row r="3" spans="1:9" ht="25.5" customHeight="1">
      <c r="A3" s="124" t="s">
        <v>7</v>
      </c>
      <c r="B3" s="59"/>
      <c r="C3" s="1" t="s">
        <v>8</v>
      </c>
      <c r="D3" s="1"/>
      <c r="E3" s="1" t="s">
        <v>10</v>
      </c>
      <c r="F3" s="1" t="s">
        <v>11</v>
      </c>
      <c r="G3" s="1"/>
      <c r="H3" s="1" t="s">
        <v>506</v>
      </c>
      <c r="I3" s="37" t="s">
        <v>508</v>
      </c>
    </row>
    <row r="4" spans="1:9" ht="25.5" customHeight="1">
      <c r="A4" s="124" t="s">
        <v>12</v>
      </c>
      <c r="B4" s="59"/>
      <c r="C4" s="1" t="s">
        <v>13</v>
      </c>
      <c r="D4" s="1"/>
      <c r="E4" s="1" t="s">
        <v>15</v>
      </c>
      <c r="F4" s="48"/>
      <c r="G4" s="1"/>
      <c r="H4" s="1" t="s">
        <v>506</v>
      </c>
      <c r="I4" s="53"/>
    </row>
    <row r="5" spans="1:9" ht="25.5" customHeight="1">
      <c r="A5" s="124" t="s">
        <v>9</v>
      </c>
      <c r="B5" s="59"/>
      <c r="C5" s="48"/>
      <c r="D5" s="1"/>
      <c r="E5" s="1" t="s">
        <v>14</v>
      </c>
      <c r="F5" s="48"/>
      <c r="G5" s="1"/>
      <c r="H5" s="1" t="s">
        <v>509</v>
      </c>
      <c r="I5" s="38">
        <v>110</v>
      </c>
    </row>
    <row r="6" spans="1:9" ht="25.5" customHeight="1">
      <c r="A6" s="117" t="s">
        <v>16</v>
      </c>
      <c r="B6" s="118"/>
      <c r="C6" s="35"/>
      <c r="D6" s="35"/>
      <c r="E6" s="35" t="s">
        <v>18</v>
      </c>
      <c r="F6" s="52"/>
      <c r="G6" s="35"/>
      <c r="H6" s="35" t="s">
        <v>510</v>
      </c>
      <c r="I6" s="54"/>
    </row>
    <row r="7" spans="1:9" ht="25.5" customHeight="1">
      <c r="A7" s="119" t="s">
        <v>511</v>
      </c>
      <c r="B7" s="120"/>
      <c r="C7" s="120"/>
      <c r="D7" s="120"/>
      <c r="E7" s="120"/>
      <c r="F7" s="120"/>
      <c r="G7" s="120"/>
      <c r="H7" s="120"/>
      <c r="I7" s="120"/>
    </row>
    <row r="8" spans="1:9" ht="25.5" customHeight="1">
      <c r="A8" s="44" t="s">
        <v>512</v>
      </c>
      <c r="B8" s="114" t="s">
        <v>513</v>
      </c>
      <c r="C8" s="115"/>
      <c r="D8" s="44" t="s">
        <v>514</v>
      </c>
      <c r="E8" s="114" t="s">
        <v>515</v>
      </c>
      <c r="F8" s="115"/>
      <c r="G8" s="44" t="s">
        <v>516</v>
      </c>
      <c r="H8" s="114" t="s">
        <v>517</v>
      </c>
      <c r="I8" s="115"/>
    </row>
    <row r="9" spans="1:9" ht="15">
      <c r="A9" s="116" t="s">
        <v>518</v>
      </c>
      <c r="B9" s="40" t="s">
        <v>519</v>
      </c>
      <c r="C9" s="41">
        <f>0.42*('Rozpočet - vybrané sloupce'!I7+'Rozpočet - vybrané sloupce'!I10+'Rozpočet - vybrané sloupce'!I15+'Rozpočet - vybrané sloupce'!I19+'Rozpočet - vybrané sloupce'!I150+'Rozpočet - vybrané sloupce'!I152)</f>
        <v>0</v>
      </c>
      <c r="D9" s="97" t="s">
        <v>520</v>
      </c>
      <c r="E9" s="98"/>
      <c r="F9" s="41"/>
      <c r="G9" s="97" t="s">
        <v>521</v>
      </c>
      <c r="H9" s="98"/>
      <c r="I9" s="55"/>
    </row>
    <row r="10" spans="1:9" ht="15">
      <c r="A10" s="116"/>
      <c r="B10" s="40" t="s">
        <v>31</v>
      </c>
      <c r="C10" s="41">
        <f>0.58*('Rozpočet - vybrané sloupce'!I7+'Rozpočet - vybrané sloupce'!I10+'Rozpočet - vybrané sloupce'!I15+'Rozpočet - vybrané sloupce'!I19+'Rozpočet - vybrané sloupce'!I150+'Rozpočet - vybrané sloupce'!I152)</f>
        <v>0</v>
      </c>
      <c r="D10" s="97" t="s">
        <v>522</v>
      </c>
      <c r="E10" s="98"/>
      <c r="F10" s="41"/>
      <c r="G10" s="97" t="s">
        <v>523</v>
      </c>
      <c r="H10" s="98"/>
      <c r="I10" s="55"/>
    </row>
    <row r="11" spans="1:9" ht="15">
      <c r="A11" s="116" t="s">
        <v>524</v>
      </c>
      <c r="B11" s="40" t="s">
        <v>519</v>
      </c>
      <c r="C11" s="41">
        <f>0.61*('Rozpočet - vybrané sloupce'!I28+'Rozpočet - vybrané sloupce'!I35+'Rozpočet - vybrané sloupce'!I50+'Rozpočet - vybrané sloupce'!I57+'Rozpočet - vybrané sloupce'!I72+'Rozpočet - vybrané sloupce'!I76+'Rozpočet - vybrané sloupce'!I85+'Rozpočet - vybrané sloupce'!I94+'Rozpočet - vybrané sloupce'!I101+'Rozpočet - vybrané sloupce'!I110+'Rozpočet - vybrané sloupce'!I123+'Rozpočet - vybrané sloupce'!I132+'Rozpočet - vybrané sloupce'!I142)</f>
        <v>0</v>
      </c>
      <c r="D11" s="97" t="s">
        <v>525</v>
      </c>
      <c r="E11" s="98"/>
      <c r="F11" s="41"/>
      <c r="G11" s="97" t="s">
        <v>526</v>
      </c>
      <c r="H11" s="98"/>
      <c r="I11" s="55"/>
    </row>
    <row r="12" spans="1:9" ht="15">
      <c r="A12" s="116"/>
      <c r="B12" s="40" t="s">
        <v>31</v>
      </c>
      <c r="C12" s="41">
        <f>0.39*('Rozpočet - vybrané sloupce'!I28+'Rozpočet - vybrané sloupce'!I35+'Rozpočet - vybrané sloupce'!I50+'Rozpočet - vybrané sloupce'!I57+'Rozpočet - vybrané sloupce'!I72+'Rozpočet - vybrané sloupce'!I76+'Rozpočet - vybrané sloupce'!I85+'Rozpočet - vybrané sloupce'!I94+'Rozpočet - vybrané sloupce'!I101+'Rozpočet - vybrané sloupce'!I110+'Rozpočet - vybrané sloupce'!I123+'Rozpočet - vybrané sloupce'!I132+'Rozpočet - vybrané sloupce'!I142)</f>
        <v>0</v>
      </c>
      <c r="D12" s="97"/>
      <c r="E12" s="98"/>
      <c r="F12" s="41"/>
      <c r="G12" s="97" t="s">
        <v>527</v>
      </c>
      <c r="H12" s="98"/>
      <c r="I12" s="55"/>
    </row>
    <row r="13" spans="1:9" ht="15">
      <c r="A13" s="116" t="s">
        <v>528</v>
      </c>
      <c r="B13" s="40" t="s">
        <v>519</v>
      </c>
      <c r="C13" s="41">
        <f>0.35*('Rozpočet - vybrané sloupce'!I163)</f>
        <v>0</v>
      </c>
      <c r="D13" s="97"/>
      <c r="E13" s="98"/>
      <c r="F13" s="41"/>
      <c r="G13" s="97" t="s">
        <v>529</v>
      </c>
      <c r="H13" s="98"/>
      <c r="I13" s="55"/>
    </row>
    <row r="14" spans="1:9" ht="15">
      <c r="A14" s="116"/>
      <c r="B14" s="40" t="s">
        <v>31</v>
      </c>
      <c r="C14" s="41">
        <f>0.65*('Rozpočet - vybrané sloupce'!I163)</f>
        <v>0</v>
      </c>
      <c r="D14" s="97"/>
      <c r="E14" s="98"/>
      <c r="F14" s="41"/>
      <c r="G14" s="97" t="s">
        <v>530</v>
      </c>
      <c r="H14" s="98"/>
      <c r="I14" s="55"/>
    </row>
    <row r="15" spans="1:9" ht="15">
      <c r="A15" s="112" t="s">
        <v>531</v>
      </c>
      <c r="B15" s="98"/>
      <c r="C15" s="41">
        <f>SUM('Stavební rozpočet'!X8:X190)</f>
        <v>0</v>
      </c>
      <c r="D15" s="97"/>
      <c r="E15" s="98"/>
      <c r="F15" s="41"/>
      <c r="G15" s="39"/>
      <c r="H15" s="40"/>
      <c r="I15" s="41"/>
    </row>
    <row r="16" spans="1:9" ht="15">
      <c r="A16" s="112" t="s">
        <v>532</v>
      </c>
      <c r="B16" s="98"/>
      <c r="C16" s="41">
        <f>SUM('Stavební rozpočet'!P8:P190)</f>
        <v>0</v>
      </c>
      <c r="D16" s="97"/>
      <c r="E16" s="98"/>
      <c r="F16" s="41"/>
      <c r="G16" s="39"/>
      <c r="H16" s="40"/>
      <c r="I16" s="41"/>
    </row>
    <row r="17" spans="1:9" ht="15">
      <c r="A17" s="112" t="s">
        <v>533</v>
      </c>
      <c r="B17" s="98"/>
      <c r="C17" s="41">
        <f>SUM(C9:C16)</f>
        <v>0</v>
      </c>
      <c r="D17" s="112" t="s">
        <v>534</v>
      </c>
      <c r="E17" s="113"/>
      <c r="F17" s="41">
        <f>SUM(F9:F16)</f>
        <v>0</v>
      </c>
      <c r="G17" s="112" t="s">
        <v>535</v>
      </c>
      <c r="H17" s="113"/>
      <c r="I17" s="41">
        <f>SUM(I9:I16)</f>
        <v>0</v>
      </c>
    </row>
    <row r="18" spans="1:9" ht="15">
      <c r="A18" s="33"/>
      <c r="B18" s="33"/>
      <c r="C18" s="33"/>
      <c r="D18" s="112" t="s">
        <v>536</v>
      </c>
      <c r="E18" s="113"/>
      <c r="F18" s="41"/>
      <c r="G18" s="112" t="s">
        <v>537</v>
      </c>
      <c r="H18" s="113"/>
      <c r="I18" s="41"/>
    </row>
    <row r="19" spans="1:9" ht="15">
      <c r="A19" s="33"/>
      <c r="B19" s="33"/>
      <c r="C19" s="33"/>
      <c r="D19" s="33"/>
      <c r="E19" s="33"/>
      <c r="F19" s="33"/>
      <c r="G19" s="43"/>
      <c r="H19" s="43"/>
      <c r="I19" s="33"/>
    </row>
    <row r="20" spans="1:9" ht="15">
      <c r="A20" s="33"/>
      <c r="B20" s="33"/>
      <c r="C20" s="33"/>
      <c r="D20" s="33"/>
      <c r="E20" s="33"/>
      <c r="F20" s="33"/>
      <c r="G20" s="43"/>
      <c r="H20" s="43"/>
      <c r="I20" s="33"/>
    </row>
    <row r="21" spans="1:9" ht="15">
      <c r="A21" s="33"/>
      <c r="B21" s="33"/>
      <c r="C21" s="33"/>
      <c r="D21" s="33"/>
      <c r="E21" s="33"/>
      <c r="F21" s="33"/>
      <c r="G21" s="33"/>
      <c r="H21" s="33"/>
      <c r="I21" s="33"/>
    </row>
    <row r="22" spans="1:9" ht="15">
      <c r="A22" s="99" t="s">
        <v>538</v>
      </c>
      <c r="B22" s="100"/>
      <c r="C22" s="42">
        <f>SUM('Stavební rozpočet'!Z9:Z190)*(1-C18/100)</f>
        <v>0</v>
      </c>
      <c r="D22" s="33"/>
      <c r="E22" s="33"/>
      <c r="F22" s="33"/>
      <c r="G22" s="33"/>
      <c r="H22" s="33"/>
      <c r="I22" s="33"/>
    </row>
    <row r="23" spans="1:9" ht="15">
      <c r="A23" s="99" t="s">
        <v>539</v>
      </c>
      <c r="B23" s="100"/>
      <c r="C23" s="42">
        <f>SUM('Stavební rozpočet'!AA9:AA190)*(1-C18/100)+(F17+I17+F18+I18+I19+I20+C17)</f>
        <v>0</v>
      </c>
      <c r="D23" s="99" t="s">
        <v>540</v>
      </c>
      <c r="E23" s="100"/>
      <c r="F23" s="42">
        <f>ROUND(C23*(15/100),2)</f>
        <v>0</v>
      </c>
      <c r="G23" s="99" t="s">
        <v>541</v>
      </c>
      <c r="H23" s="100"/>
      <c r="I23" s="42">
        <f>SUM(C22:C24)</f>
        <v>0</v>
      </c>
    </row>
    <row r="24" spans="1:9" ht="15">
      <c r="A24" s="99" t="s">
        <v>542</v>
      </c>
      <c r="B24" s="100"/>
      <c r="C24" s="42">
        <f>SUM('Stavební rozpočet'!AB9:AB190)*(1-C18/100)</f>
        <v>0</v>
      </c>
      <c r="D24" s="99" t="s">
        <v>543</v>
      </c>
      <c r="E24" s="100"/>
      <c r="F24" s="42">
        <f>ROUND(C24*(21/100),2)</f>
        <v>0</v>
      </c>
      <c r="G24" s="99" t="s">
        <v>544</v>
      </c>
      <c r="H24" s="100"/>
      <c r="I24" s="42">
        <f>F23+F24+I23</f>
        <v>0</v>
      </c>
    </row>
    <row r="25" spans="1:9" ht="15">
      <c r="A25" s="33"/>
      <c r="B25" s="33"/>
      <c r="C25" s="33"/>
      <c r="D25" s="33"/>
      <c r="E25" s="33"/>
      <c r="F25" s="33"/>
      <c r="G25" s="33"/>
      <c r="H25" s="33"/>
      <c r="I25" s="33"/>
    </row>
    <row r="26" spans="1:9" ht="15">
      <c r="A26" s="101" t="s">
        <v>10</v>
      </c>
      <c r="B26" s="102"/>
      <c r="C26" s="103"/>
      <c r="D26" s="101" t="s">
        <v>5</v>
      </c>
      <c r="E26" s="102"/>
      <c r="F26" s="103"/>
      <c r="G26" s="101" t="s">
        <v>15</v>
      </c>
      <c r="H26" s="102"/>
      <c r="I26" s="103"/>
    </row>
    <row r="27" spans="1:9">
      <c r="A27" s="104"/>
      <c r="B27" s="96"/>
      <c r="C27" s="105"/>
      <c r="D27" s="104"/>
      <c r="E27" s="96"/>
      <c r="F27" s="105"/>
      <c r="G27" s="109"/>
      <c r="H27" s="110"/>
      <c r="I27" s="111"/>
    </row>
    <row r="28" spans="1:9" ht="36" customHeight="1">
      <c r="A28" s="104"/>
      <c r="B28" s="96"/>
      <c r="C28" s="105"/>
      <c r="D28" s="104"/>
      <c r="E28" s="96"/>
      <c r="F28" s="105"/>
      <c r="G28" s="109"/>
      <c r="H28" s="110"/>
      <c r="I28" s="111"/>
    </row>
    <row r="29" spans="1:9">
      <c r="A29" s="104"/>
      <c r="B29" s="96"/>
      <c r="C29" s="105"/>
      <c r="D29" s="104"/>
      <c r="E29" s="96"/>
      <c r="F29" s="105"/>
      <c r="G29" s="109"/>
      <c r="H29" s="110"/>
      <c r="I29" s="111"/>
    </row>
    <row r="30" spans="1:9" ht="15">
      <c r="A30" s="106" t="s">
        <v>545</v>
      </c>
      <c r="B30" s="107"/>
      <c r="C30" s="108"/>
      <c r="D30" s="106" t="s">
        <v>545</v>
      </c>
      <c r="E30" s="107"/>
      <c r="F30" s="108"/>
      <c r="G30" s="106" t="s">
        <v>545</v>
      </c>
      <c r="H30" s="107"/>
      <c r="I30" s="108"/>
    </row>
    <row r="31" spans="1:9" ht="15">
      <c r="A31" s="45" t="s">
        <v>161</v>
      </c>
      <c r="B31" s="33"/>
      <c r="C31" s="33"/>
      <c r="D31" s="33"/>
      <c r="E31" s="33"/>
      <c r="F31" s="33"/>
      <c r="G31" s="33"/>
      <c r="H31" s="33"/>
      <c r="I31" s="33"/>
    </row>
    <row r="32" spans="1:9" ht="38.25" customHeight="1">
      <c r="A32" s="95" t="s">
        <v>499</v>
      </c>
      <c r="B32" s="96"/>
      <c r="C32" s="96"/>
      <c r="D32" s="96"/>
      <c r="E32" s="96"/>
      <c r="F32" s="96"/>
      <c r="G32" s="96"/>
      <c r="H32" s="96"/>
      <c r="I32" s="96"/>
    </row>
    <row r="33" spans="1:9" ht="15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>
      <c r="A34" s="33"/>
      <c r="B34" s="33"/>
      <c r="C34" s="33"/>
      <c r="D34" s="33"/>
      <c r="E34" s="33"/>
      <c r="F34" s="33"/>
      <c r="G34" s="33"/>
      <c r="H34" s="33"/>
      <c r="I34" s="33"/>
    </row>
    <row r="35" spans="1:9" ht="15">
      <c r="A35" s="33"/>
      <c r="B35" s="33"/>
      <c r="C35" s="33"/>
      <c r="D35" s="33"/>
      <c r="E35" s="33"/>
      <c r="F35" s="33"/>
      <c r="G35" s="33"/>
      <c r="H35" s="33"/>
      <c r="I35" s="33"/>
    </row>
  </sheetData>
  <sheetProtection password="C5BF" sheet="1" objects="1" scenarios="1" formatCells="0" formatColumns="0" formatRows="0" insertColumns="0" insertRows="0" insertHyperlinks="0" deleteColumns="0" deleteRows="0" sort="0" autoFilter="0" pivotTables="0"/>
  <mergeCells count="51">
    <mergeCell ref="A1:I1"/>
    <mergeCell ref="A2:B2"/>
    <mergeCell ref="A3:B3"/>
    <mergeCell ref="A4:B4"/>
    <mergeCell ref="A5:B5"/>
    <mergeCell ref="A6:B6"/>
    <mergeCell ref="A7:I7"/>
    <mergeCell ref="B8:C8"/>
    <mergeCell ref="A9:A10"/>
    <mergeCell ref="A11:A12"/>
    <mergeCell ref="A13:A14"/>
    <mergeCell ref="A15:B15"/>
    <mergeCell ref="A16:B16"/>
    <mergeCell ref="A17:B17"/>
    <mergeCell ref="E8:F8"/>
    <mergeCell ref="D17:E17"/>
    <mergeCell ref="D18:E18"/>
    <mergeCell ref="H8:I8"/>
    <mergeCell ref="G9:H9"/>
    <mergeCell ref="G10:H10"/>
    <mergeCell ref="G11:H11"/>
    <mergeCell ref="G12:H12"/>
    <mergeCell ref="G13:H13"/>
    <mergeCell ref="G14:H14"/>
    <mergeCell ref="G17:H17"/>
    <mergeCell ref="G18:H18"/>
    <mergeCell ref="D30:F30"/>
    <mergeCell ref="G26:I26"/>
    <mergeCell ref="G27:I29"/>
    <mergeCell ref="G30:I30"/>
    <mergeCell ref="A22:B22"/>
    <mergeCell ref="A23:B23"/>
    <mergeCell ref="A24:B24"/>
    <mergeCell ref="D23:E23"/>
    <mergeCell ref="D24:E24"/>
    <mergeCell ref="A32:I32"/>
    <mergeCell ref="D9:E9"/>
    <mergeCell ref="D10:E10"/>
    <mergeCell ref="D11:E11"/>
    <mergeCell ref="D12:E12"/>
    <mergeCell ref="D13:E13"/>
    <mergeCell ref="D14:E14"/>
    <mergeCell ref="D15:E15"/>
    <mergeCell ref="D16:E16"/>
    <mergeCell ref="G23:H23"/>
    <mergeCell ref="G24:H24"/>
    <mergeCell ref="A26:C26"/>
    <mergeCell ref="A27:C29"/>
    <mergeCell ref="A30:C30"/>
    <mergeCell ref="D26:F26"/>
    <mergeCell ref="D27:F2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Rozpočet - vybrané sloupce</vt:lpstr>
      <vt:lpstr>Výkaz výměr</vt:lpstr>
      <vt:lpstr>Krycí list rozpočtu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Malšovice čp16_zadání</dc:title>
  <dc:subject/>
  <dc:creator>Verlag Dashőfer, s.r.o.</dc:creator>
  <cp:keywords/>
  <dc:description/>
  <cp:lastModifiedBy>Daniel Zygula</cp:lastModifiedBy>
  <dcterms:created xsi:type="dcterms:W3CDTF">2019-05-20T11:20:29Z</dcterms:created>
  <dcterms:modified xsi:type="dcterms:W3CDTF">2020-07-30T05:45:27Z</dcterms:modified>
  <cp:category/>
</cp:coreProperties>
</file>