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X:\Mnisecka servisni\VZ Sanace\ZD\"/>
    </mc:Choice>
  </mc:AlternateContent>
  <xr:revisionPtr revIDLastSave="0" documentId="13_ncr:1_{B0FD0351-5751-410E-AA1F-2349C5FF3BEF}" xr6:coauthVersionLast="47" xr6:coauthVersionMax="47" xr10:uidLastSave="{00000000-0000-0000-0000-000000000000}"/>
  <bookViews>
    <workbookView xWindow="-110" yWindow="-110" windowWidth="19420" windowHeight="10420" firstSheet="1" activeTab="2" xr2:uid="{00000000-000D-0000-FFFF-FFFF00000000}"/>
  </bookViews>
  <sheets>
    <sheet name="Rekapitulace stavby" sheetId="1" r:id="rId1"/>
    <sheet name="22112020_01 - Mníšek pod ..." sheetId="2" r:id="rId2"/>
    <sheet name="22112020_02 - Mnišek pod ..." sheetId="3" r:id="rId3"/>
    <sheet name="22112020_03 - Mníšek pod ..." sheetId="4" r:id="rId4"/>
    <sheet name="22112020_04 - Mníšek pod ..." sheetId="5" r:id="rId5"/>
    <sheet name="22112020_05 - Mníšek pod ..." sheetId="6" r:id="rId6"/>
    <sheet name="22112020_06 - Mníšek pod ..." sheetId="7" r:id="rId7"/>
    <sheet name="22112020_07 - Mníšek pod ..." sheetId="8" r:id="rId8"/>
    <sheet name="22112020_08 - Mníšek pod ..." sheetId="9" r:id="rId9"/>
    <sheet name="22112020_09 - Mníšek pod ..." sheetId="10" r:id="rId10"/>
    <sheet name="22112020_VRN - Mníšek pod..." sheetId="11" r:id="rId11"/>
    <sheet name="Pokyny pro vyplnění" sheetId="12" r:id="rId12"/>
  </sheets>
  <definedNames>
    <definedName name="_xlnm._FilterDatabase" localSheetId="1" hidden="1">'22112020_01 - Mníšek pod ...'!$C$82:$K$177</definedName>
    <definedName name="_xlnm._FilterDatabase" localSheetId="2" hidden="1">'22112020_02 - Mnišek pod ...'!$C$81:$K$128</definedName>
    <definedName name="_xlnm._FilterDatabase" localSheetId="3" hidden="1">'22112020_03 - Mníšek pod ...'!$C$84:$K$134</definedName>
    <definedName name="_xlnm._FilterDatabase" localSheetId="4" hidden="1">'22112020_04 - Mníšek pod ...'!$C$80:$K$102</definedName>
    <definedName name="_xlnm._FilterDatabase" localSheetId="5" hidden="1">'22112020_05 - Mníšek pod ...'!$C$83:$K$137</definedName>
    <definedName name="_xlnm._FilterDatabase" localSheetId="6" hidden="1">'22112020_06 - Mníšek pod ...'!$C$81:$K$108</definedName>
    <definedName name="_xlnm._FilterDatabase" localSheetId="7" hidden="1">'22112020_07 - Mníšek pod ...'!$C$84:$K$171</definedName>
    <definedName name="_xlnm._FilterDatabase" localSheetId="8" hidden="1">'22112020_08 - Mníšek pod ...'!$C$81:$K$174</definedName>
    <definedName name="_xlnm._FilterDatabase" localSheetId="9" hidden="1">'22112020_09 - Mníšek pod ...'!$C$80:$K$112</definedName>
    <definedName name="_xlnm._FilterDatabase" localSheetId="10" hidden="1">'22112020_VRN - Mníšek pod...'!$C$83:$K$129</definedName>
    <definedName name="_xlnm.Print_Area" localSheetId="1">'22112020_01 - Mníšek pod ...'!$C$4:$J$39,'22112020_01 - Mníšek pod ...'!$C$45:$J$64,'22112020_01 - Mníšek pod ...'!$C$70:$K$177</definedName>
    <definedName name="_xlnm.Print_Area" localSheetId="2">'22112020_02 - Mnišek pod ...'!$C$4:$J$39,'22112020_02 - Mnišek pod ...'!$C$45:$J$63,'22112020_02 - Mnišek pod ...'!$C$69:$K$128</definedName>
    <definedName name="_xlnm.Print_Area" localSheetId="3">'22112020_03 - Mníšek pod ...'!$C$4:$J$39,'22112020_03 - Mníšek pod ...'!$C$45:$J$66,'22112020_03 - Mníšek pod ...'!$C$72:$K$134</definedName>
    <definedName name="_xlnm.Print_Area" localSheetId="4">'22112020_04 - Mníšek pod ...'!$C$4:$J$39,'22112020_04 - Mníšek pod ...'!$C$45:$J$62,'22112020_04 - Mníšek pod ...'!$C$68:$K$102</definedName>
    <definedName name="_xlnm.Print_Area" localSheetId="5">'22112020_05 - Mníšek pod ...'!$C$4:$J$39,'22112020_05 - Mníšek pod ...'!$C$45:$J$65,'22112020_05 - Mníšek pod ...'!$C$71:$K$137</definedName>
    <definedName name="_xlnm.Print_Area" localSheetId="6">'22112020_06 - Mníšek pod ...'!$C$4:$J$39,'22112020_06 - Mníšek pod ...'!$C$45:$J$63,'22112020_06 - Mníšek pod ...'!$C$69:$K$108</definedName>
    <definedName name="_xlnm.Print_Area" localSheetId="7">'22112020_07 - Mníšek pod ...'!$C$4:$J$39,'22112020_07 - Mníšek pod ...'!$C$45:$J$66,'22112020_07 - Mníšek pod ...'!$C$72:$K$171</definedName>
    <definedName name="_xlnm.Print_Area" localSheetId="8">'22112020_08 - Mníšek pod ...'!$C$4:$J$39,'22112020_08 - Mníšek pod ...'!$C$45:$J$63,'22112020_08 - Mníšek pod ...'!$C$69:$K$174</definedName>
    <definedName name="_xlnm.Print_Area" localSheetId="9">'22112020_09 - Mníšek pod ...'!$C$4:$J$39,'22112020_09 - Mníšek pod ...'!$C$45:$J$62,'22112020_09 - Mníšek pod ...'!$C$68:$K$112</definedName>
    <definedName name="_xlnm.Print_Area" localSheetId="10">'22112020_VRN - Mníšek pod...'!$C$4:$J$39,'22112020_VRN - Mníšek pod...'!$C$45:$J$65,'22112020_VRN - Mníšek pod...'!$C$71:$K$129</definedName>
    <definedName name="_xlnm.Print_Area" localSheetId="11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stavby'!$C$42:$AQ$65</definedName>
    <definedName name="_xlnm.Print_Titles" localSheetId="1">'22112020_01 - Mníšek pod ...'!$82:$82</definedName>
    <definedName name="_xlnm.Print_Titles" localSheetId="2">'22112020_02 - Mnišek pod ...'!$81:$81</definedName>
    <definedName name="_xlnm.Print_Titles" localSheetId="3">'22112020_03 - Mníšek pod ...'!$84:$84</definedName>
    <definedName name="_xlnm.Print_Titles" localSheetId="4">'22112020_04 - Mníšek pod ...'!$80:$80</definedName>
    <definedName name="_xlnm.Print_Titles" localSheetId="5">'22112020_05 - Mníšek pod ...'!$83:$83</definedName>
    <definedName name="_xlnm.Print_Titles" localSheetId="6">'22112020_06 - Mníšek pod ...'!$81:$81</definedName>
    <definedName name="_xlnm.Print_Titles" localSheetId="7">'22112020_07 - Mníšek pod ...'!$84:$84</definedName>
    <definedName name="_xlnm.Print_Titles" localSheetId="8">'22112020_08 - Mníšek pod ...'!$81:$81</definedName>
    <definedName name="_xlnm.Print_Titles" localSheetId="9">'22112020_09 - Mníšek pod ...'!$80:$80</definedName>
    <definedName name="_xlnm.Print_Titles" localSheetId="10">'22112020_VRN - Mníšek pod...'!$83:$83</definedName>
    <definedName name="_xlnm.Print_Titles" localSheetId="0">'Rekapitulace stavby'!$52:$52</definedName>
  </definedNames>
  <calcPr calcId="191029"/>
</workbook>
</file>

<file path=xl/calcChain.xml><?xml version="1.0" encoding="utf-8"?>
<calcChain xmlns="http://schemas.openxmlformats.org/spreadsheetml/2006/main">
  <c r="J37" i="11" l="1"/>
  <c r="J36" i="11"/>
  <c r="AY64" i="1" s="1"/>
  <c r="J35" i="11"/>
  <c r="AX64" i="1"/>
  <c r="BI126" i="11"/>
  <c r="BH126" i="11"/>
  <c r="BG126" i="11"/>
  <c r="BF126" i="11"/>
  <c r="T126" i="11"/>
  <c r="R126" i="11"/>
  <c r="P126" i="11"/>
  <c r="BI122" i="11"/>
  <c r="BH122" i="11"/>
  <c r="BG122" i="11"/>
  <c r="BF122" i="11"/>
  <c r="T122" i="11"/>
  <c r="R122" i="11"/>
  <c r="P122" i="11"/>
  <c r="BI117" i="11"/>
  <c r="BH117" i="11"/>
  <c r="BG117" i="11"/>
  <c r="BF117" i="11"/>
  <c r="T117" i="11"/>
  <c r="R117" i="11"/>
  <c r="P117" i="11"/>
  <c r="BI113" i="11"/>
  <c r="BH113" i="11"/>
  <c r="BG113" i="11"/>
  <c r="BF113" i="11"/>
  <c r="T113" i="11"/>
  <c r="R113" i="11"/>
  <c r="P113" i="11"/>
  <c r="BI109" i="11"/>
  <c r="BH109" i="11"/>
  <c r="BG109" i="11"/>
  <c r="BF109" i="11"/>
  <c r="T109" i="11"/>
  <c r="R109" i="11"/>
  <c r="P109" i="11"/>
  <c r="BI104" i="11"/>
  <c r="BH104" i="11"/>
  <c r="BG104" i="11"/>
  <c r="BF104" i="11"/>
  <c r="T104" i="11"/>
  <c r="R104" i="11"/>
  <c r="P104" i="11"/>
  <c r="BI100" i="11"/>
  <c r="BH100" i="11"/>
  <c r="BG100" i="11"/>
  <c r="BF100" i="11"/>
  <c r="T100" i="11"/>
  <c r="R100" i="11"/>
  <c r="P100" i="11"/>
  <c r="BI95" i="11"/>
  <c r="BH95" i="11"/>
  <c r="BG95" i="11"/>
  <c r="BF95" i="11"/>
  <c r="T95" i="11"/>
  <c r="R95" i="11"/>
  <c r="P95" i="11"/>
  <c r="BI91" i="11"/>
  <c r="BH91" i="11"/>
  <c r="BG91" i="11"/>
  <c r="BF91" i="11"/>
  <c r="T91" i="11"/>
  <c r="R91" i="11"/>
  <c r="P91" i="11"/>
  <c r="BI87" i="11"/>
  <c r="BH87" i="11"/>
  <c r="BG87" i="11"/>
  <c r="BF87" i="11"/>
  <c r="T87" i="11"/>
  <c r="R87" i="11"/>
  <c r="P87" i="11"/>
  <c r="J81" i="11"/>
  <c r="J80" i="11"/>
  <c r="F80" i="11"/>
  <c r="F78" i="11"/>
  <c r="E76" i="11"/>
  <c r="J55" i="11"/>
  <c r="J54" i="11"/>
  <c r="F54" i="11"/>
  <c r="F52" i="11"/>
  <c r="E50" i="11"/>
  <c r="J18" i="11"/>
  <c r="E18" i="11"/>
  <c r="F55" i="11" s="1"/>
  <c r="J17" i="11"/>
  <c r="J12" i="11"/>
  <c r="J78" i="11" s="1"/>
  <c r="E7" i="11"/>
  <c r="E74" i="11"/>
  <c r="J37" i="10"/>
  <c r="J36" i="10"/>
  <c r="AY63" i="1"/>
  <c r="J35" i="10"/>
  <c r="AX63" i="1" s="1"/>
  <c r="BI111" i="10"/>
  <c r="BH111" i="10"/>
  <c r="BG111" i="10"/>
  <c r="BF111" i="10"/>
  <c r="T111" i="10"/>
  <c r="R111" i="10"/>
  <c r="P111" i="10"/>
  <c r="BI108" i="10"/>
  <c r="BH108" i="10"/>
  <c r="BG108" i="10"/>
  <c r="BF108" i="10"/>
  <c r="T108" i="10"/>
  <c r="R108" i="10"/>
  <c r="P108" i="10"/>
  <c r="BI105" i="10"/>
  <c r="BH105" i="10"/>
  <c r="BG105" i="10"/>
  <c r="BF105" i="10"/>
  <c r="T105" i="10"/>
  <c r="R105" i="10"/>
  <c r="P105" i="10"/>
  <c r="BI102" i="10"/>
  <c r="BH102" i="10"/>
  <c r="BG102" i="10"/>
  <c r="BF102" i="10"/>
  <c r="T102" i="10"/>
  <c r="R102" i="10"/>
  <c r="P102" i="10"/>
  <c r="BI99" i="10"/>
  <c r="BH99" i="10"/>
  <c r="BG99" i="10"/>
  <c r="BF99" i="10"/>
  <c r="T99" i="10"/>
  <c r="R99" i="10"/>
  <c r="P99" i="10"/>
  <c r="BI96" i="10"/>
  <c r="BH96" i="10"/>
  <c r="BG96" i="10"/>
  <c r="BF96" i="10"/>
  <c r="T96" i="10"/>
  <c r="R96" i="10"/>
  <c r="P96" i="10"/>
  <c r="BI93" i="10"/>
  <c r="BH93" i="10"/>
  <c r="BG93" i="10"/>
  <c r="BF93" i="10"/>
  <c r="T93" i="10"/>
  <c r="R93" i="10"/>
  <c r="P93" i="10"/>
  <c r="BI90" i="10"/>
  <c r="BH90" i="10"/>
  <c r="BG90" i="10"/>
  <c r="BF90" i="10"/>
  <c r="T90" i="10"/>
  <c r="R90" i="10"/>
  <c r="P90" i="10"/>
  <c r="BI87" i="10"/>
  <c r="BH87" i="10"/>
  <c r="BG87" i="10"/>
  <c r="BF87" i="10"/>
  <c r="T87" i="10"/>
  <c r="R87" i="10"/>
  <c r="P87" i="10"/>
  <c r="BI84" i="10"/>
  <c r="BH84" i="10"/>
  <c r="BG84" i="10"/>
  <c r="BF84" i="10"/>
  <c r="T84" i="10"/>
  <c r="R84" i="10"/>
  <c r="P84" i="10"/>
  <c r="J78" i="10"/>
  <c r="J77" i="10"/>
  <c r="F77" i="10"/>
  <c r="F75" i="10"/>
  <c r="E73" i="10"/>
  <c r="J55" i="10"/>
  <c r="J54" i="10"/>
  <c r="F54" i="10"/>
  <c r="F52" i="10"/>
  <c r="E50" i="10"/>
  <c r="J18" i="10"/>
  <c r="E18" i="10"/>
  <c r="F78" i="10"/>
  <c r="J17" i="10"/>
  <c r="J12" i="10"/>
  <c r="J75" i="10" s="1"/>
  <c r="E7" i="10"/>
  <c r="E71" i="10"/>
  <c r="J37" i="9"/>
  <c r="J36" i="9"/>
  <c r="AY62" i="1"/>
  <c r="J35" i="9"/>
  <c r="AX62" i="1"/>
  <c r="BI173" i="9"/>
  <c r="BH173" i="9"/>
  <c r="BG173" i="9"/>
  <c r="BF173" i="9"/>
  <c r="T173" i="9"/>
  <c r="T172" i="9"/>
  <c r="R173" i="9"/>
  <c r="R172" i="9"/>
  <c r="P173" i="9"/>
  <c r="P172" i="9"/>
  <c r="BI169" i="9"/>
  <c r="BH169" i="9"/>
  <c r="BG169" i="9"/>
  <c r="BF169" i="9"/>
  <c r="T169" i="9"/>
  <c r="R169" i="9"/>
  <c r="P169" i="9"/>
  <c r="BI166" i="9"/>
  <c r="BH166" i="9"/>
  <c r="BG166" i="9"/>
  <c r="BF166" i="9"/>
  <c r="T166" i="9"/>
  <c r="R166" i="9"/>
  <c r="P166" i="9"/>
  <c r="BI162" i="9"/>
  <c r="BH162" i="9"/>
  <c r="BG162" i="9"/>
  <c r="BF162" i="9"/>
  <c r="T162" i="9"/>
  <c r="R162" i="9"/>
  <c r="P162" i="9"/>
  <c r="BI159" i="9"/>
  <c r="BH159" i="9"/>
  <c r="BG159" i="9"/>
  <c r="BF159" i="9"/>
  <c r="T159" i="9"/>
  <c r="R159" i="9"/>
  <c r="P159" i="9"/>
  <c r="BI156" i="9"/>
  <c r="BH156" i="9"/>
  <c r="BG156" i="9"/>
  <c r="BF156" i="9"/>
  <c r="T156" i="9"/>
  <c r="R156" i="9"/>
  <c r="P156" i="9"/>
  <c r="BI153" i="9"/>
  <c r="BH153" i="9"/>
  <c r="BG153" i="9"/>
  <c r="BF153" i="9"/>
  <c r="T153" i="9"/>
  <c r="R153" i="9"/>
  <c r="P153" i="9"/>
  <c r="BI150" i="9"/>
  <c r="BH150" i="9"/>
  <c r="BG150" i="9"/>
  <c r="BF150" i="9"/>
  <c r="T150" i="9"/>
  <c r="R150" i="9"/>
  <c r="P150" i="9"/>
  <c r="BI146" i="9"/>
  <c r="BH146" i="9"/>
  <c r="BG146" i="9"/>
  <c r="BF146" i="9"/>
  <c r="T146" i="9"/>
  <c r="R146" i="9"/>
  <c r="P146" i="9"/>
  <c r="BI143" i="9"/>
  <c r="BH143" i="9"/>
  <c r="BG143" i="9"/>
  <c r="BF143" i="9"/>
  <c r="T143" i="9"/>
  <c r="R143" i="9"/>
  <c r="P143" i="9"/>
  <c r="BI140" i="9"/>
  <c r="BH140" i="9"/>
  <c r="BG140" i="9"/>
  <c r="BF140" i="9"/>
  <c r="T140" i="9"/>
  <c r="R140" i="9"/>
  <c r="P140" i="9"/>
  <c r="BI137" i="9"/>
  <c r="BH137" i="9"/>
  <c r="BG137" i="9"/>
  <c r="BF137" i="9"/>
  <c r="T137" i="9"/>
  <c r="R137" i="9"/>
  <c r="P137" i="9"/>
  <c r="BI134" i="9"/>
  <c r="BH134" i="9"/>
  <c r="BG134" i="9"/>
  <c r="BF134" i="9"/>
  <c r="T134" i="9"/>
  <c r="R134" i="9"/>
  <c r="P134" i="9"/>
  <c r="BI130" i="9"/>
  <c r="BH130" i="9"/>
  <c r="BG130" i="9"/>
  <c r="BF130" i="9"/>
  <c r="T130" i="9"/>
  <c r="R130" i="9"/>
  <c r="P130" i="9"/>
  <c r="BI126" i="9"/>
  <c r="BH126" i="9"/>
  <c r="BG126" i="9"/>
  <c r="BF126" i="9"/>
  <c r="T126" i="9"/>
  <c r="R126" i="9"/>
  <c r="P126" i="9"/>
  <c r="BI122" i="9"/>
  <c r="BH122" i="9"/>
  <c r="BG122" i="9"/>
  <c r="BF122" i="9"/>
  <c r="T122" i="9"/>
  <c r="R122" i="9"/>
  <c r="P122" i="9"/>
  <c r="BI118" i="9"/>
  <c r="BH118" i="9"/>
  <c r="BG118" i="9"/>
  <c r="BF118" i="9"/>
  <c r="T118" i="9"/>
  <c r="R118" i="9"/>
  <c r="P118" i="9"/>
  <c r="BI115" i="9"/>
  <c r="BH115" i="9"/>
  <c r="BG115" i="9"/>
  <c r="BF115" i="9"/>
  <c r="T115" i="9"/>
  <c r="R115" i="9"/>
  <c r="P115" i="9"/>
  <c r="BI111" i="9"/>
  <c r="BH111" i="9"/>
  <c r="BG111" i="9"/>
  <c r="BF111" i="9"/>
  <c r="T111" i="9"/>
  <c r="R111" i="9"/>
  <c r="P111" i="9"/>
  <c r="BI107" i="9"/>
  <c r="BH107" i="9"/>
  <c r="BG107" i="9"/>
  <c r="BF107" i="9"/>
  <c r="T107" i="9"/>
  <c r="R107" i="9"/>
  <c r="P107" i="9"/>
  <c r="BI104" i="9"/>
  <c r="BH104" i="9"/>
  <c r="BG104" i="9"/>
  <c r="BF104" i="9"/>
  <c r="T104" i="9"/>
  <c r="R104" i="9"/>
  <c r="P104" i="9"/>
  <c r="BI101" i="9"/>
  <c r="BH101" i="9"/>
  <c r="BG101" i="9"/>
  <c r="BF101" i="9"/>
  <c r="T101" i="9"/>
  <c r="R101" i="9"/>
  <c r="P101" i="9"/>
  <c r="BI97" i="9"/>
  <c r="BH97" i="9"/>
  <c r="BG97" i="9"/>
  <c r="BF97" i="9"/>
  <c r="T97" i="9"/>
  <c r="R97" i="9"/>
  <c r="P97" i="9"/>
  <c r="BI93" i="9"/>
  <c r="BH93" i="9"/>
  <c r="BG93" i="9"/>
  <c r="BF93" i="9"/>
  <c r="T93" i="9"/>
  <c r="R93" i="9"/>
  <c r="P93" i="9"/>
  <c r="BI89" i="9"/>
  <c r="BH89" i="9"/>
  <c r="BG89" i="9"/>
  <c r="BF89" i="9"/>
  <c r="T89" i="9"/>
  <c r="R89" i="9"/>
  <c r="P89" i="9"/>
  <c r="BI85" i="9"/>
  <c r="BH85" i="9"/>
  <c r="BG85" i="9"/>
  <c r="BF85" i="9"/>
  <c r="T85" i="9"/>
  <c r="R85" i="9"/>
  <c r="P85" i="9"/>
  <c r="J79" i="9"/>
  <c r="J78" i="9"/>
  <c r="F78" i="9"/>
  <c r="F76" i="9"/>
  <c r="E74" i="9"/>
  <c r="J55" i="9"/>
  <c r="J54" i="9"/>
  <c r="F54" i="9"/>
  <c r="F52" i="9"/>
  <c r="E50" i="9"/>
  <c r="J18" i="9"/>
  <c r="E18" i="9"/>
  <c r="F55" i="9"/>
  <c r="J17" i="9"/>
  <c r="J12" i="9"/>
  <c r="J76" i="9" s="1"/>
  <c r="E7" i="9"/>
  <c r="E48" i="9" s="1"/>
  <c r="J37" i="8"/>
  <c r="J36" i="8"/>
  <c r="AY61" i="1"/>
  <c r="J35" i="8"/>
  <c r="AX61" i="1"/>
  <c r="BI169" i="8"/>
  <c r="BH169" i="8"/>
  <c r="BG169" i="8"/>
  <c r="BF169" i="8"/>
  <c r="T169" i="8"/>
  <c r="R169" i="8"/>
  <c r="P169" i="8"/>
  <c r="BI166" i="8"/>
  <c r="BH166" i="8"/>
  <c r="BG166" i="8"/>
  <c r="BF166" i="8"/>
  <c r="T166" i="8"/>
  <c r="R166" i="8"/>
  <c r="P166" i="8"/>
  <c r="BI161" i="8"/>
  <c r="BH161" i="8"/>
  <c r="BG161" i="8"/>
  <c r="BF161" i="8"/>
  <c r="T161" i="8"/>
  <c r="R161" i="8"/>
  <c r="P161" i="8"/>
  <c r="BI156" i="8"/>
  <c r="BH156" i="8"/>
  <c r="BG156" i="8"/>
  <c r="BF156" i="8"/>
  <c r="T156" i="8"/>
  <c r="R156" i="8"/>
  <c r="P156" i="8"/>
  <c r="BI152" i="8"/>
  <c r="BH152" i="8"/>
  <c r="BG152" i="8"/>
  <c r="BF152" i="8"/>
  <c r="T152" i="8"/>
  <c r="R152" i="8"/>
  <c r="P152" i="8"/>
  <c r="BI148" i="8"/>
  <c r="BH148" i="8"/>
  <c r="BG148" i="8"/>
  <c r="BF148" i="8"/>
  <c r="T148" i="8"/>
  <c r="R148" i="8"/>
  <c r="P148" i="8"/>
  <c r="BI145" i="8"/>
  <c r="BH145" i="8"/>
  <c r="BG145" i="8"/>
  <c r="BF145" i="8"/>
  <c r="T145" i="8"/>
  <c r="R145" i="8"/>
  <c r="P145" i="8"/>
  <c r="BI142" i="8"/>
  <c r="BH142" i="8"/>
  <c r="BG142" i="8"/>
  <c r="BF142" i="8"/>
  <c r="T142" i="8"/>
  <c r="R142" i="8"/>
  <c r="P142" i="8"/>
  <c r="BI139" i="8"/>
  <c r="BH139" i="8"/>
  <c r="BG139" i="8"/>
  <c r="BF139" i="8"/>
  <c r="T139" i="8"/>
  <c r="R139" i="8"/>
  <c r="P139" i="8"/>
  <c r="BI136" i="8"/>
  <c r="BH136" i="8"/>
  <c r="BG136" i="8"/>
  <c r="BF136" i="8"/>
  <c r="T136" i="8"/>
  <c r="R136" i="8"/>
  <c r="P136" i="8"/>
  <c r="BI133" i="8"/>
  <c r="BH133" i="8"/>
  <c r="BG133" i="8"/>
  <c r="BF133" i="8"/>
  <c r="T133" i="8"/>
  <c r="R133" i="8"/>
  <c r="P133" i="8"/>
  <c r="BI130" i="8"/>
  <c r="BH130" i="8"/>
  <c r="BG130" i="8"/>
  <c r="BF130" i="8"/>
  <c r="T130" i="8"/>
  <c r="R130" i="8"/>
  <c r="P130" i="8"/>
  <c r="BI127" i="8"/>
  <c r="BH127" i="8"/>
  <c r="BG127" i="8"/>
  <c r="BF127" i="8"/>
  <c r="T127" i="8"/>
  <c r="R127" i="8"/>
  <c r="P127" i="8"/>
  <c r="BI122" i="8"/>
  <c r="BH122" i="8"/>
  <c r="BG122" i="8"/>
  <c r="BF122" i="8"/>
  <c r="T122" i="8"/>
  <c r="R122" i="8"/>
  <c r="P122" i="8"/>
  <c r="BI118" i="8"/>
  <c r="BH118" i="8"/>
  <c r="BG118" i="8"/>
  <c r="BF118" i="8"/>
  <c r="T118" i="8"/>
  <c r="R118" i="8"/>
  <c r="P118" i="8"/>
  <c r="BI114" i="8"/>
  <c r="BH114" i="8"/>
  <c r="BG114" i="8"/>
  <c r="BF114" i="8"/>
  <c r="T114" i="8"/>
  <c r="R114" i="8"/>
  <c r="P114" i="8"/>
  <c r="BI109" i="8"/>
  <c r="BH109" i="8"/>
  <c r="BG109" i="8"/>
  <c r="BF109" i="8"/>
  <c r="T109" i="8"/>
  <c r="R109" i="8"/>
  <c r="P109" i="8"/>
  <c r="BI105" i="8"/>
  <c r="BH105" i="8"/>
  <c r="BG105" i="8"/>
  <c r="BF105" i="8"/>
  <c r="T105" i="8"/>
  <c r="R105" i="8"/>
  <c r="P105" i="8"/>
  <c r="BI101" i="8"/>
  <c r="BH101" i="8"/>
  <c r="BG101" i="8"/>
  <c r="BF101" i="8"/>
  <c r="T101" i="8"/>
  <c r="R101" i="8"/>
  <c r="P101" i="8"/>
  <c r="BI97" i="8"/>
  <c r="BH97" i="8"/>
  <c r="BG97" i="8"/>
  <c r="BF97" i="8"/>
  <c r="T97" i="8"/>
  <c r="R97" i="8"/>
  <c r="P97" i="8"/>
  <c r="BI93" i="8"/>
  <c r="BH93" i="8"/>
  <c r="BG93" i="8"/>
  <c r="BF93" i="8"/>
  <c r="T93" i="8"/>
  <c r="R93" i="8"/>
  <c r="P93" i="8"/>
  <c r="BI88" i="8"/>
  <c r="BH88" i="8"/>
  <c r="BG88" i="8"/>
  <c r="BF88" i="8"/>
  <c r="T88" i="8"/>
  <c r="R88" i="8"/>
  <c r="P88" i="8"/>
  <c r="J82" i="8"/>
  <c r="J81" i="8"/>
  <c r="F81" i="8"/>
  <c r="F79" i="8"/>
  <c r="E77" i="8"/>
  <c r="J55" i="8"/>
  <c r="J54" i="8"/>
  <c r="F54" i="8"/>
  <c r="F52" i="8"/>
  <c r="E50" i="8"/>
  <c r="J18" i="8"/>
  <c r="E18" i="8"/>
  <c r="F82" i="8" s="1"/>
  <c r="J17" i="8"/>
  <c r="J12" i="8"/>
  <c r="J52" i="8" s="1"/>
  <c r="E7" i="8"/>
  <c r="E75" i="8"/>
  <c r="J37" i="7"/>
  <c r="J36" i="7"/>
  <c r="AY60" i="1" s="1"/>
  <c r="J35" i="7"/>
  <c r="AX60" i="1" s="1"/>
  <c r="BI106" i="7"/>
  <c r="BH106" i="7"/>
  <c r="BG106" i="7"/>
  <c r="BF106" i="7"/>
  <c r="T106" i="7"/>
  <c r="T105" i="7" s="1"/>
  <c r="R106" i="7"/>
  <c r="R105" i="7" s="1"/>
  <c r="P106" i="7"/>
  <c r="P105" i="7" s="1"/>
  <c r="BI101" i="7"/>
  <c r="BH101" i="7"/>
  <c r="BG101" i="7"/>
  <c r="BF101" i="7"/>
  <c r="T101" i="7"/>
  <c r="R101" i="7"/>
  <c r="P101" i="7"/>
  <c r="BI97" i="7"/>
  <c r="BH97" i="7"/>
  <c r="BG97" i="7"/>
  <c r="BF97" i="7"/>
  <c r="T97" i="7"/>
  <c r="R97" i="7"/>
  <c r="P97" i="7"/>
  <c r="BI93" i="7"/>
  <c r="BH93" i="7"/>
  <c r="BG93" i="7"/>
  <c r="BF93" i="7"/>
  <c r="T93" i="7"/>
  <c r="R93" i="7"/>
  <c r="P93" i="7"/>
  <c r="BI89" i="7"/>
  <c r="BH89" i="7"/>
  <c r="BG89" i="7"/>
  <c r="BF89" i="7"/>
  <c r="T89" i="7"/>
  <c r="R89" i="7"/>
  <c r="P89" i="7"/>
  <c r="BI85" i="7"/>
  <c r="BH85" i="7"/>
  <c r="BG85" i="7"/>
  <c r="BF85" i="7"/>
  <c r="T85" i="7"/>
  <c r="R85" i="7"/>
  <c r="P85" i="7"/>
  <c r="J79" i="7"/>
  <c r="J78" i="7"/>
  <c r="F78" i="7"/>
  <c r="F76" i="7"/>
  <c r="E74" i="7"/>
  <c r="J55" i="7"/>
  <c r="J54" i="7"/>
  <c r="F54" i="7"/>
  <c r="F52" i="7"/>
  <c r="E50" i="7"/>
  <c r="J18" i="7"/>
  <c r="E18" i="7"/>
  <c r="F55" i="7" s="1"/>
  <c r="J17" i="7"/>
  <c r="J12" i="7"/>
  <c r="J52" i="7" s="1"/>
  <c r="E7" i="7"/>
  <c r="E72" i="7"/>
  <c r="J37" i="6"/>
  <c r="J36" i="6"/>
  <c r="AY59" i="1" s="1"/>
  <c r="J35" i="6"/>
  <c r="AX59" i="1" s="1"/>
  <c r="BI136" i="6"/>
  <c r="BH136" i="6"/>
  <c r="BG136" i="6"/>
  <c r="BF136" i="6"/>
  <c r="T136" i="6"/>
  <c r="R136" i="6"/>
  <c r="P136" i="6"/>
  <c r="BI132" i="6"/>
  <c r="BH132" i="6"/>
  <c r="BG132" i="6"/>
  <c r="BF132" i="6"/>
  <c r="T132" i="6"/>
  <c r="R132" i="6"/>
  <c r="P132" i="6"/>
  <c r="BI127" i="6"/>
  <c r="BH127" i="6"/>
  <c r="BG127" i="6"/>
  <c r="BF127" i="6"/>
  <c r="T127" i="6"/>
  <c r="R127" i="6"/>
  <c r="P127" i="6"/>
  <c r="BI123" i="6"/>
  <c r="BH123" i="6"/>
  <c r="BG123" i="6"/>
  <c r="BF123" i="6"/>
  <c r="T123" i="6"/>
  <c r="R123" i="6"/>
  <c r="P123" i="6"/>
  <c r="BI118" i="6"/>
  <c r="BH118" i="6"/>
  <c r="BG118" i="6"/>
  <c r="BF118" i="6"/>
  <c r="T118" i="6"/>
  <c r="R118" i="6"/>
  <c r="P118" i="6"/>
  <c r="BI113" i="6"/>
  <c r="BH113" i="6"/>
  <c r="BG113" i="6"/>
  <c r="BF113" i="6"/>
  <c r="T113" i="6"/>
  <c r="R113" i="6"/>
  <c r="P113" i="6"/>
  <c r="BI109" i="6"/>
  <c r="BH109" i="6"/>
  <c r="BG109" i="6"/>
  <c r="BF109" i="6"/>
  <c r="T109" i="6"/>
  <c r="R109" i="6"/>
  <c r="P109" i="6"/>
  <c r="BI104" i="6"/>
  <c r="BH104" i="6"/>
  <c r="BG104" i="6"/>
  <c r="BF104" i="6"/>
  <c r="T104" i="6"/>
  <c r="R104" i="6"/>
  <c r="P104" i="6"/>
  <c r="BI99" i="6"/>
  <c r="BH99" i="6"/>
  <c r="BG99" i="6"/>
  <c r="BF99" i="6"/>
  <c r="T99" i="6"/>
  <c r="R99" i="6"/>
  <c r="P99" i="6"/>
  <c r="BI95" i="6"/>
  <c r="BH95" i="6"/>
  <c r="BG95" i="6"/>
  <c r="BF95" i="6"/>
  <c r="T95" i="6"/>
  <c r="R95" i="6"/>
  <c r="P95" i="6"/>
  <c r="BI91" i="6"/>
  <c r="BH91" i="6"/>
  <c r="BG91" i="6"/>
  <c r="BF91" i="6"/>
  <c r="T91" i="6"/>
  <c r="R91" i="6"/>
  <c r="P91" i="6"/>
  <c r="BI87" i="6"/>
  <c r="BH87" i="6"/>
  <c r="BG87" i="6"/>
  <c r="BF87" i="6"/>
  <c r="T87" i="6"/>
  <c r="R87" i="6"/>
  <c r="P87" i="6"/>
  <c r="J81" i="6"/>
  <c r="J80" i="6"/>
  <c r="F80" i="6"/>
  <c r="F78" i="6"/>
  <c r="E76" i="6"/>
  <c r="J55" i="6"/>
  <c r="J54" i="6"/>
  <c r="F54" i="6"/>
  <c r="F52" i="6"/>
  <c r="E50" i="6"/>
  <c r="J18" i="6"/>
  <c r="E18" i="6"/>
  <c r="F81" i="6"/>
  <c r="J17" i="6"/>
  <c r="J12" i="6"/>
  <c r="J78" i="6" s="1"/>
  <c r="E7" i="6"/>
  <c r="E48" i="6" s="1"/>
  <c r="J37" i="5"/>
  <c r="J36" i="5"/>
  <c r="AY58" i="1"/>
  <c r="J35" i="5"/>
  <c r="AX58" i="1"/>
  <c r="BI99" i="5"/>
  <c r="BH99" i="5"/>
  <c r="BG99" i="5"/>
  <c r="BF99" i="5"/>
  <c r="T99" i="5"/>
  <c r="R99" i="5"/>
  <c r="P99" i="5"/>
  <c r="BI95" i="5"/>
  <c r="BH95" i="5"/>
  <c r="BG95" i="5"/>
  <c r="BF95" i="5"/>
  <c r="T95" i="5"/>
  <c r="R95" i="5"/>
  <c r="P95" i="5"/>
  <c r="BI91" i="5"/>
  <c r="BH91" i="5"/>
  <c r="BG91" i="5"/>
  <c r="BF91" i="5"/>
  <c r="T91" i="5"/>
  <c r="R91" i="5"/>
  <c r="P91" i="5"/>
  <c r="BI87" i="5"/>
  <c r="BH87" i="5"/>
  <c r="BG87" i="5"/>
  <c r="BF87" i="5"/>
  <c r="T87" i="5"/>
  <c r="R87" i="5"/>
  <c r="P87" i="5"/>
  <c r="BI84" i="5"/>
  <c r="BH84" i="5"/>
  <c r="BG84" i="5"/>
  <c r="BF84" i="5"/>
  <c r="T84" i="5"/>
  <c r="R84" i="5"/>
  <c r="P84" i="5"/>
  <c r="J78" i="5"/>
  <c r="J77" i="5"/>
  <c r="F77" i="5"/>
  <c r="F75" i="5"/>
  <c r="E73" i="5"/>
  <c r="J55" i="5"/>
  <c r="J54" i="5"/>
  <c r="F54" i="5"/>
  <c r="F52" i="5"/>
  <c r="E50" i="5"/>
  <c r="J18" i="5"/>
  <c r="E18" i="5"/>
  <c r="F55" i="5"/>
  <c r="J17" i="5"/>
  <c r="J12" i="5"/>
  <c r="J52" i="5" s="1"/>
  <c r="E7" i="5"/>
  <c r="E71" i="5" s="1"/>
  <c r="J37" i="4"/>
  <c r="J36" i="4"/>
  <c r="AY57" i="1"/>
  <c r="J35" i="4"/>
  <c r="AX57" i="1"/>
  <c r="BI133" i="4"/>
  <c r="BH133" i="4"/>
  <c r="BG133" i="4"/>
  <c r="BF133" i="4"/>
  <c r="T133" i="4"/>
  <c r="R133" i="4"/>
  <c r="P133" i="4"/>
  <c r="BI129" i="4"/>
  <c r="BH129" i="4"/>
  <c r="BG129" i="4"/>
  <c r="BF129" i="4"/>
  <c r="T129" i="4"/>
  <c r="R129" i="4"/>
  <c r="P129" i="4"/>
  <c r="BI124" i="4"/>
  <c r="BH124" i="4"/>
  <c r="BG124" i="4"/>
  <c r="BF124" i="4"/>
  <c r="T124" i="4"/>
  <c r="R124" i="4"/>
  <c r="P124" i="4"/>
  <c r="BI120" i="4"/>
  <c r="BH120" i="4"/>
  <c r="BG120" i="4"/>
  <c r="BF120" i="4"/>
  <c r="T120" i="4"/>
  <c r="R120" i="4"/>
  <c r="P120" i="4"/>
  <c r="BI115" i="4"/>
  <c r="BH115" i="4"/>
  <c r="BG115" i="4"/>
  <c r="BF115" i="4"/>
  <c r="T115" i="4"/>
  <c r="R115" i="4"/>
  <c r="P115" i="4"/>
  <c r="BI110" i="4"/>
  <c r="BH110" i="4"/>
  <c r="BG110" i="4"/>
  <c r="BF110" i="4"/>
  <c r="T110" i="4"/>
  <c r="R110" i="4"/>
  <c r="P110" i="4"/>
  <c r="BI106" i="4"/>
  <c r="BH106" i="4"/>
  <c r="BG106" i="4"/>
  <c r="BF106" i="4"/>
  <c r="T106" i="4"/>
  <c r="R106" i="4"/>
  <c r="P106" i="4"/>
  <c r="BI101" i="4"/>
  <c r="BH101" i="4"/>
  <c r="BG101" i="4"/>
  <c r="BF101" i="4"/>
  <c r="T101" i="4"/>
  <c r="R101" i="4"/>
  <c r="P101" i="4"/>
  <c r="BI97" i="4"/>
  <c r="BH97" i="4"/>
  <c r="BG97" i="4"/>
  <c r="BF97" i="4"/>
  <c r="T97" i="4"/>
  <c r="R97" i="4"/>
  <c r="P97" i="4"/>
  <c r="BI92" i="4"/>
  <c r="BH92" i="4"/>
  <c r="BG92" i="4"/>
  <c r="BF92" i="4"/>
  <c r="T92" i="4"/>
  <c r="R92" i="4"/>
  <c r="P92" i="4"/>
  <c r="BI88" i="4"/>
  <c r="BH88" i="4"/>
  <c r="BG88" i="4"/>
  <c r="BF88" i="4"/>
  <c r="T88" i="4"/>
  <c r="R88" i="4"/>
  <c r="P88" i="4"/>
  <c r="J82" i="4"/>
  <c r="J81" i="4"/>
  <c r="F81" i="4"/>
  <c r="F79" i="4"/>
  <c r="E77" i="4"/>
  <c r="J55" i="4"/>
  <c r="J54" i="4"/>
  <c r="F54" i="4"/>
  <c r="F52" i="4"/>
  <c r="E50" i="4"/>
  <c r="J18" i="4"/>
  <c r="E18" i="4"/>
  <c r="F55" i="4" s="1"/>
  <c r="J17" i="4"/>
  <c r="J12" i="4"/>
  <c r="J79" i="4" s="1"/>
  <c r="E7" i="4"/>
  <c r="E75" i="4" s="1"/>
  <c r="J37" i="3"/>
  <c r="J36" i="3"/>
  <c r="AY56" i="1" s="1"/>
  <c r="J35" i="3"/>
  <c r="AX56" i="1"/>
  <c r="BI125" i="3"/>
  <c r="BH125" i="3"/>
  <c r="BG125" i="3"/>
  <c r="BF125" i="3"/>
  <c r="T125" i="3"/>
  <c r="T124" i="3"/>
  <c r="R125" i="3"/>
  <c r="R124" i="3"/>
  <c r="P125" i="3"/>
  <c r="P124" i="3"/>
  <c r="BI120" i="3"/>
  <c r="BH120" i="3"/>
  <c r="BG120" i="3"/>
  <c r="BF120" i="3"/>
  <c r="T120" i="3"/>
  <c r="R120" i="3"/>
  <c r="P120" i="3"/>
  <c r="BI116" i="3"/>
  <c r="BH116" i="3"/>
  <c r="BG116" i="3"/>
  <c r="BF116" i="3"/>
  <c r="T116" i="3"/>
  <c r="R116" i="3"/>
  <c r="P116" i="3"/>
  <c r="BI112" i="3"/>
  <c r="BH112" i="3"/>
  <c r="BG112" i="3"/>
  <c r="BF112" i="3"/>
  <c r="T112" i="3"/>
  <c r="R112" i="3"/>
  <c r="P112" i="3"/>
  <c r="BI108" i="3"/>
  <c r="BH108" i="3"/>
  <c r="BG108" i="3"/>
  <c r="BF108" i="3"/>
  <c r="T108" i="3"/>
  <c r="R108" i="3"/>
  <c r="P108" i="3"/>
  <c r="BI104" i="3"/>
  <c r="BH104" i="3"/>
  <c r="BG104" i="3"/>
  <c r="BF104" i="3"/>
  <c r="T104" i="3"/>
  <c r="R104" i="3"/>
  <c r="P104" i="3"/>
  <c r="BI99" i="3"/>
  <c r="BH99" i="3"/>
  <c r="BG99" i="3"/>
  <c r="BF99" i="3"/>
  <c r="T99" i="3"/>
  <c r="R99" i="3"/>
  <c r="P99" i="3"/>
  <c r="BI93" i="3"/>
  <c r="BH93" i="3"/>
  <c r="BG93" i="3"/>
  <c r="BF93" i="3"/>
  <c r="T93" i="3"/>
  <c r="R93" i="3"/>
  <c r="P93" i="3"/>
  <c r="BI89" i="3"/>
  <c r="BH89" i="3"/>
  <c r="BG89" i="3"/>
  <c r="BF89" i="3"/>
  <c r="T89" i="3"/>
  <c r="R89" i="3"/>
  <c r="P89" i="3"/>
  <c r="BI85" i="3"/>
  <c r="BH85" i="3"/>
  <c r="BG85" i="3"/>
  <c r="BF85" i="3"/>
  <c r="T85" i="3"/>
  <c r="R85" i="3"/>
  <c r="P85" i="3"/>
  <c r="J79" i="3"/>
  <c r="J78" i="3"/>
  <c r="F78" i="3"/>
  <c r="F76" i="3"/>
  <c r="E74" i="3"/>
  <c r="J55" i="3"/>
  <c r="J54" i="3"/>
  <c r="F54" i="3"/>
  <c r="F52" i="3"/>
  <c r="E50" i="3"/>
  <c r="J18" i="3"/>
  <c r="E18" i="3"/>
  <c r="F79" i="3"/>
  <c r="J17" i="3"/>
  <c r="J12" i="3"/>
  <c r="J76" i="3" s="1"/>
  <c r="E7" i="3"/>
  <c r="E48" i="3" s="1"/>
  <c r="J37" i="2"/>
  <c r="J36" i="2"/>
  <c r="AY55" i="1"/>
  <c r="J35" i="2"/>
  <c r="AX55" i="1"/>
  <c r="BI175" i="2"/>
  <c r="BH175" i="2"/>
  <c r="BG175" i="2"/>
  <c r="BF175" i="2"/>
  <c r="T175" i="2"/>
  <c r="R175" i="2"/>
  <c r="P175" i="2"/>
  <c r="BI170" i="2"/>
  <c r="BH170" i="2"/>
  <c r="BG170" i="2"/>
  <c r="BF170" i="2"/>
  <c r="T170" i="2"/>
  <c r="R170" i="2"/>
  <c r="P170" i="2"/>
  <c r="BI166" i="2"/>
  <c r="BH166" i="2"/>
  <c r="BG166" i="2"/>
  <c r="BF166" i="2"/>
  <c r="T166" i="2"/>
  <c r="R166" i="2"/>
  <c r="P166" i="2"/>
  <c r="BI161" i="2"/>
  <c r="BH161" i="2"/>
  <c r="BG161" i="2"/>
  <c r="BF161" i="2"/>
  <c r="T161" i="2"/>
  <c r="R161" i="2"/>
  <c r="P161" i="2"/>
  <c r="BI157" i="2"/>
  <c r="BH157" i="2"/>
  <c r="BG157" i="2"/>
  <c r="BF157" i="2"/>
  <c r="T157" i="2"/>
  <c r="R157" i="2"/>
  <c r="P157" i="2"/>
  <c r="BI152" i="2"/>
  <c r="BH152" i="2"/>
  <c r="BG152" i="2"/>
  <c r="BF152" i="2"/>
  <c r="T152" i="2"/>
  <c r="R152" i="2"/>
  <c r="P152" i="2"/>
  <c r="BI147" i="2"/>
  <c r="BH147" i="2"/>
  <c r="BG147" i="2"/>
  <c r="BF147" i="2"/>
  <c r="T147" i="2"/>
  <c r="R147" i="2"/>
  <c r="P147" i="2"/>
  <c r="BI143" i="2"/>
  <c r="BH143" i="2"/>
  <c r="BG143" i="2"/>
  <c r="BF143" i="2"/>
  <c r="T143" i="2"/>
  <c r="R143" i="2"/>
  <c r="P143" i="2"/>
  <c r="BI140" i="2"/>
  <c r="BH140" i="2"/>
  <c r="BG140" i="2"/>
  <c r="BF140" i="2"/>
  <c r="T140" i="2"/>
  <c r="R140" i="2"/>
  <c r="P140" i="2"/>
  <c r="BI136" i="2"/>
  <c r="BH136" i="2"/>
  <c r="BG136" i="2"/>
  <c r="BF136" i="2"/>
  <c r="T136" i="2"/>
  <c r="R136" i="2"/>
  <c r="P136" i="2"/>
  <c r="BI130" i="2"/>
  <c r="BH130" i="2"/>
  <c r="BG130" i="2"/>
  <c r="BF130" i="2"/>
  <c r="T130" i="2"/>
  <c r="R130" i="2"/>
  <c r="P130" i="2"/>
  <c r="BI126" i="2"/>
  <c r="BH126" i="2"/>
  <c r="BG126" i="2"/>
  <c r="BF126" i="2"/>
  <c r="T126" i="2"/>
  <c r="R126" i="2"/>
  <c r="P126" i="2"/>
  <c r="BI122" i="2"/>
  <c r="BH122" i="2"/>
  <c r="BG122" i="2"/>
  <c r="BF122" i="2"/>
  <c r="T122" i="2"/>
  <c r="R122" i="2"/>
  <c r="P122" i="2"/>
  <c r="BI118" i="2"/>
  <c r="BH118" i="2"/>
  <c r="BG118" i="2"/>
  <c r="BF118" i="2"/>
  <c r="T118" i="2"/>
  <c r="R118" i="2"/>
  <c r="P118" i="2"/>
  <c r="BI114" i="2"/>
  <c r="BH114" i="2"/>
  <c r="BG114" i="2"/>
  <c r="BF114" i="2"/>
  <c r="T114" i="2"/>
  <c r="R114" i="2"/>
  <c r="P114" i="2"/>
  <c r="BI110" i="2"/>
  <c r="BH110" i="2"/>
  <c r="BG110" i="2"/>
  <c r="BF110" i="2"/>
  <c r="T110" i="2"/>
  <c r="R110" i="2"/>
  <c r="P110" i="2"/>
  <c r="BI106" i="2"/>
  <c r="BH106" i="2"/>
  <c r="BG106" i="2"/>
  <c r="BF106" i="2"/>
  <c r="T106" i="2"/>
  <c r="R106" i="2"/>
  <c r="P106" i="2"/>
  <c r="BI102" i="2"/>
  <c r="BH102" i="2"/>
  <c r="BG102" i="2"/>
  <c r="BF102" i="2"/>
  <c r="T102" i="2"/>
  <c r="R102" i="2"/>
  <c r="P102" i="2"/>
  <c r="BI98" i="2"/>
  <c r="BH98" i="2"/>
  <c r="BG98" i="2"/>
  <c r="BF98" i="2"/>
  <c r="T98" i="2"/>
  <c r="R98" i="2"/>
  <c r="P98" i="2"/>
  <c r="BI94" i="2"/>
  <c r="BH94" i="2"/>
  <c r="BG94" i="2"/>
  <c r="BF94" i="2"/>
  <c r="T94" i="2"/>
  <c r="R94" i="2"/>
  <c r="P94" i="2"/>
  <c r="BI90" i="2"/>
  <c r="BH90" i="2"/>
  <c r="BG90" i="2"/>
  <c r="BF90" i="2"/>
  <c r="T90" i="2"/>
  <c r="R90" i="2"/>
  <c r="P90" i="2"/>
  <c r="BI86" i="2"/>
  <c r="BH86" i="2"/>
  <c r="BG86" i="2"/>
  <c r="BF86" i="2"/>
  <c r="T86" i="2"/>
  <c r="R86" i="2"/>
  <c r="P86" i="2"/>
  <c r="J80" i="2"/>
  <c r="J79" i="2"/>
  <c r="F79" i="2"/>
  <c r="F77" i="2"/>
  <c r="E75" i="2"/>
  <c r="J55" i="2"/>
  <c r="J54" i="2"/>
  <c r="F54" i="2"/>
  <c r="F52" i="2"/>
  <c r="E50" i="2"/>
  <c r="J18" i="2"/>
  <c r="E18" i="2"/>
  <c r="F55" i="2" s="1"/>
  <c r="J17" i="2"/>
  <c r="J12" i="2"/>
  <c r="J52" i="2" s="1"/>
  <c r="E7" i="2"/>
  <c r="E73" i="2"/>
  <c r="L50" i="1"/>
  <c r="AM50" i="1"/>
  <c r="AM49" i="1"/>
  <c r="L49" i="1"/>
  <c r="AM47" i="1"/>
  <c r="L47" i="1"/>
  <c r="L45" i="1"/>
  <c r="L44" i="1"/>
  <c r="J114" i="2"/>
  <c r="J90" i="2"/>
  <c r="BK92" i="4"/>
  <c r="J105" i="8"/>
  <c r="BK118" i="2"/>
  <c r="J95" i="6"/>
  <c r="J122" i="8"/>
  <c r="BK106" i="7"/>
  <c r="BK93" i="9"/>
  <c r="BK87" i="5"/>
  <c r="BK113" i="11"/>
  <c r="BK132" i="6"/>
  <c r="BK108" i="10"/>
  <c r="J120" i="3"/>
  <c r="BK136" i="8"/>
  <c r="J109" i="11"/>
  <c r="J97" i="4"/>
  <c r="J143" i="9"/>
  <c r="BK116" i="3"/>
  <c r="BK104" i="6"/>
  <c r="BK130" i="8"/>
  <c r="J105" i="10"/>
  <c r="BK126" i="11"/>
  <c r="BK97" i="4"/>
  <c r="J118" i="9"/>
  <c r="J86" i="2"/>
  <c r="BK143" i="2"/>
  <c r="BK109" i="6"/>
  <c r="BK126" i="9"/>
  <c r="BK110" i="4"/>
  <c r="BK137" i="9"/>
  <c r="BK89" i="9"/>
  <c r="BK90" i="10"/>
  <c r="J97" i="8"/>
  <c r="BK93" i="10"/>
  <c r="J106" i="4"/>
  <c r="BK99" i="10"/>
  <c r="BK136" i="2"/>
  <c r="BK166" i="8"/>
  <c r="J89" i="9"/>
  <c r="BK86" i="2"/>
  <c r="BK161" i="8"/>
  <c r="BK91" i="11"/>
  <c r="J109" i="6"/>
  <c r="J166" i="8"/>
  <c r="J95" i="11"/>
  <c r="J161" i="8"/>
  <c r="BK140" i="2"/>
  <c r="BK95" i="6"/>
  <c r="BK97" i="9"/>
  <c r="BK118" i="6"/>
  <c r="BK85" i="7"/>
  <c r="J108" i="10"/>
  <c r="J101" i="4"/>
  <c r="BK156" i="8"/>
  <c r="J96" i="10"/>
  <c r="J148" i="8"/>
  <c r="J93" i="3"/>
  <c r="J139" i="8"/>
  <c r="J113" i="11"/>
  <c r="J129" i="4"/>
  <c r="J169" i="9"/>
  <c r="BK130" i="9"/>
  <c r="BK120" i="3"/>
  <c r="BK153" i="9"/>
  <c r="J126" i="2"/>
  <c r="BK127" i="8"/>
  <c r="BK173" i="9"/>
  <c r="J99" i="3"/>
  <c r="J123" i="6"/>
  <c r="BK111" i="10"/>
  <c r="J127" i="6"/>
  <c r="J88" i="4"/>
  <c r="J104" i="3"/>
  <c r="BK101" i="8"/>
  <c r="BK87" i="11"/>
  <c r="BK95" i="5"/>
  <c r="BK162" i="9"/>
  <c r="BK114" i="8"/>
  <c r="J100" i="11"/>
  <c r="BK133" i="8"/>
  <c r="J132" i="6"/>
  <c r="J162" i="9"/>
  <c r="J120" i="4"/>
  <c r="BK100" i="11"/>
  <c r="BK99" i="5"/>
  <c r="BK159" i="9"/>
  <c r="BK102" i="2"/>
  <c r="J87" i="6"/>
  <c r="BK101" i="9"/>
  <c r="J104" i="9"/>
  <c r="BK101" i="4"/>
  <c r="J122" i="9"/>
  <c r="BK108" i="3"/>
  <c r="J91" i="11"/>
  <c r="BK118" i="8"/>
  <c r="BK85" i="9"/>
  <c r="J147" i="2"/>
  <c r="J91" i="6"/>
  <c r="BK89" i="3"/>
  <c r="J122" i="2"/>
  <c r="BK87" i="6"/>
  <c r="BK104" i="9"/>
  <c r="BK93" i="3"/>
  <c r="J93" i="7"/>
  <c r="J85" i="9"/>
  <c r="J101" i="9"/>
  <c r="J118" i="2"/>
  <c r="J130" i="9"/>
  <c r="J102" i="2"/>
  <c r="BK142" i="8"/>
  <c r="BK95" i="11"/>
  <c r="J110" i="4"/>
  <c r="J130" i="8"/>
  <c r="J117" i="11"/>
  <c r="J170" i="2"/>
  <c r="BK127" i="6"/>
  <c r="J118" i="8"/>
  <c r="BK170" i="2"/>
  <c r="J92" i="4"/>
  <c r="BK101" i="7"/>
  <c r="BK169" i="9"/>
  <c r="J111" i="9"/>
  <c r="BK166" i="2"/>
  <c r="BK107" i="9"/>
  <c r="BK113" i="6"/>
  <c r="BK88" i="4"/>
  <c r="BK122" i="8"/>
  <c r="BK87" i="10"/>
  <c r="BK99" i="3"/>
  <c r="J136" i="8"/>
  <c r="J90" i="10"/>
  <c r="J107" i="9"/>
  <c r="J125" i="3"/>
  <c r="BK169" i="8"/>
  <c r="J166" i="2"/>
  <c r="J88" i="8"/>
  <c r="J134" i="9"/>
  <c r="J175" i="2"/>
  <c r="BK114" i="2"/>
  <c r="BK91" i="5"/>
  <c r="J115" i="9"/>
  <c r="BK110" i="2"/>
  <c r="J113" i="6"/>
  <c r="J169" i="8"/>
  <c r="J84" i="10"/>
  <c r="J94" i="2"/>
  <c r="J84" i="5"/>
  <c r="BK93" i="8"/>
  <c r="J140" i="9"/>
  <c r="BK157" i="2"/>
  <c r="BK133" i="4"/>
  <c r="BK93" i="7"/>
  <c r="BK105" i="10"/>
  <c r="J161" i="2"/>
  <c r="BK115" i="4"/>
  <c r="BK105" i="8"/>
  <c r="J87" i="11"/>
  <c r="J130" i="2"/>
  <c r="BK152" i="2"/>
  <c r="BK148" i="8"/>
  <c r="BK147" i="2"/>
  <c r="BK129" i="4"/>
  <c r="J145" i="8"/>
  <c r="BK111" i="9"/>
  <c r="BK143" i="9"/>
  <c r="J112" i="3"/>
  <c r="J156" i="9"/>
  <c r="BK112" i="3"/>
  <c r="J156" i="8"/>
  <c r="J157" i="2"/>
  <c r="BK145" i="8"/>
  <c r="BK84" i="10"/>
  <c r="J136" i="6"/>
  <c r="J159" i="9"/>
  <c r="BK104" i="11"/>
  <c r="BK106" i="4"/>
  <c r="J93" i="8"/>
  <c r="BK118" i="9"/>
  <c r="BK140" i="9"/>
  <c r="J152" i="2"/>
  <c r="J106" i="7"/>
  <c r="BK104" i="3"/>
  <c r="J85" i="3"/>
  <c r="BK109" i="8"/>
  <c r="BK98" i="2"/>
  <c r="BK97" i="8"/>
  <c r="J133" i="4"/>
  <c r="J109" i="8"/>
  <c r="BK130" i="2"/>
  <c r="J93" i="9"/>
  <c r="J143" i="2"/>
  <c r="J99" i="6"/>
  <c r="BK134" i="9"/>
  <c r="BK122" i="11"/>
  <c r="J87" i="5"/>
  <c r="BK156" i="9"/>
  <c r="J108" i="3"/>
  <c r="J101" i="8"/>
  <c r="BK115" i="9"/>
  <c r="J115" i="4"/>
  <c r="J142" i="8"/>
  <c r="AS54" i="1"/>
  <c r="J104" i="6"/>
  <c r="BK120" i="4"/>
  <c r="BK166" i="9"/>
  <c r="J136" i="2"/>
  <c r="J118" i="6"/>
  <c r="J114" i="8"/>
  <c r="BK122" i="9"/>
  <c r="J110" i="2"/>
  <c r="BK99" i="6"/>
  <c r="J104" i="11"/>
  <c r="J89" i="7"/>
  <c r="J102" i="10"/>
  <c r="J97" i="9"/>
  <c r="BK91" i="6"/>
  <c r="J150" i="9"/>
  <c r="BK122" i="2"/>
  <c r="BK152" i="8"/>
  <c r="J106" i="2"/>
  <c r="J140" i="2"/>
  <c r="J91" i="5"/>
  <c r="J146" i="9"/>
  <c r="J98" i="2"/>
  <c r="BK123" i="6"/>
  <c r="J166" i="9"/>
  <c r="BK175" i="2"/>
  <c r="BK89" i="7"/>
  <c r="BK96" i="10"/>
  <c r="J116" i="3"/>
  <c r="J152" i="8"/>
  <c r="BK126" i="2"/>
  <c r="BK97" i="7"/>
  <c r="BK102" i="10"/>
  <c r="BK85" i="3"/>
  <c r="J97" i="7"/>
  <c r="J87" i="10"/>
  <c r="J126" i="9"/>
  <c r="J99" i="5"/>
  <c r="J111" i="10"/>
  <c r="J124" i="4"/>
  <c r="J93" i="10"/>
  <c r="BK161" i="2"/>
  <c r="J95" i="5"/>
  <c r="BK94" i="2"/>
  <c r="J101" i="7"/>
  <c r="J173" i="9"/>
  <c r="BK117" i="11"/>
  <c r="BK125" i="3"/>
  <c r="J85" i="7"/>
  <c r="BK109" i="11"/>
  <c r="J153" i="9"/>
  <c r="J122" i="11"/>
  <c r="BK136" i="6"/>
  <c r="BK146" i="9"/>
  <c r="BK90" i="2"/>
  <c r="J99" i="10"/>
  <c r="BK124" i="4"/>
  <c r="BK88" i="8"/>
  <c r="BK150" i="9"/>
  <c r="BK84" i="5"/>
  <c r="BK139" i="8"/>
  <c r="J89" i="3"/>
  <c r="J133" i="8"/>
  <c r="J137" i="9"/>
  <c r="BK106" i="2"/>
  <c r="J127" i="8"/>
  <c r="J126" i="11"/>
  <c r="BK85" i="2" l="1"/>
  <c r="J85" i="2"/>
  <c r="J61" i="2" s="1"/>
  <c r="P135" i="2"/>
  <c r="R84" i="3"/>
  <c r="R83" i="3"/>
  <c r="R82" i="3"/>
  <c r="BK96" i="4"/>
  <c r="J96" i="4" s="1"/>
  <c r="J62" i="4" s="1"/>
  <c r="R105" i="4"/>
  <c r="T83" i="5"/>
  <c r="T82" i="5"/>
  <c r="T81" i="5"/>
  <c r="BK103" i="6"/>
  <c r="BK85" i="6" s="1"/>
  <c r="BK87" i="8"/>
  <c r="BK151" i="8"/>
  <c r="J151" i="8" s="1"/>
  <c r="J63" i="8" s="1"/>
  <c r="P84" i="9"/>
  <c r="P83" i="9"/>
  <c r="P82" i="9" s="1"/>
  <c r="AU62" i="1" s="1"/>
  <c r="BK135" i="2"/>
  <c r="J135" i="2" s="1"/>
  <c r="J62" i="2" s="1"/>
  <c r="P96" i="4"/>
  <c r="T105" i="4"/>
  <c r="P117" i="6"/>
  <c r="P116" i="6" s="1"/>
  <c r="R126" i="8"/>
  <c r="T151" i="8"/>
  <c r="T84" i="9"/>
  <c r="T83" i="9" s="1"/>
  <c r="T82" i="9" s="1"/>
  <c r="BK146" i="2"/>
  <c r="J146" i="2"/>
  <c r="J63" i="2" s="1"/>
  <c r="BK114" i="4"/>
  <c r="J114" i="4"/>
  <c r="J65" i="4" s="1"/>
  <c r="BK117" i="6"/>
  <c r="BK116" i="6"/>
  <c r="J116" i="6"/>
  <c r="J63" i="6"/>
  <c r="BK126" i="8"/>
  <c r="J126" i="8"/>
  <c r="J62" i="8"/>
  <c r="T135" i="2"/>
  <c r="R87" i="8"/>
  <c r="R86" i="8" s="1"/>
  <c r="R151" i="8"/>
  <c r="P83" i="10"/>
  <c r="P82" i="10" s="1"/>
  <c r="P81" i="10" s="1"/>
  <c r="AU63" i="1" s="1"/>
  <c r="R135" i="2"/>
  <c r="BK84" i="3"/>
  <c r="J84" i="3" s="1"/>
  <c r="J61" i="3" s="1"/>
  <c r="R96" i="4"/>
  <c r="BK83" i="5"/>
  <c r="BK82" i="5" s="1"/>
  <c r="R103" i="6"/>
  <c r="BK84" i="7"/>
  <c r="J84" i="7"/>
  <c r="J61" i="7"/>
  <c r="T126" i="8"/>
  <c r="T85" i="2"/>
  <c r="P84" i="3"/>
  <c r="P83" i="3" s="1"/>
  <c r="P82" i="3" s="1"/>
  <c r="AU56" i="1" s="1"/>
  <c r="R87" i="4"/>
  <c r="R86" i="4"/>
  <c r="R114" i="4"/>
  <c r="R113" i="4"/>
  <c r="R83" i="5"/>
  <c r="R82" i="5" s="1"/>
  <c r="R81" i="5" s="1"/>
  <c r="P86" i="6"/>
  <c r="R84" i="7"/>
  <c r="R83" i="7"/>
  <c r="R82" i="7" s="1"/>
  <c r="P160" i="8"/>
  <c r="P159" i="8"/>
  <c r="R86" i="6"/>
  <c r="R85" i="6"/>
  <c r="P126" i="8"/>
  <c r="T83" i="10"/>
  <c r="T82" i="10"/>
  <c r="T81" i="10" s="1"/>
  <c r="BK86" i="11"/>
  <c r="J86" i="11"/>
  <c r="J61" i="11" s="1"/>
  <c r="T146" i="2"/>
  <c r="P87" i="4"/>
  <c r="P105" i="4"/>
  <c r="P86" i="4" s="1"/>
  <c r="BK86" i="6"/>
  <c r="T103" i="6"/>
  <c r="T84" i="7"/>
  <c r="T83" i="7"/>
  <c r="T82" i="7"/>
  <c r="R160" i="8"/>
  <c r="R159" i="8"/>
  <c r="P99" i="11"/>
  <c r="R85" i="2"/>
  <c r="BK105" i="4"/>
  <c r="J105" i="4"/>
  <c r="J63" i="4" s="1"/>
  <c r="R117" i="6"/>
  <c r="R116" i="6"/>
  <c r="P87" i="8"/>
  <c r="P151" i="8"/>
  <c r="P86" i="8" s="1"/>
  <c r="P85" i="8" s="1"/>
  <c r="AU61" i="1" s="1"/>
  <c r="BK84" i="9"/>
  <c r="J84" i="9" s="1"/>
  <c r="J61" i="9" s="1"/>
  <c r="P108" i="11"/>
  <c r="R146" i="2"/>
  <c r="R84" i="2" s="1"/>
  <c r="R83" i="2" s="1"/>
  <c r="T87" i="4"/>
  <c r="T114" i="4"/>
  <c r="T113" i="4"/>
  <c r="P83" i="5"/>
  <c r="P82" i="5" s="1"/>
  <c r="P81" i="5" s="1"/>
  <c r="AU58" i="1" s="1"/>
  <c r="T86" i="6"/>
  <c r="T85" i="6" s="1"/>
  <c r="P84" i="7"/>
  <c r="P83" i="7"/>
  <c r="P82" i="7" s="1"/>
  <c r="AU60" i="1" s="1"/>
  <c r="BK160" i="8"/>
  <c r="BK159" i="8" s="1"/>
  <c r="J159" i="8" s="1"/>
  <c r="J64" i="8" s="1"/>
  <c r="R84" i="9"/>
  <c r="R83" i="9"/>
  <c r="R82" i="9" s="1"/>
  <c r="BK83" i="10"/>
  <c r="J83" i="10"/>
  <c r="J61" i="10" s="1"/>
  <c r="R86" i="11"/>
  <c r="R108" i="11"/>
  <c r="P146" i="2"/>
  <c r="P84" i="2" s="1"/>
  <c r="P83" i="2" s="1"/>
  <c r="AU55" i="1" s="1"/>
  <c r="T84" i="3"/>
  <c r="T83" i="3" s="1"/>
  <c r="T82" i="3" s="1"/>
  <c r="T96" i="4"/>
  <c r="P103" i="6"/>
  <c r="T87" i="8"/>
  <c r="T86" i="8" s="1"/>
  <c r="T86" i="11"/>
  <c r="T99" i="11"/>
  <c r="R121" i="11"/>
  <c r="P85" i="2"/>
  <c r="BK87" i="4"/>
  <c r="J87" i="4"/>
  <c r="J61" i="4"/>
  <c r="P114" i="4"/>
  <c r="P113" i="4" s="1"/>
  <c r="T117" i="6"/>
  <c r="T116" i="6" s="1"/>
  <c r="T160" i="8"/>
  <c r="T159" i="8" s="1"/>
  <c r="R83" i="10"/>
  <c r="R82" i="10"/>
  <c r="R81" i="10" s="1"/>
  <c r="P86" i="11"/>
  <c r="BK99" i="11"/>
  <c r="J99" i="11" s="1"/>
  <c r="J62" i="11" s="1"/>
  <c r="R99" i="11"/>
  <c r="BK108" i="11"/>
  <c r="J108" i="11"/>
  <c r="J63" i="11" s="1"/>
  <c r="T108" i="11"/>
  <c r="BK121" i="11"/>
  <c r="J121" i="11" s="1"/>
  <c r="J64" i="11" s="1"/>
  <c r="P121" i="11"/>
  <c r="T121" i="11"/>
  <c r="BK105" i="7"/>
  <c r="J105" i="7" s="1"/>
  <c r="J62" i="7" s="1"/>
  <c r="BK172" i="9"/>
  <c r="J172" i="9" s="1"/>
  <c r="J62" i="9" s="1"/>
  <c r="BK124" i="3"/>
  <c r="J124" i="3"/>
  <c r="J62" i="3"/>
  <c r="BK82" i="10"/>
  <c r="J82" i="10" s="1"/>
  <c r="J60" i="10" s="1"/>
  <c r="BE87" i="11"/>
  <c r="E48" i="11"/>
  <c r="BE91" i="11"/>
  <c r="BE109" i="11"/>
  <c r="J52" i="11"/>
  <c r="F81" i="11"/>
  <c r="BE104" i="11"/>
  <c r="BE113" i="11"/>
  <c r="BE117" i="11"/>
  <c r="BE95" i="11"/>
  <c r="BE100" i="11"/>
  <c r="BE122" i="11"/>
  <c r="BE126" i="11"/>
  <c r="J52" i="10"/>
  <c r="F55" i="10"/>
  <c r="E48" i="10"/>
  <c r="BE90" i="10"/>
  <c r="BE105" i="10"/>
  <c r="BE102" i="10"/>
  <c r="BE108" i="10"/>
  <c r="BE111" i="10"/>
  <c r="BE84" i="10"/>
  <c r="BE96" i="10"/>
  <c r="BE93" i="10"/>
  <c r="BE99" i="10"/>
  <c r="BE87" i="10"/>
  <c r="F79" i="9"/>
  <c r="J160" i="8"/>
  <c r="J65" i="8"/>
  <c r="BE130" i="9"/>
  <c r="BE156" i="9"/>
  <c r="BE107" i="9"/>
  <c r="BE166" i="9"/>
  <c r="BE122" i="9"/>
  <c r="BE159" i="9"/>
  <c r="BE173" i="9"/>
  <c r="E72" i="9"/>
  <c r="BE89" i="9"/>
  <c r="BE93" i="9"/>
  <c r="BE101" i="9"/>
  <c r="BE126" i="9"/>
  <c r="BE150" i="9"/>
  <c r="BE162" i="9"/>
  <c r="BE146" i="9"/>
  <c r="J87" i="8"/>
  <c r="J61" i="8" s="1"/>
  <c r="BE97" i="9"/>
  <c r="BE111" i="9"/>
  <c r="BE169" i="9"/>
  <c r="BE137" i="9"/>
  <c r="J52" i="9"/>
  <c r="BE118" i="9"/>
  <c r="BE134" i="9"/>
  <c r="BE140" i="9"/>
  <c r="BE153" i="9"/>
  <c r="BE85" i="9"/>
  <c r="BE104" i="9"/>
  <c r="BE115" i="9"/>
  <c r="BE143" i="9"/>
  <c r="J79" i="8"/>
  <c r="BE114" i="8"/>
  <c r="BE127" i="8"/>
  <c r="BE142" i="8"/>
  <c r="BE148" i="8"/>
  <c r="BE105" i="8"/>
  <c r="BE88" i="8"/>
  <c r="BE101" i="8"/>
  <c r="E48" i="8"/>
  <c r="F55" i="8"/>
  <c r="BE109" i="8"/>
  <c r="BE122" i="8"/>
  <c r="BE133" i="8"/>
  <c r="BE136" i="8"/>
  <c r="BE145" i="8"/>
  <c r="BE169" i="8"/>
  <c r="BE97" i="8"/>
  <c r="BE166" i="8"/>
  <c r="BE93" i="8"/>
  <c r="BE130" i="8"/>
  <c r="BE152" i="8"/>
  <c r="BE156" i="8"/>
  <c r="BK83" i="7"/>
  <c r="J83" i="7" s="1"/>
  <c r="J60" i="7" s="1"/>
  <c r="BE161" i="8"/>
  <c r="BE118" i="8"/>
  <c r="BE139" i="8"/>
  <c r="J117" i="6"/>
  <c r="J64" i="6"/>
  <c r="E48" i="7"/>
  <c r="J76" i="7"/>
  <c r="F79" i="7"/>
  <c r="BE97" i="7"/>
  <c r="BE89" i="7"/>
  <c r="J86" i="6"/>
  <c r="J61" i="6" s="1"/>
  <c r="BE85" i="7"/>
  <c r="BE93" i="7"/>
  <c r="BE101" i="7"/>
  <c r="BE106" i="7"/>
  <c r="J83" i="5"/>
  <c r="J61" i="5" s="1"/>
  <c r="F55" i="6"/>
  <c r="BE132" i="6"/>
  <c r="J52" i="6"/>
  <c r="BE91" i="6"/>
  <c r="BE104" i="6"/>
  <c r="BE87" i="6"/>
  <c r="BE136" i="6"/>
  <c r="E74" i="6"/>
  <c r="BE95" i="6"/>
  <c r="BE113" i="6"/>
  <c r="BE99" i="6"/>
  <c r="BE109" i="6"/>
  <c r="BE123" i="6"/>
  <c r="BE127" i="6"/>
  <c r="BE118" i="6"/>
  <c r="E48" i="5"/>
  <c r="BK113" i="4"/>
  <c r="J113" i="4" s="1"/>
  <c r="J64" i="4" s="1"/>
  <c r="J75" i="5"/>
  <c r="F78" i="5"/>
  <c r="BE84" i="5"/>
  <c r="BE99" i="5"/>
  <c r="BK86" i="4"/>
  <c r="J86" i="4"/>
  <c r="J60" i="4" s="1"/>
  <c r="BE87" i="5"/>
  <c r="BE91" i="5"/>
  <c r="BE95" i="5"/>
  <c r="F82" i="4"/>
  <c r="BE97" i="4"/>
  <c r="BE115" i="4"/>
  <c r="J52" i="4"/>
  <c r="BE110" i="4"/>
  <c r="BK83" i="3"/>
  <c r="J83" i="3"/>
  <c r="J60" i="3"/>
  <c r="BE124" i="4"/>
  <c r="BE133" i="4"/>
  <c r="E48" i="4"/>
  <c r="BE106" i="4"/>
  <c r="BE88" i="4"/>
  <c r="BE101" i="4"/>
  <c r="BE129" i="4"/>
  <c r="BE92" i="4"/>
  <c r="BE120" i="4"/>
  <c r="BE85" i="3"/>
  <c r="E72" i="3"/>
  <c r="J52" i="3"/>
  <c r="BE99" i="3"/>
  <c r="BE108" i="3"/>
  <c r="BE93" i="3"/>
  <c r="BE125" i="3"/>
  <c r="BE89" i="3"/>
  <c r="BE116" i="3"/>
  <c r="BK84" i="2"/>
  <c r="J84" i="2"/>
  <c r="J60" i="2" s="1"/>
  <c r="F55" i="3"/>
  <c r="BE104" i="3"/>
  <c r="BE112" i="3"/>
  <c r="BE120" i="3"/>
  <c r="J77" i="2"/>
  <c r="E48" i="2"/>
  <c r="F80" i="2"/>
  <c r="BE98" i="2"/>
  <c r="BE94" i="2"/>
  <c r="BE86" i="2"/>
  <c r="BE90" i="2"/>
  <c r="BE102" i="2"/>
  <c r="BE106" i="2"/>
  <c r="BE110" i="2"/>
  <c r="BE114" i="2"/>
  <c r="BE118" i="2"/>
  <c r="BE122" i="2"/>
  <c r="BE126" i="2"/>
  <c r="BE130" i="2"/>
  <c r="BE136" i="2"/>
  <c r="BE140" i="2"/>
  <c r="BE143" i="2"/>
  <c r="BE147" i="2"/>
  <c r="BE152" i="2"/>
  <c r="BE157" i="2"/>
  <c r="BE161" i="2"/>
  <c r="BE166" i="2"/>
  <c r="BE170" i="2"/>
  <c r="BE175" i="2"/>
  <c r="F37" i="8"/>
  <c r="BD61" i="1"/>
  <c r="F35" i="10"/>
  <c r="BB63" i="1"/>
  <c r="J34" i="4"/>
  <c r="AW57" i="1"/>
  <c r="F36" i="2"/>
  <c r="BC55" i="1" s="1"/>
  <c r="F37" i="4"/>
  <c r="BD57" i="1" s="1"/>
  <c r="J34" i="2"/>
  <c r="AW55" i="1"/>
  <c r="F35" i="11"/>
  <c r="BB64" i="1"/>
  <c r="J34" i="11"/>
  <c r="AW64" i="1" s="1"/>
  <c r="F34" i="5"/>
  <c r="BA58" i="1" s="1"/>
  <c r="F35" i="3"/>
  <c r="BB56" i="1" s="1"/>
  <c r="F34" i="4"/>
  <c r="BA57" i="1"/>
  <c r="F34" i="2"/>
  <c r="BA55" i="1" s="1"/>
  <c r="F34" i="3"/>
  <c r="BA56" i="1" s="1"/>
  <c r="F36" i="9"/>
  <c r="BC62" i="1" s="1"/>
  <c r="F36" i="7"/>
  <c r="BC60" i="1"/>
  <c r="F35" i="9"/>
  <c r="BB62" i="1" s="1"/>
  <c r="F36" i="11"/>
  <c r="BC64" i="1" s="1"/>
  <c r="J34" i="9"/>
  <c r="AW62" i="1" s="1"/>
  <c r="F35" i="7"/>
  <c r="BB60" i="1"/>
  <c r="J34" i="3"/>
  <c r="AW56" i="1" s="1"/>
  <c r="F34" i="6"/>
  <c r="BA59" i="1" s="1"/>
  <c r="F37" i="5"/>
  <c r="BD58" i="1" s="1"/>
  <c r="F34" i="7"/>
  <c r="BA60" i="1"/>
  <c r="F37" i="3"/>
  <c r="BD56" i="1" s="1"/>
  <c r="F36" i="4"/>
  <c r="BC57" i="1" s="1"/>
  <c r="F35" i="6"/>
  <c r="BB59" i="1" s="1"/>
  <c r="F36" i="8"/>
  <c r="BC61" i="1"/>
  <c r="J34" i="7"/>
  <c r="AW60" i="1" s="1"/>
  <c r="F35" i="5"/>
  <c r="BB58" i="1" s="1"/>
  <c r="F35" i="2"/>
  <c r="BB55" i="1" s="1"/>
  <c r="F34" i="11"/>
  <c r="BA64" i="1"/>
  <c r="F37" i="11"/>
  <c r="BD64" i="1" s="1"/>
  <c r="F36" i="5"/>
  <c r="BC58" i="1" s="1"/>
  <c r="J34" i="5"/>
  <c r="AW58" i="1" s="1"/>
  <c r="F37" i="10"/>
  <c r="BD63" i="1"/>
  <c r="F36" i="6"/>
  <c r="BC59" i="1" s="1"/>
  <c r="J34" i="8"/>
  <c r="AW61" i="1" s="1"/>
  <c r="F34" i="8"/>
  <c r="BA61" i="1" s="1"/>
  <c r="F34" i="10"/>
  <c r="BA63" i="1"/>
  <c r="F35" i="4"/>
  <c r="BB57" i="1" s="1"/>
  <c r="F35" i="8"/>
  <c r="BB61" i="1" s="1"/>
  <c r="J34" i="6"/>
  <c r="AW59" i="1" s="1"/>
  <c r="F37" i="9"/>
  <c r="BD62" i="1"/>
  <c r="F37" i="6"/>
  <c r="BD59" i="1" s="1"/>
  <c r="F36" i="3"/>
  <c r="BC56" i="1" s="1"/>
  <c r="J34" i="10"/>
  <c r="AW63" i="1" s="1"/>
  <c r="F36" i="10"/>
  <c r="BC63" i="1"/>
  <c r="F37" i="2"/>
  <c r="BD55" i="1" s="1"/>
  <c r="F34" i="9"/>
  <c r="BA62" i="1" s="1"/>
  <c r="F37" i="7"/>
  <c r="BD60" i="1" s="1"/>
  <c r="J85" i="6" l="1"/>
  <c r="J60" i="6" s="1"/>
  <c r="BK84" i="6"/>
  <c r="J84" i="6" s="1"/>
  <c r="J59" i="6" s="1"/>
  <c r="BK81" i="5"/>
  <c r="J81" i="5" s="1"/>
  <c r="J82" i="5"/>
  <c r="J60" i="5" s="1"/>
  <c r="J103" i="6"/>
  <c r="J62" i="6" s="1"/>
  <c r="BK83" i="9"/>
  <c r="J83" i="9" s="1"/>
  <c r="J60" i="9" s="1"/>
  <c r="T85" i="8"/>
  <c r="P85" i="4"/>
  <c r="AU57" i="1" s="1"/>
  <c r="T85" i="11"/>
  <c r="T84" i="11" s="1"/>
  <c r="R85" i="11"/>
  <c r="R84" i="11"/>
  <c r="T84" i="6"/>
  <c r="T86" i="4"/>
  <c r="T85" i="4"/>
  <c r="R84" i="6"/>
  <c r="P85" i="6"/>
  <c r="P84" i="6"/>
  <c r="AU59" i="1"/>
  <c r="BK86" i="8"/>
  <c r="J86" i="8" s="1"/>
  <c r="J60" i="8" s="1"/>
  <c r="P85" i="11"/>
  <c r="P84" i="11" s="1"/>
  <c r="AU64" i="1" s="1"/>
  <c r="T84" i="2"/>
  <c r="T83" i="2"/>
  <c r="R85" i="4"/>
  <c r="R85" i="8"/>
  <c r="BK85" i="11"/>
  <c r="BK84" i="11" s="1"/>
  <c r="J84" i="11" s="1"/>
  <c r="J30" i="11" s="1"/>
  <c r="AG64" i="1" s="1"/>
  <c r="BK81" i="10"/>
  <c r="J81" i="10"/>
  <c r="BK82" i="9"/>
  <c r="J82" i="9" s="1"/>
  <c r="J30" i="9" s="1"/>
  <c r="AG62" i="1" s="1"/>
  <c r="BK82" i="7"/>
  <c r="J82" i="7"/>
  <c r="J59" i="7" s="1"/>
  <c r="BK85" i="4"/>
  <c r="J85" i="4" s="1"/>
  <c r="J59" i="4" s="1"/>
  <c r="BK82" i="3"/>
  <c r="J82" i="3" s="1"/>
  <c r="J59" i="3" s="1"/>
  <c r="BK83" i="2"/>
  <c r="J83" i="2" s="1"/>
  <c r="J59" i="2" s="1"/>
  <c r="F33" i="10"/>
  <c r="AZ63" i="1"/>
  <c r="J33" i="11"/>
  <c r="AV64" i="1" s="1"/>
  <c r="AT64" i="1" s="1"/>
  <c r="BC54" i="1"/>
  <c r="W32" i="1" s="1"/>
  <c r="J33" i="6"/>
  <c r="AV59" i="1" s="1"/>
  <c r="AT59" i="1" s="1"/>
  <c r="J33" i="7"/>
  <c r="AV60" i="1" s="1"/>
  <c r="AT60" i="1" s="1"/>
  <c r="J33" i="2"/>
  <c r="AV55" i="1" s="1"/>
  <c r="AT55" i="1" s="1"/>
  <c r="J33" i="10"/>
  <c r="AV63" i="1"/>
  <c r="AT63" i="1"/>
  <c r="J33" i="3"/>
  <c r="AV56" i="1"/>
  <c r="AT56" i="1"/>
  <c r="F33" i="5"/>
  <c r="AZ58" i="1"/>
  <c r="F33" i="6"/>
  <c r="AZ59" i="1"/>
  <c r="F33" i="7"/>
  <c r="AZ60" i="1" s="1"/>
  <c r="J30" i="6"/>
  <c r="AG59" i="1"/>
  <c r="F33" i="8"/>
  <c r="AZ61" i="1"/>
  <c r="F33" i="3"/>
  <c r="AZ56" i="1"/>
  <c r="F33" i="11"/>
  <c r="AZ64" i="1" s="1"/>
  <c r="BB54" i="1"/>
  <c r="AX54" i="1"/>
  <c r="BD54" i="1"/>
  <c r="W33" i="1"/>
  <c r="J33" i="4"/>
  <c r="AV57" i="1"/>
  <c r="AT57" i="1"/>
  <c r="J33" i="8"/>
  <c r="AV61" i="1"/>
  <c r="AT61" i="1"/>
  <c r="F33" i="2"/>
  <c r="AZ55" i="1"/>
  <c r="J33" i="5"/>
  <c r="AV58" i="1"/>
  <c r="AT58" i="1"/>
  <c r="J30" i="10"/>
  <c r="AG63" i="1"/>
  <c r="F33" i="9"/>
  <c r="AZ62" i="1"/>
  <c r="F33" i="4"/>
  <c r="AZ57" i="1"/>
  <c r="BA54" i="1"/>
  <c r="W30" i="1" s="1"/>
  <c r="J33" i="9"/>
  <c r="AV62" i="1"/>
  <c r="AT62" i="1" s="1"/>
  <c r="J30" i="5" l="1"/>
  <c r="AG58" i="1" s="1"/>
  <c r="AN58" i="1" s="1"/>
  <c r="J59" i="5"/>
  <c r="J59" i="11"/>
  <c r="J85" i="11"/>
  <c r="J60" i="11" s="1"/>
  <c r="BK85" i="8"/>
  <c r="J85" i="8"/>
  <c r="J59" i="8"/>
  <c r="AN63" i="1"/>
  <c r="J59" i="10"/>
  <c r="J39" i="11"/>
  <c r="AN62" i="1"/>
  <c r="J59" i="9"/>
  <c r="J39" i="10"/>
  <c r="J39" i="9"/>
  <c r="AN59" i="1"/>
  <c r="J39" i="6"/>
  <c r="AN64" i="1"/>
  <c r="AY54" i="1"/>
  <c r="AU54" i="1"/>
  <c r="J30" i="2"/>
  <c r="AG55" i="1"/>
  <c r="J30" i="3"/>
  <c r="AG56" i="1" s="1"/>
  <c r="AN56" i="1" s="1"/>
  <c r="J30" i="4"/>
  <c r="AG57" i="1"/>
  <c r="AN57" i="1" s="1"/>
  <c r="J30" i="7"/>
  <c r="AG60" i="1"/>
  <c r="AN60" i="1"/>
  <c r="AW54" i="1"/>
  <c r="AK30" i="1" s="1"/>
  <c r="AZ54" i="1"/>
  <c r="AV54" i="1"/>
  <c r="AK29" i="1" s="1"/>
  <c r="W31" i="1"/>
  <c r="J39" i="5" l="1"/>
  <c r="J39" i="7"/>
  <c r="J39" i="4"/>
  <c r="J39" i="3"/>
  <c r="J39" i="2"/>
  <c r="AN55" i="1"/>
  <c r="AT54" i="1"/>
  <c r="J30" i="8"/>
  <c r="AG61" i="1" s="1"/>
  <c r="AN61" i="1" s="1"/>
  <c r="W29" i="1"/>
  <c r="J39" i="8" l="1"/>
  <c r="AG54" i="1"/>
  <c r="AK26" i="1" s="1"/>
  <c r="AK35" i="1" s="1"/>
  <c r="AN54" i="1" l="1"/>
</calcChain>
</file>

<file path=xl/sharedStrings.xml><?xml version="1.0" encoding="utf-8"?>
<sst xmlns="http://schemas.openxmlformats.org/spreadsheetml/2006/main" count="6907" uniqueCount="900">
  <si>
    <t>Export Komplet</t>
  </si>
  <si>
    <t>VZ</t>
  </si>
  <si>
    <t>2.0</t>
  </si>
  <si>
    <t>ZAMOK</t>
  </si>
  <si>
    <t>False</t>
  </si>
  <si>
    <t>{516226d1-5e8b-4dd2-b078-f13a83d94d90}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</si>
  <si>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</si>
  <si>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</si>
  <si>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</si>
  <si>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</si>
  <si>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</si>
  <si>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</si>
  <si>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</si>
  <si>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</si>
  <si>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11012023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</si>
  <si>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</si>
  <si>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</si>
  <si>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22112020_22 - Sanace -10  Mníšek pod Brdy, Halda, Bažantnice a okoli-12</t>
  </si>
  <si>
    <t>KSO:</t>
  </si>
  <si>
    <t>823</t>
  </si>
  <si>
    <t>CC-CZ:</t>
  </si>
  <si>
    <t>2</t>
  </si>
  <si>
    <t>Místo:</t>
  </si>
  <si>
    <t>Mnišek p.Brdy</t>
  </si>
  <si>
    <t>Datum:</t>
  </si>
  <si>
    <t>CZ-CPV:</t>
  </si>
  <si>
    <t>45000000-7</t>
  </si>
  <si>
    <t>CZ-CPA:</t>
  </si>
  <si>
    <t>42</t>
  </si>
  <si>
    <t>Zadavatel:</t>
  </si>
  <si>
    <t>IČ:</t>
  </si>
  <si>
    <t/>
  </si>
  <si>
    <t>Město Mníšek pod Brd\</t>
  </si>
  <si>
    <t>DIČ:</t>
  </si>
  <si>
    <t>Uchazeč:</t>
  </si>
  <si>
    <t>Vyplň údaj</t>
  </si>
  <si>
    <t>Projektant:</t>
  </si>
  <si>
    <t>Interprojekt odpady s.r.o. Praha 6</t>
  </si>
  <si>
    <t>True</t>
  </si>
  <si>
    <t>Zpracovatel:</t>
  </si>
  <si>
    <t>Ing.Roman Pýcha</t>
  </si>
  <si>
    <t>Poznámka:</t>
  </si>
  <si>
    <t xml:space="preserve">Zpracováno dle metodiky ÚRS s maximálním zatříděním položek (popisu činností) dle Třídníku stavebních konstrukcí a prací. Použita databáze směrných cen  Položky, které databáze neobsahuje, oceněny dle brutto ceníků příslušných dodavatelů. Veškeré názvy jednotlivých zařízení jsou uvedeny pouze pro určení technické úrovně a provozních parametrů. Ve všech případech lze použít i jiná než navržená zařízení, která mají podobnou nebo minimálně stejnou kvalitu, účinnost a výkon, parametry použití, ev. hlučnost (která bezpodmínečně splňuje platné hygienické normy).  Celková množství u jednotlivých položek (kusy, metry) byla odměřena a sečtena ručně a digitálně z výkresů. viz CÚ 2023 mimo spacial dodávky._x000D_
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</si>
  <si>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</si>
  <si>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</si>
  <si>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</si>
  <si>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</si>
  <si>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</si>
  <si>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</si>
  <si>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</si>
  <si>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</si>
  <si>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</si>
  <si>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</si>
  <si>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</si>
  <si>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</si>
  <si>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</si>
  <si>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</si>
  <si>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</si>
  <si>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</si>
  <si>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</si>
  <si>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</si>
  <si>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</si>
  <si>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</si>
  <si>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</si>
  <si>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</si>
  <si>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</si>
  <si>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</si>
  <si>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</si>
  <si>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</si>
  <si>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</si>
  <si>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</si>
  <si>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</si>
  <si>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</si>
  <si>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</si>
  <si>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</si>
  <si>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</si>
  <si>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</si>
  <si>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</si>
  <si>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</si>
  <si>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</si>
  <si>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</si>
  <si>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</si>
  <si>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22112020_01</t>
  </si>
  <si>
    <t>Mníšek pod Brdy  - Přípravné práce</t>
  </si>
  <si>
    <t>STA</t>
  </si>
  <si>
    <t>1</t>
  </si>
  <si>
    <t>{ee066065-82ec-4599-8b70-3020f9cc44ba}</t>
  </si>
  <si>
    <t>22112020_02</t>
  </si>
  <si>
    <t>Mnišek pod Brdy -  Hráz</t>
  </si>
  <si>
    <t>{8f4e8206-983d-4b94-8d6c-b76d095c2cee}</t>
  </si>
  <si>
    <t>22112020_03</t>
  </si>
  <si>
    <t>Mníšek pod Brdy - Těsnění dna odkaliště</t>
  </si>
  <si>
    <t>{d711696f-ce70-4355-b886-48039d5ad416}</t>
  </si>
  <si>
    <t>22112020_04</t>
  </si>
  <si>
    <t>Mníšek pod Brdy - Přemístění odpadů</t>
  </si>
  <si>
    <t>{b044bbb1-ec97-43f2-80f0-1e566696b1b5}</t>
  </si>
  <si>
    <t>22112020_05</t>
  </si>
  <si>
    <t>Mníšek pod Brdy - Zakrytí odkaliště</t>
  </si>
  <si>
    <t>{0a347644-d8c0-4005-8fa8-ecc305f4a2df}</t>
  </si>
  <si>
    <t>22112020_06</t>
  </si>
  <si>
    <t>Mníšek pod Brdy - Terénní úpravy</t>
  </si>
  <si>
    <t>{5346b622-15c1-4755-a93f-48d30267dc1a}</t>
  </si>
  <si>
    <t>22112020_07</t>
  </si>
  <si>
    <t>Mníšek pod Brdy - Technická rekultivace</t>
  </si>
  <si>
    <t>{e142cbac-52ad-493c-af78-c3d6e60f8e61}</t>
  </si>
  <si>
    <t>22112020_08</t>
  </si>
  <si>
    <t>Mníšek pod Brdy  - Biologická rekultivace</t>
  </si>
  <si>
    <t>{3c29856d-79ee-4bc0-b17a-b017cf38189b}</t>
  </si>
  <si>
    <t>22112020_09</t>
  </si>
  <si>
    <t>Mníšek pod Brdy - Sanační a post sanační monitoring</t>
  </si>
  <si>
    <t>{de50bf40-0660-433c-8b77-875cd5a51371}</t>
  </si>
  <si>
    <t>22112020_VRN</t>
  </si>
  <si>
    <t>Mníšek pod Brdy - VRN a Ostatní</t>
  </si>
  <si>
    <t>{29b82309-86eb-4dbc-820e-07434e6bca4d}</t>
  </si>
  <si>
    <t>KRYCÍ LIST SOUPISU PRACÍ</t>
  </si>
  <si>
    <t>Objekt:</t>
  </si>
  <si>
    <t>22112020_01 - Mníšek pod Brdy  - Přípravné práce</t>
  </si>
  <si>
    <t>Mníšek pod Brdy</t>
  </si>
  <si>
    <t>Město Mníšek pod Brdy</t>
  </si>
  <si>
    <t>Interprojekt odpady s.r.o.</t>
  </si>
  <si>
    <t>Ing.R.Pýcha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</si>
  <si>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</si>
  <si>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</si>
  <si>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</si>
  <si>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</si>
  <si>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</si>
  <si>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 Zemní práce</t>
  </si>
  <si>
    <t xml:space="preserve">    9 - Ostatní konstrukce a práce, bourání</t>
  </si>
  <si>
    <t xml:space="preserve">    997 - Přesun sutě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</si>
  <si>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</si>
  <si>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</si>
  <si>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</si>
  <si>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</si>
  <si>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</si>
  <si>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</si>
  <si>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</si>
  <si>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</si>
  <si>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</si>
  <si>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</si>
  <si>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</si>
  <si>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</si>
  <si>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</si>
  <si>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</si>
  <si>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</si>
  <si>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</si>
  <si>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 xml:space="preserve"> Zemní práce</t>
  </si>
  <si>
    <t>K</t>
  </si>
  <si>
    <t>111251203</t>
  </si>
  <si>
    <t>Odstranění křovin a stromů s odstraněním kořenů strojně průměru kmene do 100 mm v rovině nebo ve svahu sklonu terénu přes 1:5, při celkové ploše přes 500 m2</t>
  </si>
  <si>
    <t>m2</t>
  </si>
  <si>
    <t>CS ÚRS 2024 02</t>
  </si>
  <si>
    <t>4</t>
  </si>
  <si>
    <t>236602226</t>
  </si>
  <si>
    <t>Online PSC</t>
  </si>
  <si>
    <t>https://podminky.urs.cz/item/CS_URS_2024_02/111251203</t>
  </si>
  <si>
    <t>VV</t>
  </si>
  <si>
    <t>11250 "náletové dřeviny"</t>
  </si>
  <si>
    <t>Součet</t>
  </si>
  <si>
    <t>112101101</t>
  </si>
  <si>
    <t>Odstranění stromů s odřezáním kmene a s odvětvením listnatých, průměru kmene přes 100 do 300 mm</t>
  </si>
  <si>
    <t>kus</t>
  </si>
  <si>
    <t>-266078499</t>
  </si>
  <si>
    <t>https://podminky.urs.cz/item/CS_URS_2024_02/112101101</t>
  </si>
  <si>
    <t>50</t>
  </si>
  <si>
    <t>3</t>
  </si>
  <si>
    <t>112155115</t>
  </si>
  <si>
    <t>Štěpkování s naložením na dopravní prostředek a odvozem do 20 km stromků a větví v zapojeném porostu, průměru kmene do 300 mm</t>
  </si>
  <si>
    <t>-1963367914</t>
  </si>
  <si>
    <t>https://podminky.urs.cz/item/CS_URS_2024_02/112155115</t>
  </si>
  <si>
    <t>112155311</t>
  </si>
  <si>
    <t>Štěpkování s naložením na dopravní prostředek a odvozem do 20 km keřového porostu středně hustého</t>
  </si>
  <si>
    <t>197360311</t>
  </si>
  <si>
    <t>https://podminky.urs.cz/item/CS_URS_2024_02/112155311</t>
  </si>
  <si>
    <t>11250</t>
  </si>
  <si>
    <t>5</t>
  </si>
  <si>
    <t>112251101</t>
  </si>
  <si>
    <t>Odstranění pařezů strojně s jejich vykopáním nebo vytrháním průměru přes 100 do 300 mm</t>
  </si>
  <si>
    <t>-730176865</t>
  </si>
  <si>
    <t>https://podminky.urs.cz/item/CS_URS_2024_02/112251101</t>
  </si>
  <si>
    <t>6</t>
  </si>
  <si>
    <t>113151111</t>
  </si>
  <si>
    <t>Rozebírání zpevněných ploch s přemístěním na skládku na vzdálenost do 20 m nebo s naložením na dopravní prostředek ze silničních panelů</t>
  </si>
  <si>
    <t>1374769247</t>
  </si>
  <si>
    <t>https://podminky.urs.cz/item/CS_URS_2024_02/113151111</t>
  </si>
  <si>
    <t>560 "panelová plocha"</t>
  </si>
  <si>
    <t>7</t>
  </si>
  <si>
    <t>122251107</t>
  </si>
  <si>
    <t>Odkopávky a prokopávky nezapažené strojně v hornině třídy těžitelnosti I skupiny 3 přes 5 000 m3</t>
  </si>
  <si>
    <t>m3</t>
  </si>
  <si>
    <t>1579403807</t>
  </si>
  <si>
    <t>https://podminky.urs.cz/item/CS_URS_2024_02/122251107</t>
  </si>
  <si>
    <t>11730+800 "navezená zemina a odpad"</t>
  </si>
  <si>
    <t>8</t>
  </si>
  <si>
    <t>129951121</t>
  </si>
  <si>
    <t>Bourání konstrukcí v odkopávkách a prokopávkách strojně s přemístěním suti na hromady na vzdálenost do 20 m nebo s naložením na dopravní prostředek z betonu prostého neprokládaného</t>
  </si>
  <si>
    <t>-1232059760</t>
  </si>
  <si>
    <t>https://podminky.urs.cz/item/CS_URS_2024_02/129951121</t>
  </si>
  <si>
    <t>1*0,6*0,6*5 "základové patky sloupu veřejného osvětlení"</t>
  </si>
  <si>
    <t>9</t>
  </si>
  <si>
    <t>162201421</t>
  </si>
  <si>
    <t>Vodorovné přemístění větví, kmenů nebo pařezů s naložením, složením a dopravou do 1000 m pařezů kmenů, průměru přes 100 do 300 mm</t>
  </si>
  <si>
    <t>-1658623400</t>
  </si>
  <si>
    <t>https://podminky.urs.cz/item/CS_URS_2024_02/162201421</t>
  </si>
  <si>
    <t>50 "pařezy"</t>
  </si>
  <si>
    <t>10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</si>
  <si>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</si>
  <si>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</si>
  <si>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-2037815775</t>
  </si>
  <si>
    <t>https://podminky.urs.cz/item/CS_URS_2024_02/162351103</t>
  </si>
  <si>
    <t>11</t>
  </si>
  <si>
    <t>171151131</t>
  </si>
  <si>
    <t>Uložení sypanin do násypů strojně s rozprostřením sypaniny ve vrstvách a s hrubým urovnáním zhutněných z hornin nesoudržných a soudržných střídavě ukládaných</t>
  </si>
  <si>
    <t>908066988</t>
  </si>
  <si>
    <t>https://podminky.urs.cz/item/CS_URS_2024_02/171151131</t>
  </si>
  <si>
    <t>12</t>
  </si>
  <si>
    <t>181151331</t>
  </si>
  <si>
    <t>Plošná úprava terénu v zemině skupiny 1 až 4 s urovnáním povrchu bez doplnění ornice souvislé plochy přes 500 m2 při nerovnostech terénu přes 150 do 200 mm v rovině nebo na svahu do 1:5</t>
  </si>
  <si>
    <t>2045084161</t>
  </si>
  <si>
    <t>https://podminky.urs.cz/item/CS_URS_2024_02/181151331</t>
  </si>
  <si>
    <t>"očist povrchu srovnatelně s úpravou"</t>
  </si>
  <si>
    <t>2600</t>
  </si>
  <si>
    <t>Ostatní konstrukce a práce, bourání</t>
  </si>
  <si>
    <t>13</t>
  </si>
  <si>
    <t>966006531</t>
  </si>
  <si>
    <t>Odstranění sloupků protihlukových stěn založených do patek nebo do pilot ocelových</t>
  </si>
  <si>
    <t>m</t>
  </si>
  <si>
    <t>383912693</t>
  </si>
  <si>
    <t>https://podminky.urs.cz/item/CS_URS_2024_02/966006531</t>
  </si>
  <si>
    <t>6 "sloupy veřejného osvětlení"</t>
  </si>
  <si>
    <t>14</t>
  </si>
  <si>
    <t>97712121a</t>
  </si>
  <si>
    <t>Likvidace vrtu pozorovacího s odstraněním soklu a zasypáním a zalitím jílocementem</t>
  </si>
  <si>
    <t>sou</t>
  </si>
  <si>
    <t>-1512571888</t>
  </si>
  <si>
    <t>15 "likvidace pozorovacích vrtů - odkopání zhlaví, krycí deska, zásyp a urovnání terénu"</t>
  </si>
  <si>
    <t>97712131a</t>
  </si>
  <si>
    <t>Odstranění ocelové jímky 2*2*3,5m</t>
  </si>
  <si>
    <t>-1114575942</t>
  </si>
  <si>
    <t xml:space="preserve">2 </t>
  </si>
  <si>
    <t>997</t>
  </si>
  <si>
    <t>Přesun sutě</t>
  </si>
  <si>
    <t>16</t>
  </si>
  <si>
    <t>997221561</t>
  </si>
  <si>
    <t>Vodorovná doprava suti bez naložení, ale se složením a s hrubým urovnáním z kusových materiálů, na vzdálenost do 1 km</t>
  </si>
  <si>
    <t>t</t>
  </si>
  <si>
    <t>-472245158</t>
  </si>
  <si>
    <t>https://podminky.urs.cz/item/CS_URS_2024_02/997221561</t>
  </si>
  <si>
    <t>5,667 "sloup veřejného osvětlení"</t>
  </si>
  <si>
    <t>6 "jímky"</t>
  </si>
  <si>
    <t>17</t>
  </si>
  <si>
    <t>-986945710</t>
  </si>
  <si>
    <t>"Pražce "</t>
  </si>
  <si>
    <t>200*0,3</t>
  </si>
  <si>
    <t>18</t>
  </si>
  <si>
    <t>997221571</t>
  </si>
  <si>
    <t>Vodorovná doprava vybouraných hmot bez naložení, ale se složením a s hrubým urovnáním na vzdálenost do 1 km</t>
  </si>
  <si>
    <t>1048930334</t>
  </si>
  <si>
    <t>https://podminky.urs.cz/item/CS_URS_2024_02/997221571</t>
  </si>
  <si>
    <t>198,8 "panely"</t>
  </si>
  <si>
    <t>19</t>
  </si>
  <si>
    <t>997221579</t>
  </si>
  <si>
    <t>Vodorovná doprava vybouraných hmot bez naložení, ale se složením a s hrubým urovnáním na vzdálenost Příplatek k ceně za každý další započatý 1 km přes 1 km</t>
  </si>
  <si>
    <t>594247055</t>
  </si>
  <si>
    <t>https://podminky.urs.cz/item/CS_URS_2024_02/997221579</t>
  </si>
  <si>
    <t>9*5,667 "sloup veřejného osvětlení"</t>
  </si>
  <si>
    <t>9*6 "jímky"</t>
  </si>
  <si>
    <t>20</t>
  </si>
  <si>
    <t>997221612</t>
  </si>
  <si>
    <t>Nakládání na dopravní prostředky pro vodorovnou dopravu vybouraných hmot</t>
  </si>
  <si>
    <t>-536489804</t>
  </si>
  <si>
    <t>https://podminky.urs.cz/item/CS_URS_2024_02/997221612</t>
  </si>
  <si>
    <t>11,667</t>
  </si>
  <si>
    <t>-1631710388</t>
  </si>
  <si>
    <t>"pražce"</t>
  </si>
  <si>
    <t>0,3*200</t>
  </si>
  <si>
    <t>22</t>
  </si>
  <si>
    <t>99722161a</t>
  </si>
  <si>
    <t xml:space="preserve">Skládání a ukládání kusových částí do terénu - přažce_x000D_
</t>
  </si>
  <si>
    <t>-1315430477</t>
  </si>
  <si>
    <t>200 "uložení pražců"</t>
  </si>
  <si>
    <t>22112020_02 - Mnišek pod Brdy -  Hráz</t>
  </si>
  <si>
    <t>Mnišek pod Brdy</t>
  </si>
  <si>
    <t>Interprojekt odpady</t>
  </si>
  <si>
    <t>-1372202380</t>
  </si>
  <si>
    <t>870 "panelová plocha"</t>
  </si>
  <si>
    <t>122151104</t>
  </si>
  <si>
    <t>Odkopávky a prokopávky nezapažené strojně v hornině třídy těžitelnosti I skupiny 1 a 2 přes 100 do 500 m3</t>
  </si>
  <si>
    <t>1568638151</t>
  </si>
  <si>
    <t>https://podminky.urs.cz/item/CS_URS_2024_02/122151104</t>
  </si>
  <si>
    <t>11,8*58,8*0,15 "zámek pro hrázku"</t>
  </si>
  <si>
    <t>1113733851</t>
  </si>
  <si>
    <t>936 "těleso hráze"</t>
  </si>
  <si>
    <t>58,8*3,2*0,15 "zásyp po části demontovaných panelů"</t>
  </si>
  <si>
    <t>167151111</t>
  </si>
  <si>
    <t>Nakládání, skládání a překládání neulehlého výkopku nebo sypaniny strojně nakládání, množství přes 100 m3, z hornin třídy těžitelnosti I, skupiny 1 až 3</t>
  </si>
  <si>
    <t>1355104833</t>
  </si>
  <si>
    <t>https://podminky.urs.cz/item/CS_URS_2024_02/167151111</t>
  </si>
  <si>
    <t>171152501</t>
  </si>
  <si>
    <t>Zhutnění podloží pod násypy z rostlé horniny třídy těžitelnosti I a II, skupiny 1 až 4 z hornin soudružných a nesoudržných</t>
  </si>
  <si>
    <t>-405805604</t>
  </si>
  <si>
    <t>https://podminky.urs.cz/item/CS_URS_2024_02/171152501</t>
  </si>
  <si>
    <t>870 "hráz"</t>
  </si>
  <si>
    <t>171251201</t>
  </si>
  <si>
    <t>Uložení sypaniny na skládky nebo meziskládky bez hutnění s upravením uložené sypaniny do předepsaného tvaru</t>
  </si>
  <si>
    <t>-29254522</t>
  </si>
  <si>
    <t>https://podminky.urs.cz/item/CS_URS_2024_02/171251201</t>
  </si>
  <si>
    <t>11,8*58,8*0,15 "zámek pod tělesem hráze"</t>
  </si>
  <si>
    <t>173153101</t>
  </si>
  <si>
    <t>Uložení netříděných sypanin do přechodových vrstev zemních a kamenitých hrází přehradních a jiných vodních nádrží z horniny třídy těžitelnosti I a II, skupiny 1 až 4 pro všechny míry zhutnění vodorovné šířky vrstvy do 2,5 m</t>
  </si>
  <si>
    <t>818086665</t>
  </si>
  <si>
    <t>https://podminky.urs.cz/item/CS_URS_2024_02/173153101</t>
  </si>
  <si>
    <t>174151101</t>
  </si>
  <si>
    <t>Zásyp sypaninou z jakékoliv horniny strojně s uložením výkopku ve vrstvách se zhutněním jam, šachet, rýh nebo kolem objektů v těchto vykopávkách</t>
  </si>
  <si>
    <t>782340826</t>
  </si>
  <si>
    <t>https://podminky.urs.cz/item/CS_URS_2024_02/174151101</t>
  </si>
  <si>
    <t>182251101</t>
  </si>
  <si>
    <t>Svahování trvalých svahů do projektovaných profilů strojně s potřebným přemístěním výkopku při svahování násypů v jakékoliv hornině</t>
  </si>
  <si>
    <t>-2146618901</t>
  </si>
  <si>
    <t>https://podminky.urs.cz/item/CS_URS_2024_02/182251101</t>
  </si>
  <si>
    <t>530 "hráz"</t>
  </si>
  <si>
    <t>1849194397</t>
  </si>
  <si>
    <t>308,85 "panely"</t>
  </si>
  <si>
    <t>22112020_03 - Mníšek pod Brdy - Těsnění dna odkaliště</t>
  </si>
  <si>
    <t>Interprojekt odpady, s.r.o.</t>
  </si>
  <si>
    <t xml:space="preserve">    2 - Zakládání</t>
  </si>
  <si>
    <t>PSV - Práce a dodávky PSV</t>
  </si>
  <si>
    <t xml:space="preserve">    711 - Izolace proti vodě, vlhkosti a plynům</t>
  </si>
  <si>
    <t>132251104</t>
  </si>
  <si>
    <t>Hloubení nezapažených rýh šířky do 800 mm strojně s urovnáním dna do předepsaného profilu a spádu v hornině třídy těžitelnosti I skupiny 3 přes 100 m3</t>
  </si>
  <si>
    <t>-388857292</t>
  </si>
  <si>
    <t>https://podminky.urs.cz/item/CS_URS_2024_02/132251104</t>
  </si>
  <si>
    <t>245*0,6*0,6+245*0,6*0,6/2*2 "zámek, kotva"</t>
  </si>
  <si>
    <t>1984074723</t>
  </si>
  <si>
    <t>Zakládání</t>
  </si>
  <si>
    <t>2131411R1</t>
  </si>
  <si>
    <t>Zřízení vrstvy z geotextilie filtrační, separační, odvodňovací, ochranné, výztužné nebo protierozní v rovině nebo ve sklonu do 1:5, šířky do 3 m</t>
  </si>
  <si>
    <t>1010467820</t>
  </si>
  <si>
    <t>3850 "dno"</t>
  </si>
  <si>
    <t>245*1,2 "zámek"</t>
  </si>
  <si>
    <t>M</t>
  </si>
  <si>
    <t>69311084</t>
  </si>
  <si>
    <t>geotextilie netkaná separační, ochranná, filtrační, drenážní PP 700g/m2</t>
  </si>
  <si>
    <t>183698162</t>
  </si>
  <si>
    <t>3850*1,1</t>
  </si>
  <si>
    <t>245*1,2*1,1</t>
  </si>
  <si>
    <t>936941112</t>
  </si>
  <si>
    <t>Osazování doplňkových ocelových součástí hmotnosti přes 1 do 10 kg</t>
  </si>
  <si>
    <t>kg</t>
  </si>
  <si>
    <t>-545934774</t>
  </si>
  <si>
    <t>https://podminky.urs.cz/item/CS_URS_2024_02/936941112</t>
  </si>
  <si>
    <t>125*0,6*2,54 "kotva zámku"</t>
  </si>
  <si>
    <t>13021016</t>
  </si>
  <si>
    <t>tyč ocelová kruhová žebírková DIN 488 jakost B500B (10 505) výztuž do betonu D 18mm</t>
  </si>
  <si>
    <t>-2109759962</t>
  </si>
  <si>
    <t>125*0,6*0,00254 "245/2 á 0,6 m"</t>
  </si>
  <si>
    <t>PSV</t>
  </si>
  <si>
    <t>Práce a dodávky PSV</t>
  </si>
  <si>
    <t>711</t>
  </si>
  <si>
    <t>Izolace proti vodě, vlhkosti a plynům</t>
  </si>
  <si>
    <t>711151101</t>
  </si>
  <si>
    <t>Provedení izolace proti zemní vlhkosti bentonitovou rohoží na ploše vodorovné V</t>
  </si>
  <si>
    <t>-2016159019</t>
  </si>
  <si>
    <t>https://podminky.urs.cz/item/CS_URS_2024_02/711151101</t>
  </si>
  <si>
    <t>56284517</t>
  </si>
  <si>
    <t>rohož bentonitová 5,0 kg/m2</t>
  </si>
  <si>
    <t>32</t>
  </si>
  <si>
    <t>-1517215098</t>
  </si>
  <si>
    <t>3850*1,15 "dno"</t>
  </si>
  <si>
    <t>245*1,2*1,15 "zámek"</t>
  </si>
  <si>
    <t>7114713R1</t>
  </si>
  <si>
    <t>Provedení hydroizolačního systému spodní stavby na ploše vodorovné fólií HDPE volně s horkovzdušným navařením segmentů</t>
  </si>
  <si>
    <t>1736873239</t>
  </si>
  <si>
    <t>https://podminky.urs.cz/item/CS_URS_2024_02/7114713R1</t>
  </si>
  <si>
    <t>28323113</t>
  </si>
  <si>
    <t>fólie HDPE (940-950kg/m3) na skládky a proti zemní vlhkosti nad úrovní terénu tl 2,0mm</t>
  </si>
  <si>
    <t>-840526424</t>
  </si>
  <si>
    <t>998711101</t>
  </si>
  <si>
    <t>Přesun hmot pro izolace proti vodě, vlhkosti a plynům stanovený z hmotnosti přesunovaného materiálu vodorovná dopravní vzdálenost do 50 m základní v objektech výšky do 6 m</t>
  </si>
  <si>
    <t>-278667572</t>
  </si>
  <si>
    <t>https://podminky.urs.cz/item/CS_URS_2024_02/998711101</t>
  </si>
  <si>
    <t>22112020_04 - Mníšek pod Brdy - Přemístění odpadů</t>
  </si>
  <si>
    <t>1151012R2</t>
  </si>
  <si>
    <t>Čerpání odpadních vod, doprava do místa likvidace, likvidace odpadních vod</t>
  </si>
  <si>
    <t>-216706359</t>
  </si>
  <si>
    <t>1000</t>
  </si>
  <si>
    <t>582531135</t>
  </si>
  <si>
    <t>8500 "odpad"</t>
  </si>
  <si>
    <t>1306699203</t>
  </si>
  <si>
    <t>171151103</t>
  </si>
  <si>
    <t>Uložení sypanin do násypů strojně s rozprostřením sypaniny ve vrstvách a s hrubým urovnáním zhutněných z hornin soudržných jakékoliv třídy těžitelnosti</t>
  </si>
  <si>
    <t>15809634</t>
  </si>
  <si>
    <t>https://podminky.urs.cz/item/CS_URS_2024_02/171151103</t>
  </si>
  <si>
    <t>181151321</t>
  </si>
  <si>
    <t>Plošná úprava terénu v zemině skupiny 1 až 4 s urovnáním povrchu bez doplnění ornice souvislé plochy přes 500 m2 při nerovnostech terénu přes 100 do 150 mm v rovině nebo na svahu do 1:5</t>
  </si>
  <si>
    <t>-1158700837</t>
  </si>
  <si>
    <t>https://podminky.urs.cz/item/CS_URS_2024_02/181151321</t>
  </si>
  <si>
    <t>3150 "vyčištění a urovnání plochy"</t>
  </si>
  <si>
    <t>22112020_05 - Mníšek pod Brdy - Zakrytí odkaliště</t>
  </si>
  <si>
    <t>Interprojekt odpda s.r.o.</t>
  </si>
  <si>
    <t>1012581867</t>
  </si>
  <si>
    <t>1280 "krycí vrstva"</t>
  </si>
  <si>
    <t>-731602686</t>
  </si>
  <si>
    <t>126777441</t>
  </si>
  <si>
    <t>-970751304</t>
  </si>
  <si>
    <t>4270 "úprava pláně"</t>
  </si>
  <si>
    <t>919721103</t>
  </si>
  <si>
    <t>Geomříž pro stabilizaci podkladu tkaná z polyesteru podélná pevnost v tahu přes 80 do 150 kN/m</t>
  </si>
  <si>
    <t>-1479523354</t>
  </si>
  <si>
    <t>https://podminky.urs.cz/item/CS_URS_2024_02/919721103</t>
  </si>
  <si>
    <t>3850 "zakrytí odkaliště"</t>
  </si>
  <si>
    <t>-388241456</t>
  </si>
  <si>
    <t>125*0,66*2,54 "kotva zámku"</t>
  </si>
  <si>
    <t>1758893460</t>
  </si>
  <si>
    <t>-2013718095</t>
  </si>
  <si>
    <t>-24190759</t>
  </si>
  <si>
    <t>3850*1,15</t>
  </si>
  <si>
    <t>245*1,2*1,15</t>
  </si>
  <si>
    <t>-1510278690</t>
  </si>
  <si>
    <t>-1124509006</t>
  </si>
  <si>
    <t>1239786388</t>
  </si>
  <si>
    <t>22112020_06 - Mníšek pod Brdy - Terénní úpravy</t>
  </si>
  <si>
    <t>Interprojekt odpda s.r.o</t>
  </si>
  <si>
    <t>-1102705743</t>
  </si>
  <si>
    <t>63375</t>
  </si>
  <si>
    <t>-1208266668</t>
  </si>
  <si>
    <t>1910538457</t>
  </si>
  <si>
    <t>181951111</t>
  </si>
  <si>
    <t>Úprava pláně vyrovnáním výškových rozdílů strojně v hornině třídy těžitelnosti I, skupiny 1 až 3 bez zhutnění</t>
  </si>
  <si>
    <t>-2123661395</t>
  </si>
  <si>
    <t>https://podminky.urs.cz/item/CS_URS_2024_02/181951111</t>
  </si>
  <si>
    <t>26890</t>
  </si>
  <si>
    <t>-494125914</t>
  </si>
  <si>
    <t>17620</t>
  </si>
  <si>
    <t>9970066R5N</t>
  </si>
  <si>
    <t>Naložení, doprava, likvidace odpadu na řízené skládce včetně evidence a dokumentace (směs)</t>
  </si>
  <si>
    <t>-2080481713</t>
  </si>
  <si>
    <t>500 "likvidace odpadu, kateg. N"</t>
  </si>
  <si>
    <t>22112020_07 - Mníšek pod Brdy - Technická rekultivace</t>
  </si>
  <si>
    <t>Interprojekt odpady s.r.o</t>
  </si>
  <si>
    <t>-275981740</t>
  </si>
  <si>
    <t>960*1*0,5+960*0,5*1/2 "zámek kotva, pata svahu"</t>
  </si>
  <si>
    <t>880*1*0,5+880*0,5*1/2 "zámek kotva, koruna skládky"</t>
  </si>
  <si>
    <t>1358193429</t>
  </si>
  <si>
    <t>14329 "krycí zemina, v místě"</t>
  </si>
  <si>
    <t>1627061R9</t>
  </si>
  <si>
    <t>Dovoz chybějícího materiálu - naložení, doprava (krycí vrstva, biologicky zúrodnitelnná zemina)</t>
  </si>
  <si>
    <t>-966069399</t>
  </si>
  <si>
    <t>16826 "krycí zemina"</t>
  </si>
  <si>
    <t>13355 "biologicky zúrodnitelná zemina"</t>
  </si>
  <si>
    <t>1021329020</t>
  </si>
  <si>
    <t>-21567868</t>
  </si>
  <si>
    <t>31155 "krycí zemina, vrstva tl. 40 cm a 30 cm"</t>
  </si>
  <si>
    <t>-2129303432</t>
  </si>
  <si>
    <t>181351115</t>
  </si>
  <si>
    <t>Rozprostření a urovnání ornice v rovině nebo ve svahu sklonu do 1:5 strojně při souvislé ploše přes 500 m2, tl. vrstvy přes 250 do 300 mm</t>
  </si>
  <si>
    <t>1458573356</t>
  </si>
  <si>
    <t>https://podminky.urs.cz/item/CS_URS_2024_02/181351115</t>
  </si>
  <si>
    <t>13355/0,3 "biologicky zúrodniterlná zemina"</t>
  </si>
  <si>
    <t>-273040914</t>
  </si>
  <si>
    <t>26890 "úprava pláně"</t>
  </si>
  <si>
    <t>-979685068</t>
  </si>
  <si>
    <t>1247431223</t>
  </si>
  <si>
    <t>44515 "podkladní geotextilie"</t>
  </si>
  <si>
    <t>6931105a</t>
  </si>
  <si>
    <t>Geotextilie F400M</t>
  </si>
  <si>
    <t>-439553526</t>
  </si>
  <si>
    <t>44515*1,15</t>
  </si>
  <si>
    <t>2132214a</t>
  </si>
  <si>
    <t>Montáž drenážní geokompozit</t>
  </si>
  <si>
    <t>-1527906139</t>
  </si>
  <si>
    <t>44515</t>
  </si>
  <si>
    <t>6931108a</t>
  </si>
  <si>
    <t>Drenážní geokompozit "Fabr"</t>
  </si>
  <si>
    <t>289461128</t>
  </si>
  <si>
    <t>2132215a</t>
  </si>
  <si>
    <t>Montáž protierozní mřížky</t>
  </si>
  <si>
    <t>1351899811</t>
  </si>
  <si>
    <t>6931109a</t>
  </si>
  <si>
    <t>Protierozní mřížka "Polymat"</t>
  </si>
  <si>
    <t>-788141458</t>
  </si>
  <si>
    <t>17620*1,15</t>
  </si>
  <si>
    <t>2132216a</t>
  </si>
  <si>
    <t>Montáž stabilazační geomříže Ar</t>
  </si>
  <si>
    <t>1942251139</t>
  </si>
  <si>
    <t>6931110a</t>
  </si>
  <si>
    <t>Stabilizační geomříž Arter</t>
  </si>
  <si>
    <t>-875736696</t>
  </si>
  <si>
    <t>-412720202</t>
  </si>
  <si>
    <t>920*0,6*2,54 "kotva zámku"</t>
  </si>
  <si>
    <t>-1223718718</t>
  </si>
  <si>
    <t>920*0,6*0,00254 "(960+880)/2 á 0,6 m"</t>
  </si>
  <si>
    <t>1286850013</t>
  </si>
  <si>
    <t>26890 "hladká"</t>
  </si>
  <si>
    <t>17620 "svahová"</t>
  </si>
  <si>
    <t>6931106a</t>
  </si>
  <si>
    <t>Folie HDPE tl 1,5mm rov</t>
  </si>
  <si>
    <t>1304127409</t>
  </si>
  <si>
    <t>26890*1,15</t>
  </si>
  <si>
    <t>6931107a</t>
  </si>
  <si>
    <t>Folie HDPE 1,5 svah</t>
  </si>
  <si>
    <t>891659392</t>
  </si>
  <si>
    <t>22112020_08 - Mníšek pod Brdy  - Biologická rekultivace</t>
  </si>
  <si>
    <t>Ing. R. Pýcha</t>
  </si>
  <si>
    <t xml:space="preserve">    998 - Přesun hmot</t>
  </si>
  <si>
    <t>111151331</t>
  </si>
  <si>
    <t>Pokosení trávníku při souvislé ploše přes 10000 m2 lučního v rovině nebo svahu do 1:5</t>
  </si>
  <si>
    <t>996940756</t>
  </si>
  <si>
    <t>https://podminky.urs.cz/item/CS_URS_2024_02/111151331</t>
  </si>
  <si>
    <t>26890 "oves"</t>
  </si>
  <si>
    <t>111151332</t>
  </si>
  <si>
    <t>Pokosení trávníku při souvislé ploše přes 10000 m2 lučního na svahu přes 1:5 do 1:2</t>
  </si>
  <si>
    <t>1978973835</t>
  </si>
  <si>
    <t>https://podminky.urs.cz/item/CS_URS_2024_02/111151332</t>
  </si>
  <si>
    <t>17620 "oves"</t>
  </si>
  <si>
    <t>181451131</t>
  </si>
  <si>
    <t>Založení trávníku na půdě předem připravené plochy přes 1000 m2 výsevem včetně utažení parkového v rovině nebo na svahu do 1:5</t>
  </si>
  <si>
    <t>-1059733184</t>
  </si>
  <si>
    <t>https://podminky.urs.cz/item/CS_URS_2024_02/181451131</t>
  </si>
  <si>
    <t>181451132</t>
  </si>
  <si>
    <t>Založení trávníku na půdě předem připravené plochy přes 1000 m2 výsevem včetně utažení parkového na svahu přes 1:5 do 1:2</t>
  </si>
  <si>
    <t>-2032746492</t>
  </si>
  <si>
    <t>https://podminky.urs.cz/item/CS_URS_2024_02/181451132</t>
  </si>
  <si>
    <t>00572472</t>
  </si>
  <si>
    <t>osivo směs travní krajinná-rovinná</t>
  </si>
  <si>
    <t>260216823</t>
  </si>
  <si>
    <t>26890*0,015</t>
  </si>
  <si>
    <t>00572474</t>
  </si>
  <si>
    <t>osivo směs travní krajinná-svahová</t>
  </si>
  <si>
    <t>220825306</t>
  </si>
  <si>
    <t>17620*0,015</t>
  </si>
  <si>
    <t>181451311</t>
  </si>
  <si>
    <t>Založení trávníku strojně výsevem včetně utažení na ploše v rovině nebo na svahu do 1:5</t>
  </si>
  <si>
    <t>754896650</t>
  </si>
  <si>
    <t>https://podminky.urs.cz/item/CS_URS_2024_02/181451311</t>
  </si>
  <si>
    <t>28600 "oves"</t>
  </si>
  <si>
    <t>181451312</t>
  </si>
  <si>
    <t>Založení trávníku strojně výsevem včetně utažení na ploše na svahu přes 1:5 do 1:2</t>
  </si>
  <si>
    <t>-1446583033</t>
  </si>
  <si>
    <t>https://podminky.urs.cz/item/CS_URS_2024_02/181451312</t>
  </si>
  <si>
    <t>103217a</t>
  </si>
  <si>
    <t>Oves na setí</t>
  </si>
  <si>
    <t>-677591830</t>
  </si>
  <si>
    <t>(26890+17620)*0,02</t>
  </si>
  <si>
    <t>181951112</t>
  </si>
  <si>
    <t>Úprava pláně vyrovnáním výškových rozdílů strojně v hornině třídy těžitelnosti I, skupiny 1 až 3 se zhutněním</t>
  </si>
  <si>
    <t>877807871</t>
  </si>
  <si>
    <t>https://podminky.urs.cz/item/CS_URS_2024_02/181951112</t>
  </si>
  <si>
    <t>26890+17620</t>
  </si>
  <si>
    <t>183101314</t>
  </si>
  <si>
    <t>Hloubení jamek pro vysazování rostlin v zemině skupiny 1 až 4 s výměnou půdy z 100% v rovině nebo na svahu do 1:5, objemu přes 0,05 do 0,125 m3</t>
  </si>
  <si>
    <t>-1565302069</t>
  </si>
  <si>
    <t>https://podminky.urs.cz/item/CS_URS_2024_02/183101314</t>
  </si>
  <si>
    <t>1400*1,3</t>
  </si>
  <si>
    <t>183102314</t>
  </si>
  <si>
    <t>Hloubení jamek pro vysazování rostlin v zemině skupiny 1 až 4 s výměnou půdy z 100% na svahu přes 1:5 do 1:2, objemu přes 0,05 do 0,125 m3</t>
  </si>
  <si>
    <t>1484300381</t>
  </si>
  <si>
    <t>https://podminky.urs.cz/item/CS_URS_2024_02/183102314</t>
  </si>
  <si>
    <t>1100*1,3</t>
  </si>
  <si>
    <t>184102113</t>
  </si>
  <si>
    <t>Výsadba dřeviny s balem do předem vyhloubené jamky se zalitím v rovině nebo na svahu do 1:5, při průměru balu přes 300 do 400 mm</t>
  </si>
  <si>
    <t>1713489450</t>
  </si>
  <si>
    <t>https://podminky.urs.cz/item/CS_URS_2024_02/184102113</t>
  </si>
  <si>
    <t>02650461</t>
  </si>
  <si>
    <t>dub letní /Quercus robur/ 150-200cm</t>
  </si>
  <si>
    <t>-991045313</t>
  </si>
  <si>
    <t>260</t>
  </si>
  <si>
    <t>02652024</t>
  </si>
  <si>
    <t>růže /Rosa/</t>
  </si>
  <si>
    <t>393893621</t>
  </si>
  <si>
    <t>02650430</t>
  </si>
  <si>
    <t>bříza bělokorá /Betula pendula/ 150-200cm</t>
  </si>
  <si>
    <t>1263963323</t>
  </si>
  <si>
    <t>200*1,3</t>
  </si>
  <si>
    <t>0265054a</t>
  </si>
  <si>
    <t>keřovité rostliny-Ptačí zob, Líska, hloh atd</t>
  </si>
  <si>
    <t>1243055060</t>
  </si>
  <si>
    <t>1040</t>
  </si>
  <si>
    <t>184102123</t>
  </si>
  <si>
    <t>Výsadba dřeviny s balem do předem vyhloubené jamky se zalitím na svahu přes 1:5 do 1:2, při průměru balu přes 300 do 400 mm</t>
  </si>
  <si>
    <t>1876885675</t>
  </si>
  <si>
    <t>https://podminky.urs.cz/item/CS_URS_2024_02/184102123</t>
  </si>
  <si>
    <t>1586253488</t>
  </si>
  <si>
    <t>195</t>
  </si>
  <si>
    <t>-237118454</t>
  </si>
  <si>
    <t>02650360</t>
  </si>
  <si>
    <t>dub letní /Quercus robur/ 150-180cm</t>
  </si>
  <si>
    <t>765791023</t>
  </si>
  <si>
    <t>-167974815</t>
  </si>
  <si>
    <t>845</t>
  </si>
  <si>
    <t>23</t>
  </si>
  <si>
    <t>184215112</t>
  </si>
  <si>
    <t>Ukotvení dřeviny kůly v rovině nebo na svahu do 1:5 jedním kůlem, délky přes 1 do 2 m</t>
  </si>
  <si>
    <t>-245963243</t>
  </si>
  <si>
    <t>https://podminky.urs.cz/item/CS_URS_2024_02/184215112</t>
  </si>
  <si>
    <t>(200+200+150+150)*1,3</t>
  </si>
  <si>
    <t>24</t>
  </si>
  <si>
    <t>60591253</t>
  </si>
  <si>
    <t>kůl vyvazovací dřevěný impregnovaný D 8cm dl 2m</t>
  </si>
  <si>
    <t>592347242</t>
  </si>
  <si>
    <t>910</t>
  </si>
  <si>
    <t>25</t>
  </si>
  <si>
    <t>31324801</t>
  </si>
  <si>
    <t>pletivo drátěné s šestihrannými oky Pz 16/0,7mm v 1m</t>
  </si>
  <si>
    <t>-1789603316</t>
  </si>
  <si>
    <t>910*1</t>
  </si>
  <si>
    <t>998</t>
  </si>
  <si>
    <t>Přesun hmot</t>
  </si>
  <si>
    <t>26</t>
  </si>
  <si>
    <t>998231311</t>
  </si>
  <si>
    <t>Přesun hmot pro sadovnické a krajinářské úpravy strojně dopravní vzdálenost do 5000 m</t>
  </si>
  <si>
    <t>103630040</t>
  </si>
  <si>
    <t>https://podminky.urs.cz/item/CS_URS_2024_02/998231311</t>
  </si>
  <si>
    <t>22112020_09 - Mníšek pod Brdy - Sanační a post sanační monitoring</t>
  </si>
  <si>
    <t>N00 - Odběry vzorků, anylýzy, souhr.pol</t>
  </si>
  <si>
    <t xml:space="preserve">    N01 - Odběry vzorků, anylýzy, souhr.pol</t>
  </si>
  <si>
    <t>N00</t>
  </si>
  <si>
    <t>Odběry vzorků, anylýzy, souhr.pol</t>
  </si>
  <si>
    <t>N01</t>
  </si>
  <si>
    <t>04310300a</t>
  </si>
  <si>
    <t>Dyn.odběr vz.podzemní vody ( st.vrty 12 obj, 13kol)</t>
  </si>
  <si>
    <t>1024</t>
  </si>
  <si>
    <t>1097324836</t>
  </si>
  <si>
    <t>156</t>
  </si>
  <si>
    <t>04310300b</t>
  </si>
  <si>
    <t>Odběr vz povrchové vody (4 odb místa 13kol)</t>
  </si>
  <si>
    <t>-1165050315</t>
  </si>
  <si>
    <t>52</t>
  </si>
  <si>
    <t>04320300a</t>
  </si>
  <si>
    <t>Analýza Podz.vody- studny</t>
  </si>
  <si>
    <t>-853683159</t>
  </si>
  <si>
    <t>65</t>
  </si>
  <si>
    <t>04320300b</t>
  </si>
  <si>
    <t>Analýza Podz.vody vrty</t>
  </si>
  <si>
    <t>910670244</t>
  </si>
  <si>
    <t>91</t>
  </si>
  <si>
    <t>04320300c</t>
  </si>
  <si>
    <t>Analyza Povrchová vody</t>
  </si>
  <si>
    <t>-103193538</t>
  </si>
  <si>
    <t>04910300a</t>
  </si>
  <si>
    <t>Odborná likvidace vybraných vrtů</t>
  </si>
  <si>
    <t>Kompl</t>
  </si>
  <si>
    <t>756444769</t>
  </si>
  <si>
    <t>04910300b</t>
  </si>
  <si>
    <t>Odborný dohled</t>
  </si>
  <si>
    <t>hod</t>
  </si>
  <si>
    <t>-922723728</t>
  </si>
  <si>
    <t>180</t>
  </si>
  <si>
    <t>04910300c</t>
  </si>
  <si>
    <t>Vyhodnocení dat. vypracování roční zprávy</t>
  </si>
  <si>
    <t>-1483683901</t>
  </si>
  <si>
    <t>04910300d</t>
  </si>
  <si>
    <t>Závěrečná zpráva</t>
  </si>
  <si>
    <t>1194245996</t>
  </si>
  <si>
    <t>34010300c</t>
  </si>
  <si>
    <t>Přeprava vzorků</t>
  </si>
  <si>
    <t>km</t>
  </si>
  <si>
    <t>-1468423944</t>
  </si>
  <si>
    <t>22112020_VRN - Mníšek pod Brdy - VRN a Ostatní</t>
  </si>
  <si>
    <t>VRN - 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</si>
  <si>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</si>
  <si>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</si>
  <si>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</si>
  <si>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</si>
  <si>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>VRN</t>
  </si>
  <si>
    <t xml:space="preserve"> Vedlejší rozpočtové náklady</t>
  </si>
  <si>
    <t>VRN1</t>
  </si>
  <si>
    <t>Průzkumné, geodetické a projektové práce</t>
  </si>
  <si>
    <t>012103000</t>
  </si>
  <si>
    <t>Přípravné zeměměřičské práce</t>
  </si>
  <si>
    <t>Kus</t>
  </si>
  <si>
    <t>392389236</t>
  </si>
  <si>
    <t>https://podminky.urs.cz/item/CS_URS_2024_02/012103000</t>
  </si>
  <si>
    <t>012303000</t>
  </si>
  <si>
    <t>Zeměměřičské práce při provádění stavby</t>
  </si>
  <si>
    <t>1296755089</t>
  </si>
  <si>
    <t>https://podminky.urs.cz/item/CS_URS_2024_02/012303000</t>
  </si>
  <si>
    <t>013254000</t>
  </si>
  <si>
    <t>Dokumentace skutečného provedení stavby</t>
  </si>
  <si>
    <t>1222095244</t>
  </si>
  <si>
    <t>https://podminky.urs.cz/item/CS_URS_2024_02/013254000</t>
  </si>
  <si>
    <t>VRN3</t>
  </si>
  <si>
    <t>Zařízení staveniště</t>
  </si>
  <si>
    <t>030001000</t>
  </si>
  <si>
    <t>503645172</t>
  </si>
  <si>
    <t>https://podminky.urs.cz/item/CS_URS_2024_02/030001000</t>
  </si>
  <si>
    <t>034503000</t>
  </si>
  <si>
    <t>Informační tabule na staveništi</t>
  </si>
  <si>
    <t>-1302190815</t>
  </si>
  <si>
    <t>https://podminky.urs.cz/item/CS_URS_2024_02/034503000</t>
  </si>
  <si>
    <t>VRN4</t>
  </si>
  <si>
    <t>Inženýrská činnost</t>
  </si>
  <si>
    <t>040001000</t>
  </si>
  <si>
    <t>-947571277</t>
  </si>
  <si>
    <t>https://podminky.urs.cz/item/CS_URS_2024_02/040001000</t>
  </si>
  <si>
    <t>043194000</t>
  </si>
  <si>
    <t>Zkoušky ostatní</t>
  </si>
  <si>
    <t>-2051980788</t>
  </si>
  <si>
    <t>https://podminky.urs.cz/item/CS_URS_2024_02/043194000</t>
  </si>
  <si>
    <t>045002000</t>
  </si>
  <si>
    <t>Kompletační a koordinační činnost</t>
  </si>
  <si>
    <t>-1719749494</t>
  </si>
  <si>
    <t>https://podminky.urs.cz/item/CS_URS_2024_02/045002000</t>
  </si>
  <si>
    <t>VRN6</t>
  </si>
  <si>
    <t>Územní vlivy</t>
  </si>
  <si>
    <t>060001000</t>
  </si>
  <si>
    <t>-1125514264</t>
  </si>
  <si>
    <t>https://podminky.urs.cz/item/CS_URS_2024_02/060001000</t>
  </si>
  <si>
    <t>065002000</t>
  </si>
  <si>
    <t>Mimostaveništní doprava materiálů, výrobků a strojů</t>
  </si>
  <si>
    <t>-566395223</t>
  </si>
  <si>
    <t>https://podminky.urs.cz/item/CS_URS_2024_02/065002000</t>
  </si>
  <si>
    <t xml:space="preserve"> 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</si>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</sst>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1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1" fillId="0" borderId="13" xfId="0" applyNumberFormat="1" applyFont="1" applyBorder="1"/>
    <xf numFmtId="166" fontId="31" fillId="0" borderId="14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3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167" fontId="21" fillId="0" borderId="23" xfId="0" applyNumberFormat="1" applyFont="1" applyBorder="1" applyAlignment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36" fillId="0" borderId="23" xfId="0" applyFont="1" applyBorder="1" applyAlignment="1">
      <alignment horizontal="center" vertical="center"/>
    </xf>
    <xf numFmtId="49" fontId="36" fillId="0" borderId="23" xfId="0" applyNumberFormat="1" applyFont="1" applyBorder="1" applyAlignment="1">
      <alignment horizontal="left" vertical="center" wrapText="1"/>
    </xf>
    <xf numFmtId="0" fontId="36" fillId="0" borderId="23" xfId="0" applyFont="1" applyBorder="1" applyAlignment="1">
      <alignment horizontal="left" vertical="center" wrapText="1"/>
    </xf>
    <xf numFmtId="0" fontId="36" fillId="0" borderId="23" xfId="0" applyFont="1" applyBorder="1" applyAlignment="1">
      <alignment horizontal="center" vertical="center" wrapText="1"/>
    </xf>
    <xf numFmtId="167" fontId="36" fillId="0" borderId="23" xfId="0" applyNumberFormat="1" applyFont="1" applyBorder="1" applyAlignment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8" fillId="0" borderId="1" xfId="0" applyFont="1" applyBorder="1" applyAlignment="1">
      <alignment vertical="top"/>
    </xf>
    <xf numFmtId="0" fontId="48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49" fontId="48" fillId="0" borderId="1" xfId="0" applyNumberFormat="1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21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1" fillId="4" borderId="8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1" fillId="0" borderId="1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wrapText="1"/>
    </xf>
    <xf numFmtId="0" fontId="39" fillId="0" borderId="1" xfId="0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/>
    </xf>
    <xf numFmtId="0" fontId="40" fillId="0" borderId="29" xfId="0" applyFont="1" applyBorder="1" applyAlignment="1">
      <alignment horizontal="left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top"/>
    </xf>
  </cellXfs>
  <cellStyles count="2">
    <cellStyle name="Hyperlink" xfId="1" builtinId="8"/>
    <cellStyle name="Normal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045002000" TargetMode="External"/><Relationship Id="rId3" Type="http://schemas.openxmlformats.org/officeDocument/2006/relationships/hyperlink" Target="https://podminky.urs.cz/item/CS_URS_2024_02/013254000" TargetMode="External"/><Relationship Id="rId7" Type="http://schemas.openxmlformats.org/officeDocument/2006/relationships/hyperlink" Target="https://podminky.urs.cz/item/CS_URS_2024_02/043194000" TargetMode="External"/><Relationship Id="rId2" Type="http://schemas.openxmlformats.org/officeDocument/2006/relationships/hyperlink" Target="https://podminky.urs.cz/item/CS_URS_2024_02/012303000" TargetMode="External"/><Relationship Id="rId1" Type="http://schemas.openxmlformats.org/officeDocument/2006/relationships/hyperlink" Target="https://podminky.urs.cz/item/CS_URS_2024_02/012103000" TargetMode="External"/><Relationship Id="rId6" Type="http://schemas.openxmlformats.org/officeDocument/2006/relationships/hyperlink" Target="https://podminky.urs.cz/item/CS_URS_2024_02/040001000" TargetMode="External"/><Relationship Id="rId11" Type="http://schemas.openxmlformats.org/officeDocument/2006/relationships/drawing" Target="../drawings/drawing11.xml"/><Relationship Id="rId5" Type="http://schemas.openxmlformats.org/officeDocument/2006/relationships/hyperlink" Target="https://podminky.urs.cz/item/CS_URS_2024_02/034503000" TargetMode="External"/><Relationship Id="rId10" Type="http://schemas.openxmlformats.org/officeDocument/2006/relationships/hyperlink" Target="https://podminky.urs.cz/item/CS_URS_2024_02/065002000" TargetMode="External"/><Relationship Id="rId4" Type="http://schemas.openxmlformats.org/officeDocument/2006/relationships/hyperlink" Target="https://podminky.urs.cz/item/CS_URS_2024_02/030001000" TargetMode="External"/><Relationship Id="rId9" Type="http://schemas.openxmlformats.org/officeDocument/2006/relationships/hyperlink" Target="https://podminky.urs.cz/item/CS_URS_2024_02/060001000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129951121" TargetMode="External"/><Relationship Id="rId13" Type="http://schemas.openxmlformats.org/officeDocument/2006/relationships/hyperlink" Target="https://podminky.urs.cz/item/CS_URS_2024_02/966006531" TargetMode="External"/><Relationship Id="rId18" Type="http://schemas.openxmlformats.org/officeDocument/2006/relationships/hyperlink" Target="https://podminky.urs.cz/item/CS_URS_2024_02/997221612" TargetMode="External"/><Relationship Id="rId3" Type="http://schemas.openxmlformats.org/officeDocument/2006/relationships/hyperlink" Target="https://podminky.urs.cz/item/CS_URS_2024_02/112155115" TargetMode="External"/><Relationship Id="rId7" Type="http://schemas.openxmlformats.org/officeDocument/2006/relationships/hyperlink" Target="https://podminky.urs.cz/item/CS_URS_2024_02/122251107" TargetMode="External"/><Relationship Id="rId12" Type="http://schemas.openxmlformats.org/officeDocument/2006/relationships/hyperlink" Target="https://podminky.urs.cz/item/CS_URS_2024_02/181151331" TargetMode="External"/><Relationship Id="rId17" Type="http://schemas.openxmlformats.org/officeDocument/2006/relationships/hyperlink" Target="https://podminky.urs.cz/item/CS_URS_2024_02/997221579" TargetMode="External"/><Relationship Id="rId2" Type="http://schemas.openxmlformats.org/officeDocument/2006/relationships/hyperlink" Target="https://podminky.urs.cz/item/CS_URS_2024_02/112101101" TargetMode="External"/><Relationship Id="rId16" Type="http://schemas.openxmlformats.org/officeDocument/2006/relationships/hyperlink" Target="https://podminky.urs.cz/item/CS_URS_2024_02/997221571" TargetMode="External"/><Relationship Id="rId20" Type="http://schemas.openxmlformats.org/officeDocument/2006/relationships/drawing" Target="../drawings/drawing2.xml"/><Relationship Id="rId1" Type="http://schemas.openxmlformats.org/officeDocument/2006/relationships/hyperlink" Target="https://podminky.urs.cz/item/CS_URS_2024_02/111251203" TargetMode="External"/><Relationship Id="rId6" Type="http://schemas.openxmlformats.org/officeDocument/2006/relationships/hyperlink" Target="https://podminky.urs.cz/item/CS_URS_2024_02/113151111" TargetMode="External"/><Relationship Id="rId11" Type="http://schemas.openxmlformats.org/officeDocument/2006/relationships/hyperlink" Target="https://podminky.urs.cz/item/CS_URS_2024_02/171151131" TargetMode="External"/><Relationship Id="rId5" Type="http://schemas.openxmlformats.org/officeDocument/2006/relationships/hyperlink" Target="https://podminky.urs.cz/item/CS_URS_2024_02/112251101" TargetMode="External"/><Relationship Id="rId15" Type="http://schemas.openxmlformats.org/officeDocument/2006/relationships/hyperlink" Target="https://podminky.urs.cz/item/CS_URS_2024_02/997221561" TargetMode="External"/><Relationship Id="rId10" Type="http://schemas.openxmlformats.org/officeDocument/2006/relationships/hyperlink" Target="https://podminky.urs.cz/item/CS_URS_2024_02/162351103" TargetMode="External"/><Relationship Id="rId19" Type="http://schemas.openxmlformats.org/officeDocument/2006/relationships/hyperlink" Target="https://podminky.urs.cz/item/CS_URS_2024_02/997221612" TargetMode="External"/><Relationship Id="rId4" Type="http://schemas.openxmlformats.org/officeDocument/2006/relationships/hyperlink" Target="https://podminky.urs.cz/item/CS_URS_2024_02/112155311" TargetMode="External"/><Relationship Id="rId9" Type="http://schemas.openxmlformats.org/officeDocument/2006/relationships/hyperlink" Target="https://podminky.urs.cz/item/CS_URS_2024_02/162201421" TargetMode="External"/><Relationship Id="rId14" Type="http://schemas.openxmlformats.org/officeDocument/2006/relationships/hyperlink" Target="https://podminky.urs.cz/item/CS_URS_2024_02/99722156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174151101" TargetMode="External"/><Relationship Id="rId3" Type="http://schemas.openxmlformats.org/officeDocument/2006/relationships/hyperlink" Target="https://podminky.urs.cz/item/CS_URS_2024_02/162351103" TargetMode="External"/><Relationship Id="rId7" Type="http://schemas.openxmlformats.org/officeDocument/2006/relationships/hyperlink" Target="https://podminky.urs.cz/item/CS_URS_2024_02/173153101" TargetMode="External"/><Relationship Id="rId2" Type="http://schemas.openxmlformats.org/officeDocument/2006/relationships/hyperlink" Target="https://podminky.urs.cz/item/CS_URS_2024_02/122151104" TargetMode="External"/><Relationship Id="rId1" Type="http://schemas.openxmlformats.org/officeDocument/2006/relationships/hyperlink" Target="https://podminky.urs.cz/item/CS_URS_2024_02/113151111" TargetMode="External"/><Relationship Id="rId6" Type="http://schemas.openxmlformats.org/officeDocument/2006/relationships/hyperlink" Target="https://podminky.urs.cz/item/CS_URS_2024_02/171251201" TargetMode="External"/><Relationship Id="rId11" Type="http://schemas.openxmlformats.org/officeDocument/2006/relationships/drawing" Target="../drawings/drawing3.xml"/><Relationship Id="rId5" Type="http://schemas.openxmlformats.org/officeDocument/2006/relationships/hyperlink" Target="https://podminky.urs.cz/item/CS_URS_2024_02/171152501" TargetMode="External"/><Relationship Id="rId10" Type="http://schemas.openxmlformats.org/officeDocument/2006/relationships/hyperlink" Target="https://podminky.urs.cz/item/CS_URS_2024_02/997221571" TargetMode="External"/><Relationship Id="rId4" Type="http://schemas.openxmlformats.org/officeDocument/2006/relationships/hyperlink" Target="https://podminky.urs.cz/item/CS_URS_2024_02/167151111" TargetMode="External"/><Relationship Id="rId9" Type="http://schemas.openxmlformats.org/officeDocument/2006/relationships/hyperlink" Target="https://podminky.urs.cz/item/CS_URS_2024_02/182251101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4_02/936941112" TargetMode="External"/><Relationship Id="rId7" Type="http://schemas.openxmlformats.org/officeDocument/2006/relationships/drawing" Target="../drawings/drawing4.xml"/><Relationship Id="rId2" Type="http://schemas.openxmlformats.org/officeDocument/2006/relationships/hyperlink" Target="https://podminky.urs.cz/item/CS_URS_2024_02/174151101" TargetMode="External"/><Relationship Id="rId1" Type="http://schemas.openxmlformats.org/officeDocument/2006/relationships/hyperlink" Target="https://podminky.urs.cz/item/CS_URS_2024_02/132251104" TargetMode="External"/><Relationship Id="rId6" Type="http://schemas.openxmlformats.org/officeDocument/2006/relationships/hyperlink" Target="https://podminky.urs.cz/item/CS_URS_2024_02/998711101" TargetMode="External"/><Relationship Id="rId5" Type="http://schemas.openxmlformats.org/officeDocument/2006/relationships/hyperlink" Target="https://podminky.urs.cz/item/CS_URS_2024_02/7114713R1" TargetMode="External"/><Relationship Id="rId4" Type="http://schemas.openxmlformats.org/officeDocument/2006/relationships/hyperlink" Target="https://podminky.urs.cz/item/CS_URS_2024_02/71115110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4_02/171151103" TargetMode="External"/><Relationship Id="rId2" Type="http://schemas.openxmlformats.org/officeDocument/2006/relationships/hyperlink" Target="https://podminky.urs.cz/item/CS_URS_2024_02/162351103" TargetMode="External"/><Relationship Id="rId1" Type="http://schemas.openxmlformats.org/officeDocument/2006/relationships/hyperlink" Target="https://podminky.urs.cz/item/CS_URS_2024_02/122251107" TargetMode="External"/><Relationship Id="rId5" Type="http://schemas.openxmlformats.org/officeDocument/2006/relationships/drawing" Target="../drawings/drawing5.xml"/><Relationship Id="rId4" Type="http://schemas.openxmlformats.org/officeDocument/2006/relationships/hyperlink" Target="https://podminky.urs.cz/item/CS_URS_2024_02/181151321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114713R1" TargetMode="External"/><Relationship Id="rId3" Type="http://schemas.openxmlformats.org/officeDocument/2006/relationships/hyperlink" Target="https://podminky.urs.cz/item/CS_URS_2024_02/173153101" TargetMode="External"/><Relationship Id="rId7" Type="http://schemas.openxmlformats.org/officeDocument/2006/relationships/hyperlink" Target="https://podminky.urs.cz/item/CS_URS_2024_02/711151101" TargetMode="External"/><Relationship Id="rId2" Type="http://schemas.openxmlformats.org/officeDocument/2006/relationships/hyperlink" Target="https://podminky.urs.cz/item/CS_URS_2024_02/167151111" TargetMode="External"/><Relationship Id="rId1" Type="http://schemas.openxmlformats.org/officeDocument/2006/relationships/hyperlink" Target="https://podminky.urs.cz/item/CS_URS_2024_02/162351103" TargetMode="External"/><Relationship Id="rId6" Type="http://schemas.openxmlformats.org/officeDocument/2006/relationships/hyperlink" Target="https://podminky.urs.cz/item/CS_URS_2024_02/936941112" TargetMode="External"/><Relationship Id="rId5" Type="http://schemas.openxmlformats.org/officeDocument/2006/relationships/hyperlink" Target="https://podminky.urs.cz/item/CS_URS_2024_02/919721103" TargetMode="External"/><Relationship Id="rId10" Type="http://schemas.openxmlformats.org/officeDocument/2006/relationships/drawing" Target="../drawings/drawing6.xml"/><Relationship Id="rId4" Type="http://schemas.openxmlformats.org/officeDocument/2006/relationships/hyperlink" Target="https://podminky.urs.cz/item/CS_URS_2024_02/181151321" TargetMode="External"/><Relationship Id="rId9" Type="http://schemas.openxmlformats.org/officeDocument/2006/relationships/hyperlink" Target="https://podminky.urs.cz/item/CS_URS_2024_02/998711101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4_02/171151103" TargetMode="External"/><Relationship Id="rId2" Type="http://schemas.openxmlformats.org/officeDocument/2006/relationships/hyperlink" Target="https://podminky.urs.cz/item/CS_URS_2024_02/162351103" TargetMode="External"/><Relationship Id="rId1" Type="http://schemas.openxmlformats.org/officeDocument/2006/relationships/hyperlink" Target="https://podminky.urs.cz/item/CS_URS_2024_02/122251107" TargetMode="External"/><Relationship Id="rId6" Type="http://schemas.openxmlformats.org/officeDocument/2006/relationships/drawing" Target="../drawings/drawing7.xml"/><Relationship Id="rId5" Type="http://schemas.openxmlformats.org/officeDocument/2006/relationships/hyperlink" Target="https://podminky.urs.cz/item/CS_URS_2024_02/182251101" TargetMode="External"/><Relationship Id="rId4" Type="http://schemas.openxmlformats.org/officeDocument/2006/relationships/hyperlink" Target="https://podminky.urs.cz/item/CS_URS_2024_02/181951111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182251101" TargetMode="External"/><Relationship Id="rId3" Type="http://schemas.openxmlformats.org/officeDocument/2006/relationships/hyperlink" Target="https://podminky.urs.cz/item/CS_URS_2024_02/167151111" TargetMode="External"/><Relationship Id="rId7" Type="http://schemas.openxmlformats.org/officeDocument/2006/relationships/hyperlink" Target="https://podminky.urs.cz/item/CS_URS_2024_02/181951111" TargetMode="External"/><Relationship Id="rId2" Type="http://schemas.openxmlformats.org/officeDocument/2006/relationships/hyperlink" Target="https://podminky.urs.cz/item/CS_URS_2024_02/162351103" TargetMode="External"/><Relationship Id="rId1" Type="http://schemas.openxmlformats.org/officeDocument/2006/relationships/hyperlink" Target="https://podminky.urs.cz/item/CS_URS_2024_02/132251104" TargetMode="External"/><Relationship Id="rId6" Type="http://schemas.openxmlformats.org/officeDocument/2006/relationships/hyperlink" Target="https://podminky.urs.cz/item/CS_URS_2024_02/181351115" TargetMode="External"/><Relationship Id="rId11" Type="http://schemas.openxmlformats.org/officeDocument/2006/relationships/drawing" Target="../drawings/drawing8.xml"/><Relationship Id="rId5" Type="http://schemas.openxmlformats.org/officeDocument/2006/relationships/hyperlink" Target="https://podminky.urs.cz/item/CS_URS_2024_02/174151101" TargetMode="External"/><Relationship Id="rId10" Type="http://schemas.openxmlformats.org/officeDocument/2006/relationships/hyperlink" Target="https://podminky.urs.cz/item/CS_URS_2024_02/7114713R1" TargetMode="External"/><Relationship Id="rId4" Type="http://schemas.openxmlformats.org/officeDocument/2006/relationships/hyperlink" Target="https://podminky.urs.cz/item/CS_URS_2024_02/173153101" TargetMode="External"/><Relationship Id="rId9" Type="http://schemas.openxmlformats.org/officeDocument/2006/relationships/hyperlink" Target="https://podminky.urs.cz/item/CS_URS_2024_02/936941112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183101314" TargetMode="External"/><Relationship Id="rId13" Type="http://schemas.openxmlformats.org/officeDocument/2006/relationships/hyperlink" Target="https://podminky.urs.cz/item/CS_URS_2024_02/998231311" TargetMode="External"/><Relationship Id="rId3" Type="http://schemas.openxmlformats.org/officeDocument/2006/relationships/hyperlink" Target="https://podminky.urs.cz/item/CS_URS_2024_02/181451131" TargetMode="External"/><Relationship Id="rId7" Type="http://schemas.openxmlformats.org/officeDocument/2006/relationships/hyperlink" Target="https://podminky.urs.cz/item/CS_URS_2024_02/181951112" TargetMode="External"/><Relationship Id="rId12" Type="http://schemas.openxmlformats.org/officeDocument/2006/relationships/hyperlink" Target="https://podminky.urs.cz/item/CS_URS_2024_02/184215112" TargetMode="External"/><Relationship Id="rId2" Type="http://schemas.openxmlformats.org/officeDocument/2006/relationships/hyperlink" Target="https://podminky.urs.cz/item/CS_URS_2024_02/111151332" TargetMode="External"/><Relationship Id="rId1" Type="http://schemas.openxmlformats.org/officeDocument/2006/relationships/hyperlink" Target="https://podminky.urs.cz/item/CS_URS_2024_02/111151331" TargetMode="External"/><Relationship Id="rId6" Type="http://schemas.openxmlformats.org/officeDocument/2006/relationships/hyperlink" Target="https://podminky.urs.cz/item/CS_URS_2024_02/181451312" TargetMode="External"/><Relationship Id="rId11" Type="http://schemas.openxmlformats.org/officeDocument/2006/relationships/hyperlink" Target="https://podminky.urs.cz/item/CS_URS_2024_02/184102123" TargetMode="External"/><Relationship Id="rId5" Type="http://schemas.openxmlformats.org/officeDocument/2006/relationships/hyperlink" Target="https://podminky.urs.cz/item/CS_URS_2024_02/181451311" TargetMode="External"/><Relationship Id="rId10" Type="http://schemas.openxmlformats.org/officeDocument/2006/relationships/hyperlink" Target="https://podminky.urs.cz/item/CS_URS_2024_02/184102113" TargetMode="External"/><Relationship Id="rId4" Type="http://schemas.openxmlformats.org/officeDocument/2006/relationships/hyperlink" Target="https://podminky.urs.cz/item/CS_URS_2024_02/181451132" TargetMode="External"/><Relationship Id="rId9" Type="http://schemas.openxmlformats.org/officeDocument/2006/relationships/hyperlink" Target="https://podminky.urs.cz/item/CS_URS_2024_02/183102314" TargetMode="External"/><Relationship Id="rId1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6"/>
  <sheetViews>
    <sheetView showGridLines="0" topLeftCell="A4" workbookViewId="0">
      <selection activeCell="AN8" sqref="AN8"/>
    </sheetView>
  </sheetViews>
  <sheetFormatPr defaultRowHeight="14.5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customWidth="1"/>
    <col min="44" max="44" width="13.6640625" customWidth="1"/>
    <col min="45" max="47" width="25.777343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66.44140625" customWidth="1"/>
    <col min="71" max="91" width="9.33203125" hidden="1"/>
  </cols>
  <sheetData>
    <row r="1" spans="1:74" ht="10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7" customHeight="1">
      <c r="AR2" s="281"/>
      <c r="AS2" s="281"/>
      <c r="AT2" s="281"/>
      <c r="AU2" s="281"/>
      <c r="AV2" s="281"/>
      <c r="AW2" s="281"/>
      <c r="AX2" s="281"/>
      <c r="AY2" s="281"/>
      <c r="AZ2" s="281"/>
      <c r="BA2" s="281"/>
      <c r="BB2" s="281"/>
      <c r="BC2" s="281"/>
      <c r="BD2" s="281"/>
      <c r="BE2" s="281"/>
      <c r="BS2" s="17" t="s">
        <v>6</v>
      </c>
      <c r="BT2" s="17" t="s">
        <v>7</v>
      </c>
    </row>
    <row r="3" spans="1:74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80" t="s">
        <v>14</v>
      </c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1"/>
      <c r="AG5" s="281"/>
      <c r="AH5" s="281"/>
      <c r="AI5" s="281"/>
      <c r="AJ5" s="281"/>
      <c r="AK5" s="281"/>
      <c r="AL5" s="281"/>
      <c r="AM5" s="281"/>
      <c r="AN5" s="281"/>
      <c r="AO5" s="281"/>
      <c r="AR5" s="20"/>
      <c r="BE5" s="277" t="s">
        <v>15</v>
      </c>
      <c r="BS5" s="17" t="s">
        <v>6</v>
      </c>
    </row>
    <row r="6" spans="1:74" ht="37" customHeight="1">
      <c r="B6" s="20"/>
      <c r="D6" s="26" t="s">
        <v>16</v>
      </c>
      <c r="K6" s="282" t="s">
        <v>17</v>
      </c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  <c r="AG6" s="281"/>
      <c r="AH6" s="281"/>
      <c r="AI6" s="281"/>
      <c r="AJ6" s="281"/>
      <c r="AK6" s="281"/>
      <c r="AL6" s="281"/>
      <c r="AM6" s="281"/>
      <c r="AN6" s="281"/>
      <c r="AO6" s="281"/>
      <c r="AR6" s="20"/>
      <c r="BE6" s="278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21</v>
      </c>
      <c r="AR7" s="20"/>
      <c r="BE7" s="278"/>
      <c r="BS7" s="17" t="s">
        <v>6</v>
      </c>
    </row>
    <row r="8" spans="1:74" ht="12" customHeight="1">
      <c r="B8" s="20"/>
      <c r="D8" s="27" t="s">
        <v>22</v>
      </c>
      <c r="K8" s="25" t="s">
        <v>23</v>
      </c>
      <c r="AK8" s="27" t="s">
        <v>24</v>
      </c>
      <c r="AN8" s="28" t="s">
        <v>35</v>
      </c>
      <c r="AR8" s="20"/>
      <c r="BE8" s="278"/>
      <c r="BS8" s="17" t="s">
        <v>6</v>
      </c>
    </row>
    <row r="9" spans="1:74" ht="29.25" customHeight="1">
      <c r="B9" s="20"/>
      <c r="D9" s="24" t="s">
        <v>25</v>
      </c>
      <c r="K9" s="29" t="s">
        <v>26</v>
      </c>
      <c r="AK9" s="24" t="s">
        <v>27</v>
      </c>
      <c r="AN9" s="29" t="s">
        <v>28</v>
      </c>
      <c r="AR9" s="20"/>
      <c r="BE9" s="278"/>
      <c r="BS9" s="17" t="s">
        <v>6</v>
      </c>
    </row>
    <row r="10" spans="1:74" ht="12" customHeight="1">
      <c r="B10" s="20"/>
      <c r="D10" s="27" t="s">
        <v>29</v>
      </c>
      <c r="AK10" s="27" t="s">
        <v>30</v>
      </c>
      <c r="AN10" s="25" t="s">
        <v>31</v>
      </c>
      <c r="AR10" s="20"/>
      <c r="BE10" s="278"/>
      <c r="BS10" s="17" t="s">
        <v>6</v>
      </c>
    </row>
    <row r="11" spans="1:74" ht="18.5" customHeight="1">
      <c r="B11" s="20"/>
      <c r="E11" s="25" t="s">
        <v>32</v>
      </c>
      <c r="AK11" s="27" t="s">
        <v>33</v>
      </c>
      <c r="AN11" s="25" t="s">
        <v>31</v>
      </c>
      <c r="AR11" s="20"/>
      <c r="BE11" s="278"/>
      <c r="BS11" s="17" t="s">
        <v>6</v>
      </c>
    </row>
    <row r="12" spans="1:74" ht="7" customHeight="1">
      <c r="B12" s="20"/>
      <c r="AR12" s="20"/>
      <c r="BE12" s="278"/>
      <c r="BS12" s="17" t="s">
        <v>6</v>
      </c>
    </row>
    <row r="13" spans="1:74" ht="12" customHeight="1">
      <c r="B13" s="20"/>
      <c r="D13" s="27" t="s">
        <v>34</v>
      </c>
      <c r="AK13" s="27" t="s">
        <v>30</v>
      </c>
      <c r="AN13" s="30" t="s">
        <v>35</v>
      </c>
      <c r="AR13" s="20"/>
      <c r="BE13" s="278"/>
      <c r="BS13" s="17" t="s">
        <v>6</v>
      </c>
    </row>
    <row r="14" spans="1:74" ht="12.5">
      <c r="B14" s="20"/>
      <c r="E14" s="283" t="s">
        <v>35</v>
      </c>
      <c r="F14" s="284"/>
      <c r="G14" s="284"/>
      <c r="H14" s="284"/>
      <c r="I14" s="284"/>
      <c r="J14" s="284"/>
      <c r="K14" s="284"/>
      <c r="L14" s="284"/>
      <c r="M14" s="284"/>
      <c r="N14" s="284"/>
      <c r="O14" s="284"/>
      <c r="P14" s="284"/>
      <c r="Q14" s="284"/>
      <c r="R14" s="284"/>
      <c r="S14" s="284"/>
      <c r="T14" s="284"/>
      <c r="U14" s="284"/>
      <c r="V14" s="284"/>
      <c r="W14" s="284"/>
      <c r="X14" s="284"/>
      <c r="Y14" s="284"/>
      <c r="Z14" s="284"/>
      <c r="AA14" s="284"/>
      <c r="AB14" s="284"/>
      <c r="AC14" s="284"/>
      <c r="AD14" s="284"/>
      <c r="AE14" s="284"/>
      <c r="AF14" s="284"/>
      <c r="AG14" s="284"/>
      <c r="AH14" s="284"/>
      <c r="AI14" s="284"/>
      <c r="AJ14" s="284"/>
      <c r="AK14" s="27" t="s">
        <v>33</v>
      </c>
      <c r="AN14" s="30" t="s">
        <v>35</v>
      </c>
      <c r="AR14" s="20"/>
      <c r="BE14" s="278"/>
      <c r="BS14" s="17" t="s">
        <v>6</v>
      </c>
    </row>
    <row r="15" spans="1:74" ht="7" customHeight="1">
      <c r="B15" s="20"/>
      <c r="AR15" s="20"/>
      <c r="BE15" s="278"/>
      <c r="BS15" s="17" t="s">
        <v>4</v>
      </c>
    </row>
    <row r="16" spans="1:74" ht="12" customHeight="1">
      <c r="B16" s="20"/>
      <c r="D16" s="27" t="s">
        <v>36</v>
      </c>
      <c r="AK16" s="27" t="s">
        <v>30</v>
      </c>
      <c r="AN16" s="25" t="s">
        <v>31</v>
      </c>
      <c r="AR16" s="20"/>
      <c r="BE16" s="278"/>
      <c r="BS16" s="17" t="s">
        <v>4</v>
      </c>
    </row>
    <row r="17" spans="2:71" ht="18.5" customHeight="1">
      <c r="B17" s="20"/>
      <c r="E17" s="25" t="s">
        <v>37</v>
      </c>
      <c r="AK17" s="27" t="s">
        <v>33</v>
      </c>
      <c r="AN17" s="25" t="s">
        <v>31</v>
      </c>
      <c r="AR17" s="20"/>
      <c r="BE17" s="278"/>
      <c r="BS17" s="17" t="s">
        <v>38</v>
      </c>
    </row>
    <row r="18" spans="2:71" ht="7" customHeight="1">
      <c r="B18" s="20"/>
      <c r="AR18" s="20"/>
      <c r="BE18" s="278"/>
      <c r="BS18" s="17" t="s">
        <v>6</v>
      </c>
    </row>
    <row r="19" spans="2:71" ht="12" customHeight="1">
      <c r="B19" s="20"/>
      <c r="D19" s="27" t="s">
        <v>39</v>
      </c>
      <c r="AK19" s="27" t="s">
        <v>30</v>
      </c>
      <c r="AN19" s="25" t="s">
        <v>31</v>
      </c>
      <c r="AR19" s="20"/>
      <c r="BE19" s="278"/>
      <c r="BS19" s="17" t="s">
        <v>6</v>
      </c>
    </row>
    <row r="20" spans="2:71" ht="18.5" customHeight="1">
      <c r="B20" s="20"/>
      <c r="E20" s="25" t="s">
        <v>40</v>
      </c>
      <c r="AK20" s="27" t="s">
        <v>33</v>
      </c>
      <c r="AN20" s="25" t="s">
        <v>31</v>
      </c>
      <c r="AR20" s="20"/>
      <c r="BE20" s="278"/>
      <c r="BS20" s="17" t="s">
        <v>4</v>
      </c>
    </row>
    <row r="21" spans="2:71" ht="7" customHeight="1">
      <c r="B21" s="20"/>
      <c r="AR21" s="20"/>
      <c r="BE21" s="278"/>
    </row>
    <row r="22" spans="2:71" ht="12" customHeight="1">
      <c r="B22" s="20"/>
      <c r="D22" s="27" t="s">
        <v>41</v>
      </c>
      <c r="AR22" s="20"/>
      <c r="BE22" s="278"/>
    </row>
    <row r="23" spans="2:71" ht="84" customHeight="1">
      <c r="B23" s="20"/>
      <c r="E23" s="285" t="s">
        <v>42</v>
      </c>
      <c r="F23" s="285"/>
      <c r="G23" s="285"/>
      <c r="H23" s="285"/>
      <c r="I23" s="285"/>
      <c r="J23" s="285"/>
      <c r="K23" s="285"/>
      <c r="L23" s="285"/>
      <c r="M23" s="285"/>
      <c r="N23" s="285"/>
      <c r="O23" s="285"/>
      <c r="P23" s="285"/>
      <c r="Q23" s="285"/>
      <c r="R23" s="285"/>
      <c r="S23" s="285"/>
      <c r="T23" s="285"/>
      <c r="U23" s="285"/>
      <c r="V23" s="285"/>
      <c r="W23" s="285"/>
      <c r="X23" s="285"/>
      <c r="Y23" s="285"/>
      <c r="Z23" s="285"/>
      <c r="AA23" s="285"/>
      <c r="AB23" s="285"/>
      <c r="AC23" s="285"/>
      <c r="AD23" s="285"/>
      <c r="AE23" s="285"/>
      <c r="AF23" s="285"/>
      <c r="AG23" s="285"/>
      <c r="AH23" s="285"/>
      <c r="AI23" s="285"/>
      <c r="AJ23" s="285"/>
      <c r="AK23" s="285"/>
      <c r="AL23" s="285"/>
      <c r="AM23" s="285"/>
      <c r="AN23" s="285"/>
      <c r="AR23" s="20"/>
      <c r="BE23" s="278"/>
    </row>
    <row r="24" spans="2:71" ht="7" customHeight="1">
      <c r="B24" s="20"/>
      <c r="AR24" s="20"/>
      <c r="BE24" s="278"/>
    </row>
    <row r="25" spans="2:71" ht="7" customHeight="1">
      <c r="B25" s="20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0"/>
      <c r="BE25" s="278"/>
    </row>
    <row r="26" spans="2:71" s="1" customFormat="1" ht="25.9" customHeight="1">
      <c r="B26" s="33"/>
      <c r="D26" s="34" t="s">
        <v>43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86">
        <f>ROUND(AG54,2)</f>
        <v>0</v>
      </c>
      <c r="AL26" s="287"/>
      <c r="AM26" s="287"/>
      <c r="AN26" s="287"/>
      <c r="AO26" s="287"/>
      <c r="AR26" s="33"/>
      <c r="BE26" s="278"/>
    </row>
    <row r="27" spans="2:71" s="1" customFormat="1" ht="7" customHeight="1">
      <c r="B27" s="33"/>
      <c r="AR27" s="33"/>
      <c r="BE27" s="278"/>
    </row>
    <row r="28" spans="2:71" s="1" customFormat="1" ht="12.5">
      <c r="B28" s="33"/>
      <c r="L28" s="288" t="s">
        <v>44</v>
      </c>
      <c r="M28" s="288"/>
      <c r="N28" s="288"/>
      <c r="O28" s="288"/>
      <c r="P28" s="288"/>
      <c r="W28" s="288" t="s">
        <v>45</v>
      </c>
      <c r="X28" s="288"/>
      <c r="Y28" s="288"/>
      <c r="Z28" s="288"/>
      <c r="AA28" s="288"/>
      <c r="AB28" s="288"/>
      <c r="AC28" s="288"/>
      <c r="AD28" s="288"/>
      <c r="AE28" s="288"/>
      <c r="AK28" s="288" t="s">
        <v>46</v>
      </c>
      <c r="AL28" s="288"/>
      <c r="AM28" s="288"/>
      <c r="AN28" s="288"/>
      <c r="AO28" s="288"/>
      <c r="AR28" s="33"/>
      <c r="BE28" s="278"/>
    </row>
    <row r="29" spans="2:71" s="2" customFormat="1" ht="14.4" customHeight="1">
      <c r="B29" s="37"/>
      <c r="D29" s="27" t="s">
        <v>47</v>
      </c>
      <c r="F29" s="27" t="s">
        <v>48</v>
      </c>
      <c r="L29" s="291">
        <v>0.21</v>
      </c>
      <c r="M29" s="290"/>
      <c r="N29" s="290"/>
      <c r="O29" s="290"/>
      <c r="P29" s="290"/>
      <c r="W29" s="289">
        <f>ROUND(AZ54, 2)</f>
        <v>0</v>
      </c>
      <c r="X29" s="290"/>
      <c r="Y29" s="290"/>
      <c r="Z29" s="290"/>
      <c r="AA29" s="290"/>
      <c r="AB29" s="290"/>
      <c r="AC29" s="290"/>
      <c r="AD29" s="290"/>
      <c r="AE29" s="290"/>
      <c r="AK29" s="289">
        <f>ROUND(AV54, 2)</f>
        <v>0</v>
      </c>
      <c r="AL29" s="290"/>
      <c r="AM29" s="290"/>
      <c r="AN29" s="290"/>
      <c r="AO29" s="290"/>
      <c r="AR29" s="37"/>
      <c r="BE29" s="279"/>
    </row>
    <row r="30" spans="2:71" s="2" customFormat="1" ht="14.4" customHeight="1">
      <c r="B30" s="37"/>
      <c r="F30" s="27" t="s">
        <v>49</v>
      </c>
      <c r="L30" s="291">
        <v>0.15</v>
      </c>
      <c r="M30" s="290"/>
      <c r="N30" s="290"/>
      <c r="O30" s="290"/>
      <c r="P30" s="290"/>
      <c r="W30" s="289">
        <f>ROUND(BA54, 2)</f>
        <v>0</v>
      </c>
      <c r="X30" s="290"/>
      <c r="Y30" s="290"/>
      <c r="Z30" s="290"/>
      <c r="AA30" s="290"/>
      <c r="AB30" s="290"/>
      <c r="AC30" s="290"/>
      <c r="AD30" s="290"/>
      <c r="AE30" s="290"/>
      <c r="AK30" s="289">
        <f>ROUND(AW54, 2)</f>
        <v>0</v>
      </c>
      <c r="AL30" s="290"/>
      <c r="AM30" s="290"/>
      <c r="AN30" s="290"/>
      <c r="AO30" s="290"/>
      <c r="AR30" s="37"/>
      <c r="BE30" s="279"/>
    </row>
    <row r="31" spans="2:71" s="2" customFormat="1" ht="14.4" hidden="1" customHeight="1">
      <c r="B31" s="37"/>
      <c r="F31" s="27" t="s">
        <v>50</v>
      </c>
      <c r="L31" s="291">
        <v>0.21</v>
      </c>
      <c r="M31" s="290"/>
      <c r="N31" s="290"/>
      <c r="O31" s="290"/>
      <c r="P31" s="290"/>
      <c r="W31" s="289">
        <f>ROUND(BB54, 2)</f>
        <v>0</v>
      </c>
      <c r="X31" s="290"/>
      <c r="Y31" s="290"/>
      <c r="Z31" s="290"/>
      <c r="AA31" s="290"/>
      <c r="AB31" s="290"/>
      <c r="AC31" s="290"/>
      <c r="AD31" s="290"/>
      <c r="AE31" s="290"/>
      <c r="AK31" s="289">
        <v>0</v>
      </c>
      <c r="AL31" s="290"/>
      <c r="AM31" s="290"/>
      <c r="AN31" s="290"/>
      <c r="AO31" s="290"/>
      <c r="AR31" s="37"/>
      <c r="BE31" s="279"/>
    </row>
    <row r="32" spans="2:71" s="2" customFormat="1" ht="14.4" hidden="1" customHeight="1">
      <c r="B32" s="37"/>
      <c r="F32" s="27" t="s">
        <v>51</v>
      </c>
      <c r="L32" s="291">
        <v>0.15</v>
      </c>
      <c r="M32" s="290"/>
      <c r="N32" s="290"/>
      <c r="O32" s="290"/>
      <c r="P32" s="290"/>
      <c r="W32" s="289">
        <f>ROUND(BC54, 2)</f>
        <v>0</v>
      </c>
      <c r="X32" s="290"/>
      <c r="Y32" s="290"/>
      <c r="Z32" s="290"/>
      <c r="AA32" s="290"/>
      <c r="AB32" s="290"/>
      <c r="AC32" s="290"/>
      <c r="AD32" s="290"/>
      <c r="AE32" s="290"/>
      <c r="AK32" s="289">
        <v>0</v>
      </c>
      <c r="AL32" s="290"/>
      <c r="AM32" s="290"/>
      <c r="AN32" s="290"/>
      <c r="AO32" s="290"/>
      <c r="AR32" s="37"/>
      <c r="BE32" s="279"/>
    </row>
    <row r="33" spans="2:44" s="2" customFormat="1" ht="14.4" hidden="1" customHeight="1">
      <c r="B33" s="37"/>
      <c r="F33" s="27" t="s">
        <v>52</v>
      </c>
      <c r="L33" s="291">
        <v>0</v>
      </c>
      <c r="M33" s="290"/>
      <c r="N33" s="290"/>
      <c r="O33" s="290"/>
      <c r="P33" s="290"/>
      <c r="W33" s="289">
        <f>ROUND(BD54, 2)</f>
        <v>0</v>
      </c>
      <c r="X33" s="290"/>
      <c r="Y33" s="290"/>
      <c r="Z33" s="290"/>
      <c r="AA33" s="290"/>
      <c r="AB33" s="290"/>
      <c r="AC33" s="290"/>
      <c r="AD33" s="290"/>
      <c r="AE33" s="290"/>
      <c r="AK33" s="289">
        <v>0</v>
      </c>
      <c r="AL33" s="290"/>
      <c r="AM33" s="290"/>
      <c r="AN33" s="290"/>
      <c r="AO33" s="290"/>
      <c r="AR33" s="37"/>
    </row>
    <row r="34" spans="2:44" s="1" customFormat="1" ht="7" customHeight="1">
      <c r="B34" s="33"/>
      <c r="AR34" s="33"/>
    </row>
    <row r="35" spans="2:44" s="1" customFormat="1" ht="25.9" customHeight="1">
      <c r="B35" s="33"/>
      <c r="C35" s="38"/>
      <c r="D35" s="39" t="s">
        <v>53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54</v>
      </c>
      <c r="U35" s="40"/>
      <c r="V35" s="40"/>
      <c r="W35" s="40"/>
      <c r="X35" s="295" t="s">
        <v>55</v>
      </c>
      <c r="Y35" s="293"/>
      <c r="Z35" s="293"/>
      <c r="AA35" s="293"/>
      <c r="AB35" s="293"/>
      <c r="AC35" s="40"/>
      <c r="AD35" s="40"/>
      <c r="AE35" s="40"/>
      <c r="AF35" s="40"/>
      <c r="AG35" s="40"/>
      <c r="AH35" s="40"/>
      <c r="AI35" s="40"/>
      <c r="AJ35" s="40"/>
      <c r="AK35" s="292">
        <f>SUM(AK26:AK33)</f>
        <v>0</v>
      </c>
      <c r="AL35" s="293"/>
      <c r="AM35" s="293"/>
      <c r="AN35" s="293"/>
      <c r="AO35" s="294"/>
      <c r="AP35" s="38"/>
      <c r="AQ35" s="38"/>
      <c r="AR35" s="33"/>
    </row>
    <row r="36" spans="2:44" s="1" customFormat="1" ht="7" customHeight="1">
      <c r="B36" s="33"/>
      <c r="AR36" s="33"/>
    </row>
    <row r="37" spans="2:44" s="1" customFormat="1" ht="7" customHeight="1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33"/>
    </row>
    <row r="41" spans="2:44" s="1" customFormat="1" ht="7" customHeight="1"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33"/>
    </row>
    <row r="42" spans="2:44" s="1" customFormat="1" ht="25" customHeight="1">
      <c r="B42" s="33"/>
      <c r="C42" s="21" t="s">
        <v>56</v>
      </c>
      <c r="AR42" s="33"/>
    </row>
    <row r="43" spans="2:44" s="1" customFormat="1" ht="7" customHeight="1">
      <c r="B43" s="33"/>
      <c r="AR43" s="33"/>
    </row>
    <row r="44" spans="2:44" s="3" customFormat="1" ht="12" customHeight="1">
      <c r="B44" s="46"/>
      <c r="C44" s="27" t="s">
        <v>13</v>
      </c>
      <c r="L44" s="3" t="str">
        <f>K5</f>
        <v>11012023</v>
      </c>
      <c r="AR44" s="46"/>
    </row>
    <row r="45" spans="2:44" s="4" customFormat="1" ht="37" customHeight="1">
      <c r="B45" s="47"/>
      <c r="C45" s="48" t="s">
        <v>16</v>
      </c>
      <c r="L45" s="274" t="str">
        <f>K6</f>
        <v>22112020_22 - Sanace -10  Mníšek pod Brdy, Halda, Bažantnice a okoli-12</v>
      </c>
      <c r="M45" s="275"/>
      <c r="N45" s="275"/>
      <c r="O45" s="275"/>
      <c r="P45" s="275"/>
      <c r="Q45" s="275"/>
      <c r="R45" s="275"/>
      <c r="S45" s="275"/>
      <c r="T45" s="275"/>
      <c r="U45" s="275"/>
      <c r="V45" s="275"/>
      <c r="W45" s="275"/>
      <c r="X45" s="275"/>
      <c r="Y45" s="275"/>
      <c r="Z45" s="275"/>
      <c r="AA45" s="275"/>
      <c r="AB45" s="275"/>
      <c r="AC45" s="275"/>
      <c r="AD45" s="275"/>
      <c r="AE45" s="275"/>
      <c r="AF45" s="275"/>
      <c r="AG45" s="275"/>
      <c r="AH45" s="275"/>
      <c r="AI45" s="275"/>
      <c r="AJ45" s="275"/>
      <c r="AK45" s="275"/>
      <c r="AL45" s="275"/>
      <c r="AM45" s="275"/>
      <c r="AN45" s="275"/>
      <c r="AO45" s="275"/>
      <c r="AR45" s="47"/>
    </row>
    <row r="46" spans="2:44" s="1" customFormat="1" ht="7" customHeight="1">
      <c r="B46" s="33"/>
      <c r="AR46" s="33"/>
    </row>
    <row r="47" spans="2:44" s="1" customFormat="1" ht="12" customHeight="1">
      <c r="B47" s="33"/>
      <c r="C47" s="27" t="s">
        <v>22</v>
      </c>
      <c r="L47" s="49" t="str">
        <f>IF(K8="","",K8)</f>
        <v>Mnišek p.Brdy</v>
      </c>
      <c r="AI47" s="27" t="s">
        <v>24</v>
      </c>
      <c r="AM47" s="299" t="str">
        <f>IF(AN8= "","",AN8)</f>
        <v>Vyplň údaj</v>
      </c>
      <c r="AN47" s="299"/>
      <c r="AR47" s="33"/>
    </row>
    <row r="48" spans="2:44" s="1" customFormat="1" ht="7" customHeight="1">
      <c r="B48" s="33"/>
      <c r="AR48" s="33"/>
    </row>
    <row r="49" spans="1:91" s="1" customFormat="1" ht="25.65" customHeight="1">
      <c r="B49" s="33"/>
      <c r="C49" s="27" t="s">
        <v>29</v>
      </c>
      <c r="L49" s="3" t="str">
        <f>IF(E11= "","",E11)</f>
        <v>Město Mníšek pod Brd\</v>
      </c>
      <c r="AI49" s="27" t="s">
        <v>36</v>
      </c>
      <c r="AM49" s="300" t="str">
        <f>IF(E17="","",E17)</f>
        <v>Interprojekt odpady s.r.o. Praha 6</v>
      </c>
      <c r="AN49" s="301"/>
      <c r="AO49" s="301"/>
      <c r="AP49" s="301"/>
      <c r="AR49" s="33"/>
      <c r="AS49" s="302" t="s">
        <v>57</v>
      </c>
      <c r="AT49" s="303"/>
      <c r="AU49" s="51"/>
      <c r="AV49" s="51"/>
      <c r="AW49" s="51"/>
      <c r="AX49" s="51"/>
      <c r="AY49" s="51"/>
      <c r="AZ49" s="51"/>
      <c r="BA49" s="51"/>
      <c r="BB49" s="51"/>
      <c r="BC49" s="51"/>
      <c r="BD49" s="52"/>
    </row>
    <row r="50" spans="1:91" s="1" customFormat="1" ht="15.15" customHeight="1">
      <c r="B50" s="33"/>
      <c r="C50" s="27" t="s">
        <v>34</v>
      </c>
      <c r="L50" s="3" t="str">
        <f>IF(E14= "Vyplň údaj","",E14)</f>
        <v/>
      </c>
      <c r="AI50" s="27" t="s">
        <v>39</v>
      </c>
      <c r="AM50" s="300" t="str">
        <f>IF(E20="","",E20)</f>
        <v>Ing.Roman Pýcha</v>
      </c>
      <c r="AN50" s="301"/>
      <c r="AO50" s="301"/>
      <c r="AP50" s="301"/>
      <c r="AR50" s="33"/>
      <c r="AS50" s="304"/>
      <c r="AT50" s="305"/>
      <c r="BD50" s="54"/>
    </row>
    <row r="51" spans="1:91" s="1" customFormat="1" ht="10.75" customHeight="1">
      <c r="B51" s="33"/>
      <c r="AR51" s="33"/>
      <c r="AS51" s="304"/>
      <c r="AT51" s="305"/>
      <c r="BD51" s="54"/>
    </row>
    <row r="52" spans="1:91" s="1" customFormat="1" ht="29.25" customHeight="1">
      <c r="B52" s="33"/>
      <c r="C52" s="270" t="s">
        <v>58</v>
      </c>
      <c r="D52" s="271"/>
      <c r="E52" s="271"/>
      <c r="F52" s="271"/>
      <c r="G52" s="271"/>
      <c r="H52" s="55"/>
      <c r="I52" s="273" t="s">
        <v>59</v>
      </c>
      <c r="J52" s="271"/>
      <c r="K52" s="271"/>
      <c r="L52" s="271"/>
      <c r="M52" s="271"/>
      <c r="N52" s="271"/>
      <c r="O52" s="271"/>
      <c r="P52" s="271"/>
      <c r="Q52" s="271"/>
      <c r="R52" s="271"/>
      <c r="S52" s="271"/>
      <c r="T52" s="271"/>
      <c r="U52" s="271"/>
      <c r="V52" s="271"/>
      <c r="W52" s="271"/>
      <c r="X52" s="271"/>
      <c r="Y52" s="271"/>
      <c r="Z52" s="271"/>
      <c r="AA52" s="271"/>
      <c r="AB52" s="271"/>
      <c r="AC52" s="271"/>
      <c r="AD52" s="271"/>
      <c r="AE52" s="271"/>
      <c r="AF52" s="271"/>
      <c r="AG52" s="298" t="s">
        <v>60</v>
      </c>
      <c r="AH52" s="271"/>
      <c r="AI52" s="271"/>
      <c r="AJ52" s="271"/>
      <c r="AK52" s="271"/>
      <c r="AL52" s="271"/>
      <c r="AM52" s="271"/>
      <c r="AN52" s="273" t="s">
        <v>61</v>
      </c>
      <c r="AO52" s="271"/>
      <c r="AP52" s="271"/>
      <c r="AQ52" s="56" t="s">
        <v>62</v>
      </c>
      <c r="AR52" s="33"/>
      <c r="AS52" s="57" t="s">
        <v>63</v>
      </c>
      <c r="AT52" s="58" t="s">
        <v>64</v>
      </c>
      <c r="AU52" s="58" t="s">
        <v>65</v>
      </c>
      <c r="AV52" s="58" t="s">
        <v>66</v>
      </c>
      <c r="AW52" s="58" t="s">
        <v>67</v>
      </c>
      <c r="AX52" s="58" t="s">
        <v>68</v>
      </c>
      <c r="AY52" s="58" t="s">
        <v>69</v>
      </c>
      <c r="AZ52" s="58" t="s">
        <v>70</v>
      </c>
      <c r="BA52" s="58" t="s">
        <v>71</v>
      </c>
      <c r="BB52" s="58" t="s">
        <v>72</v>
      </c>
      <c r="BC52" s="58" t="s">
        <v>73</v>
      </c>
      <c r="BD52" s="59" t="s">
        <v>74</v>
      </c>
    </row>
    <row r="53" spans="1:91" s="1" customFormat="1" ht="10.75" customHeight="1">
      <c r="B53" s="33"/>
      <c r="AR53" s="33"/>
      <c r="AS53" s="60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2"/>
    </row>
    <row r="54" spans="1:91" s="5" customFormat="1" ht="32.4" customHeight="1">
      <c r="B54" s="61"/>
      <c r="C54" s="62" t="s">
        <v>75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276">
        <f>ROUND(SUM(AG55:AG64),2)</f>
        <v>0</v>
      </c>
      <c r="AH54" s="276"/>
      <c r="AI54" s="276"/>
      <c r="AJ54" s="276"/>
      <c r="AK54" s="276"/>
      <c r="AL54" s="276"/>
      <c r="AM54" s="276"/>
      <c r="AN54" s="306">
        <f t="shared" ref="AN54:AN64" si="0">SUM(AG54,AT54)</f>
        <v>0</v>
      </c>
      <c r="AO54" s="306"/>
      <c r="AP54" s="306"/>
      <c r="AQ54" s="65" t="s">
        <v>31</v>
      </c>
      <c r="AR54" s="61"/>
      <c r="AS54" s="66">
        <f>ROUND(SUM(AS55:AS64),2)</f>
        <v>0</v>
      </c>
      <c r="AT54" s="67">
        <f t="shared" ref="AT54:AT64" si="1">ROUND(SUM(AV54:AW54),2)</f>
        <v>0</v>
      </c>
      <c r="AU54" s="68">
        <f>ROUND(SUM(AU55:AU64),5)</f>
        <v>0</v>
      </c>
      <c r="AV54" s="67">
        <f>ROUND(AZ54*L29,2)</f>
        <v>0</v>
      </c>
      <c r="AW54" s="67">
        <f>ROUND(BA54*L30,2)</f>
        <v>0</v>
      </c>
      <c r="AX54" s="67">
        <f>ROUND(BB54*L29,2)</f>
        <v>0</v>
      </c>
      <c r="AY54" s="67">
        <f>ROUND(BC54*L30,2)</f>
        <v>0</v>
      </c>
      <c r="AZ54" s="67">
        <f>ROUND(SUM(AZ55:AZ64),2)</f>
        <v>0</v>
      </c>
      <c r="BA54" s="67">
        <f>ROUND(SUM(BA55:BA64),2)</f>
        <v>0</v>
      </c>
      <c r="BB54" s="67">
        <f>ROUND(SUM(BB55:BB64),2)</f>
        <v>0</v>
      </c>
      <c r="BC54" s="67">
        <f>ROUND(SUM(BC55:BC64),2)</f>
        <v>0</v>
      </c>
      <c r="BD54" s="69">
        <f>ROUND(SUM(BD55:BD64),2)</f>
        <v>0</v>
      </c>
      <c r="BS54" s="70" t="s">
        <v>76</v>
      </c>
      <c r="BT54" s="70" t="s">
        <v>77</v>
      </c>
      <c r="BU54" s="71" t="s">
        <v>78</v>
      </c>
      <c r="BV54" s="70" t="s">
        <v>79</v>
      </c>
      <c r="BW54" s="70" t="s">
        <v>5</v>
      </c>
      <c r="BX54" s="70" t="s">
        <v>80</v>
      </c>
      <c r="CL54" s="70" t="s">
        <v>19</v>
      </c>
    </row>
    <row r="55" spans="1:91" s="6" customFormat="1" ht="24.75" customHeight="1">
      <c r="A55" s="72" t="s">
        <v>81</v>
      </c>
      <c r="B55" s="73"/>
      <c r="C55" s="74"/>
      <c r="D55" s="272" t="s">
        <v>82</v>
      </c>
      <c r="E55" s="272"/>
      <c r="F55" s="272"/>
      <c r="G55" s="272"/>
      <c r="H55" s="272"/>
      <c r="I55" s="75"/>
      <c r="J55" s="272" t="s">
        <v>83</v>
      </c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72"/>
      <c r="AC55" s="272"/>
      <c r="AD55" s="272"/>
      <c r="AE55" s="272"/>
      <c r="AF55" s="272"/>
      <c r="AG55" s="296">
        <f>'22112020_01 - Mníšek pod ...'!J30</f>
        <v>0</v>
      </c>
      <c r="AH55" s="297"/>
      <c r="AI55" s="297"/>
      <c r="AJ55" s="297"/>
      <c r="AK55" s="297"/>
      <c r="AL55" s="297"/>
      <c r="AM55" s="297"/>
      <c r="AN55" s="296">
        <f t="shared" si="0"/>
        <v>0</v>
      </c>
      <c r="AO55" s="297"/>
      <c r="AP55" s="297"/>
      <c r="AQ55" s="76" t="s">
        <v>84</v>
      </c>
      <c r="AR55" s="73"/>
      <c r="AS55" s="77">
        <v>0</v>
      </c>
      <c r="AT55" s="78">
        <f t="shared" si="1"/>
        <v>0</v>
      </c>
      <c r="AU55" s="79">
        <f>'22112020_01 - Mníšek pod ...'!P83</f>
        <v>0</v>
      </c>
      <c r="AV55" s="78">
        <f>'22112020_01 - Mníšek pod ...'!J33</f>
        <v>0</v>
      </c>
      <c r="AW55" s="78">
        <f>'22112020_01 - Mníšek pod ...'!J34</f>
        <v>0</v>
      </c>
      <c r="AX55" s="78">
        <f>'22112020_01 - Mníšek pod ...'!J35</f>
        <v>0</v>
      </c>
      <c r="AY55" s="78">
        <f>'22112020_01 - Mníšek pod ...'!J36</f>
        <v>0</v>
      </c>
      <c r="AZ55" s="78">
        <f>'22112020_01 - Mníšek pod ...'!F33</f>
        <v>0</v>
      </c>
      <c r="BA55" s="78">
        <f>'22112020_01 - Mníšek pod ...'!F34</f>
        <v>0</v>
      </c>
      <c r="BB55" s="78">
        <f>'22112020_01 - Mníšek pod ...'!F35</f>
        <v>0</v>
      </c>
      <c r="BC55" s="78">
        <f>'22112020_01 - Mníšek pod ...'!F36</f>
        <v>0</v>
      </c>
      <c r="BD55" s="80">
        <f>'22112020_01 - Mníšek pod ...'!F37</f>
        <v>0</v>
      </c>
      <c r="BT55" s="81" t="s">
        <v>85</v>
      </c>
      <c r="BV55" s="81" t="s">
        <v>79</v>
      </c>
      <c r="BW55" s="81" t="s">
        <v>86</v>
      </c>
      <c r="BX55" s="81" t="s">
        <v>5</v>
      </c>
      <c r="CL55" s="81" t="s">
        <v>19</v>
      </c>
      <c r="CM55" s="81" t="s">
        <v>21</v>
      </c>
    </row>
    <row r="56" spans="1:91" s="6" customFormat="1" ht="24.75" customHeight="1">
      <c r="A56" s="72" t="s">
        <v>81</v>
      </c>
      <c r="B56" s="73"/>
      <c r="C56" s="74"/>
      <c r="D56" s="272" t="s">
        <v>87</v>
      </c>
      <c r="E56" s="272"/>
      <c r="F56" s="272"/>
      <c r="G56" s="272"/>
      <c r="H56" s="272"/>
      <c r="I56" s="75"/>
      <c r="J56" s="272" t="s">
        <v>88</v>
      </c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96">
        <f>'22112020_02 - Mnišek pod ...'!J30</f>
        <v>0</v>
      </c>
      <c r="AH56" s="297"/>
      <c r="AI56" s="297"/>
      <c r="AJ56" s="297"/>
      <c r="AK56" s="297"/>
      <c r="AL56" s="297"/>
      <c r="AM56" s="297"/>
      <c r="AN56" s="296">
        <f t="shared" si="0"/>
        <v>0</v>
      </c>
      <c r="AO56" s="297"/>
      <c r="AP56" s="297"/>
      <c r="AQ56" s="76" t="s">
        <v>84</v>
      </c>
      <c r="AR56" s="73"/>
      <c r="AS56" s="77">
        <v>0</v>
      </c>
      <c r="AT56" s="78">
        <f t="shared" si="1"/>
        <v>0</v>
      </c>
      <c r="AU56" s="79">
        <f>'22112020_02 - Mnišek pod ...'!P82</f>
        <v>0</v>
      </c>
      <c r="AV56" s="78">
        <f>'22112020_02 - Mnišek pod ...'!J33</f>
        <v>0</v>
      </c>
      <c r="AW56" s="78">
        <f>'22112020_02 - Mnišek pod ...'!J34</f>
        <v>0</v>
      </c>
      <c r="AX56" s="78">
        <f>'22112020_02 - Mnišek pod ...'!J35</f>
        <v>0</v>
      </c>
      <c r="AY56" s="78">
        <f>'22112020_02 - Mnišek pod ...'!J36</f>
        <v>0</v>
      </c>
      <c r="AZ56" s="78">
        <f>'22112020_02 - Mnišek pod ...'!F33</f>
        <v>0</v>
      </c>
      <c r="BA56" s="78">
        <f>'22112020_02 - Mnišek pod ...'!F34</f>
        <v>0</v>
      </c>
      <c r="BB56" s="78">
        <f>'22112020_02 - Mnišek pod ...'!F35</f>
        <v>0</v>
      </c>
      <c r="BC56" s="78">
        <f>'22112020_02 - Mnišek pod ...'!F36</f>
        <v>0</v>
      </c>
      <c r="BD56" s="80">
        <f>'22112020_02 - Mnišek pod ...'!F37</f>
        <v>0</v>
      </c>
      <c r="BT56" s="81" t="s">
        <v>85</v>
      </c>
      <c r="BV56" s="81" t="s">
        <v>79</v>
      </c>
      <c r="BW56" s="81" t="s">
        <v>89</v>
      </c>
      <c r="BX56" s="81" t="s">
        <v>5</v>
      </c>
      <c r="CL56" s="81" t="s">
        <v>19</v>
      </c>
      <c r="CM56" s="81" t="s">
        <v>21</v>
      </c>
    </row>
    <row r="57" spans="1:91" s="6" customFormat="1" ht="24.75" customHeight="1">
      <c r="A57" s="72" t="s">
        <v>81</v>
      </c>
      <c r="B57" s="73"/>
      <c r="C57" s="74"/>
      <c r="D57" s="272" t="s">
        <v>90</v>
      </c>
      <c r="E57" s="272"/>
      <c r="F57" s="272"/>
      <c r="G57" s="272"/>
      <c r="H57" s="272"/>
      <c r="I57" s="75"/>
      <c r="J57" s="272" t="s">
        <v>91</v>
      </c>
      <c r="K57" s="272"/>
      <c r="L57" s="272"/>
      <c r="M57" s="272"/>
      <c r="N57" s="272"/>
      <c r="O57" s="272"/>
      <c r="P57" s="272"/>
      <c r="Q57" s="272"/>
      <c r="R57" s="272"/>
      <c r="S57" s="272"/>
      <c r="T57" s="272"/>
      <c r="U57" s="272"/>
      <c r="V57" s="272"/>
      <c r="W57" s="272"/>
      <c r="X57" s="272"/>
      <c r="Y57" s="272"/>
      <c r="Z57" s="272"/>
      <c r="AA57" s="272"/>
      <c r="AB57" s="272"/>
      <c r="AC57" s="272"/>
      <c r="AD57" s="272"/>
      <c r="AE57" s="272"/>
      <c r="AF57" s="272"/>
      <c r="AG57" s="296">
        <f>'22112020_03 - Mníšek pod ...'!J30</f>
        <v>0</v>
      </c>
      <c r="AH57" s="297"/>
      <c r="AI57" s="297"/>
      <c r="AJ57" s="297"/>
      <c r="AK57" s="297"/>
      <c r="AL57" s="297"/>
      <c r="AM57" s="297"/>
      <c r="AN57" s="296">
        <f t="shared" si="0"/>
        <v>0</v>
      </c>
      <c r="AO57" s="297"/>
      <c r="AP57" s="297"/>
      <c r="AQ57" s="76" t="s">
        <v>84</v>
      </c>
      <c r="AR57" s="73"/>
      <c r="AS57" s="77">
        <v>0</v>
      </c>
      <c r="AT57" s="78">
        <f t="shared" si="1"/>
        <v>0</v>
      </c>
      <c r="AU57" s="79">
        <f>'22112020_03 - Mníšek pod ...'!P85</f>
        <v>0</v>
      </c>
      <c r="AV57" s="78">
        <f>'22112020_03 - Mníšek pod ...'!J33</f>
        <v>0</v>
      </c>
      <c r="AW57" s="78">
        <f>'22112020_03 - Mníšek pod ...'!J34</f>
        <v>0</v>
      </c>
      <c r="AX57" s="78">
        <f>'22112020_03 - Mníšek pod ...'!J35</f>
        <v>0</v>
      </c>
      <c r="AY57" s="78">
        <f>'22112020_03 - Mníšek pod ...'!J36</f>
        <v>0</v>
      </c>
      <c r="AZ57" s="78">
        <f>'22112020_03 - Mníšek pod ...'!F33</f>
        <v>0</v>
      </c>
      <c r="BA57" s="78">
        <f>'22112020_03 - Mníšek pod ...'!F34</f>
        <v>0</v>
      </c>
      <c r="BB57" s="78">
        <f>'22112020_03 - Mníšek pod ...'!F35</f>
        <v>0</v>
      </c>
      <c r="BC57" s="78">
        <f>'22112020_03 - Mníšek pod ...'!F36</f>
        <v>0</v>
      </c>
      <c r="BD57" s="80">
        <f>'22112020_03 - Mníšek pod ...'!F37</f>
        <v>0</v>
      </c>
      <c r="BT57" s="81" t="s">
        <v>85</v>
      </c>
      <c r="BV57" s="81" t="s">
        <v>79</v>
      </c>
      <c r="BW57" s="81" t="s">
        <v>92</v>
      </c>
      <c r="BX57" s="81" t="s">
        <v>5</v>
      </c>
      <c r="CL57" s="81" t="s">
        <v>19</v>
      </c>
      <c r="CM57" s="81" t="s">
        <v>21</v>
      </c>
    </row>
    <row r="58" spans="1:91" s="6" customFormat="1" ht="24.75" customHeight="1">
      <c r="A58" s="72" t="s">
        <v>81</v>
      </c>
      <c r="B58" s="73"/>
      <c r="C58" s="74"/>
      <c r="D58" s="272" t="s">
        <v>93</v>
      </c>
      <c r="E58" s="272"/>
      <c r="F58" s="272"/>
      <c r="G58" s="272"/>
      <c r="H58" s="272"/>
      <c r="I58" s="75"/>
      <c r="J58" s="272" t="s">
        <v>94</v>
      </c>
      <c r="K58" s="272"/>
      <c r="L58" s="272"/>
      <c r="M58" s="272"/>
      <c r="N58" s="272"/>
      <c r="O58" s="272"/>
      <c r="P58" s="272"/>
      <c r="Q58" s="272"/>
      <c r="R58" s="272"/>
      <c r="S58" s="272"/>
      <c r="T58" s="272"/>
      <c r="U58" s="272"/>
      <c r="V58" s="272"/>
      <c r="W58" s="272"/>
      <c r="X58" s="272"/>
      <c r="Y58" s="272"/>
      <c r="Z58" s="272"/>
      <c r="AA58" s="272"/>
      <c r="AB58" s="272"/>
      <c r="AC58" s="272"/>
      <c r="AD58" s="272"/>
      <c r="AE58" s="272"/>
      <c r="AF58" s="272"/>
      <c r="AG58" s="296">
        <f>'22112020_04 - Mníšek pod ...'!J30</f>
        <v>0</v>
      </c>
      <c r="AH58" s="297"/>
      <c r="AI58" s="297"/>
      <c r="AJ58" s="297"/>
      <c r="AK58" s="297"/>
      <c r="AL58" s="297"/>
      <c r="AM58" s="297"/>
      <c r="AN58" s="296">
        <f t="shared" si="0"/>
        <v>0</v>
      </c>
      <c r="AO58" s="297"/>
      <c r="AP58" s="297"/>
      <c r="AQ58" s="76" t="s">
        <v>84</v>
      </c>
      <c r="AR58" s="73"/>
      <c r="AS58" s="77">
        <v>0</v>
      </c>
      <c r="AT58" s="78">
        <f t="shared" si="1"/>
        <v>0</v>
      </c>
      <c r="AU58" s="79">
        <f>'22112020_04 - Mníšek pod ...'!P81</f>
        <v>0</v>
      </c>
      <c r="AV58" s="78">
        <f>'22112020_04 - Mníšek pod ...'!J33</f>
        <v>0</v>
      </c>
      <c r="AW58" s="78">
        <f>'22112020_04 - Mníšek pod ...'!J34</f>
        <v>0</v>
      </c>
      <c r="AX58" s="78">
        <f>'22112020_04 - Mníšek pod ...'!J35</f>
        <v>0</v>
      </c>
      <c r="AY58" s="78">
        <f>'22112020_04 - Mníšek pod ...'!J36</f>
        <v>0</v>
      </c>
      <c r="AZ58" s="78">
        <f>'22112020_04 - Mníšek pod ...'!F33</f>
        <v>0</v>
      </c>
      <c r="BA58" s="78">
        <f>'22112020_04 - Mníšek pod ...'!F34</f>
        <v>0</v>
      </c>
      <c r="BB58" s="78">
        <f>'22112020_04 - Mníšek pod ...'!F35</f>
        <v>0</v>
      </c>
      <c r="BC58" s="78">
        <f>'22112020_04 - Mníšek pod ...'!F36</f>
        <v>0</v>
      </c>
      <c r="BD58" s="80">
        <f>'22112020_04 - Mníšek pod ...'!F37</f>
        <v>0</v>
      </c>
      <c r="BT58" s="81" t="s">
        <v>85</v>
      </c>
      <c r="BV58" s="81" t="s">
        <v>79</v>
      </c>
      <c r="BW58" s="81" t="s">
        <v>95</v>
      </c>
      <c r="BX58" s="81" t="s">
        <v>5</v>
      </c>
      <c r="CL58" s="81" t="s">
        <v>19</v>
      </c>
      <c r="CM58" s="81" t="s">
        <v>21</v>
      </c>
    </row>
    <row r="59" spans="1:91" s="6" customFormat="1" ht="24.75" customHeight="1">
      <c r="A59" s="72" t="s">
        <v>81</v>
      </c>
      <c r="B59" s="73"/>
      <c r="C59" s="74"/>
      <c r="D59" s="272" t="s">
        <v>96</v>
      </c>
      <c r="E59" s="272"/>
      <c r="F59" s="272"/>
      <c r="G59" s="272"/>
      <c r="H59" s="272"/>
      <c r="I59" s="75"/>
      <c r="J59" s="272" t="s">
        <v>97</v>
      </c>
      <c r="K59" s="272"/>
      <c r="L59" s="272"/>
      <c r="M59" s="272"/>
      <c r="N59" s="272"/>
      <c r="O59" s="272"/>
      <c r="P59" s="272"/>
      <c r="Q59" s="272"/>
      <c r="R59" s="272"/>
      <c r="S59" s="272"/>
      <c r="T59" s="272"/>
      <c r="U59" s="272"/>
      <c r="V59" s="272"/>
      <c r="W59" s="272"/>
      <c r="X59" s="272"/>
      <c r="Y59" s="272"/>
      <c r="Z59" s="272"/>
      <c r="AA59" s="272"/>
      <c r="AB59" s="272"/>
      <c r="AC59" s="272"/>
      <c r="AD59" s="272"/>
      <c r="AE59" s="272"/>
      <c r="AF59" s="272"/>
      <c r="AG59" s="296">
        <f>'22112020_05 - Mníšek pod ...'!J30</f>
        <v>0</v>
      </c>
      <c r="AH59" s="297"/>
      <c r="AI59" s="297"/>
      <c r="AJ59" s="297"/>
      <c r="AK59" s="297"/>
      <c r="AL59" s="297"/>
      <c r="AM59" s="297"/>
      <c r="AN59" s="296">
        <f t="shared" si="0"/>
        <v>0</v>
      </c>
      <c r="AO59" s="297"/>
      <c r="AP59" s="297"/>
      <c r="AQ59" s="76" t="s">
        <v>84</v>
      </c>
      <c r="AR59" s="73"/>
      <c r="AS59" s="77">
        <v>0</v>
      </c>
      <c r="AT59" s="78">
        <f t="shared" si="1"/>
        <v>0</v>
      </c>
      <c r="AU59" s="79">
        <f>'22112020_05 - Mníšek pod ...'!P84</f>
        <v>0</v>
      </c>
      <c r="AV59" s="78">
        <f>'22112020_05 - Mníšek pod ...'!J33</f>
        <v>0</v>
      </c>
      <c r="AW59" s="78">
        <f>'22112020_05 - Mníšek pod ...'!J34</f>
        <v>0</v>
      </c>
      <c r="AX59" s="78">
        <f>'22112020_05 - Mníšek pod ...'!J35</f>
        <v>0</v>
      </c>
      <c r="AY59" s="78">
        <f>'22112020_05 - Mníšek pod ...'!J36</f>
        <v>0</v>
      </c>
      <c r="AZ59" s="78">
        <f>'22112020_05 - Mníšek pod ...'!F33</f>
        <v>0</v>
      </c>
      <c r="BA59" s="78">
        <f>'22112020_05 - Mníšek pod ...'!F34</f>
        <v>0</v>
      </c>
      <c r="BB59" s="78">
        <f>'22112020_05 - Mníšek pod ...'!F35</f>
        <v>0</v>
      </c>
      <c r="BC59" s="78">
        <f>'22112020_05 - Mníšek pod ...'!F36</f>
        <v>0</v>
      </c>
      <c r="BD59" s="80">
        <f>'22112020_05 - Mníšek pod ...'!F37</f>
        <v>0</v>
      </c>
      <c r="BT59" s="81" t="s">
        <v>85</v>
      </c>
      <c r="BV59" s="81" t="s">
        <v>79</v>
      </c>
      <c r="BW59" s="81" t="s">
        <v>98</v>
      </c>
      <c r="BX59" s="81" t="s">
        <v>5</v>
      </c>
      <c r="CL59" s="81" t="s">
        <v>19</v>
      </c>
      <c r="CM59" s="81" t="s">
        <v>21</v>
      </c>
    </row>
    <row r="60" spans="1:91" s="6" customFormat="1" ht="24.75" customHeight="1">
      <c r="A60" s="72" t="s">
        <v>81</v>
      </c>
      <c r="B60" s="73"/>
      <c r="C60" s="74"/>
      <c r="D60" s="272" t="s">
        <v>99</v>
      </c>
      <c r="E60" s="272"/>
      <c r="F60" s="272"/>
      <c r="G60" s="272"/>
      <c r="H60" s="272"/>
      <c r="I60" s="75"/>
      <c r="J60" s="272" t="s">
        <v>100</v>
      </c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272"/>
      <c r="AD60" s="272"/>
      <c r="AE60" s="272"/>
      <c r="AF60" s="272"/>
      <c r="AG60" s="296">
        <f>'22112020_06 - Mníšek pod ...'!J30</f>
        <v>0</v>
      </c>
      <c r="AH60" s="297"/>
      <c r="AI60" s="297"/>
      <c r="AJ60" s="297"/>
      <c r="AK60" s="297"/>
      <c r="AL60" s="297"/>
      <c r="AM60" s="297"/>
      <c r="AN60" s="296">
        <f t="shared" si="0"/>
        <v>0</v>
      </c>
      <c r="AO60" s="297"/>
      <c r="AP60" s="297"/>
      <c r="AQ60" s="76" t="s">
        <v>84</v>
      </c>
      <c r="AR60" s="73"/>
      <c r="AS60" s="77">
        <v>0</v>
      </c>
      <c r="AT60" s="78">
        <f t="shared" si="1"/>
        <v>0</v>
      </c>
      <c r="AU60" s="79">
        <f>'22112020_06 - Mníšek pod ...'!P82</f>
        <v>0</v>
      </c>
      <c r="AV60" s="78">
        <f>'22112020_06 - Mníšek pod ...'!J33</f>
        <v>0</v>
      </c>
      <c r="AW60" s="78">
        <f>'22112020_06 - Mníšek pod ...'!J34</f>
        <v>0</v>
      </c>
      <c r="AX60" s="78">
        <f>'22112020_06 - Mníšek pod ...'!J35</f>
        <v>0</v>
      </c>
      <c r="AY60" s="78">
        <f>'22112020_06 - Mníšek pod ...'!J36</f>
        <v>0</v>
      </c>
      <c r="AZ60" s="78">
        <f>'22112020_06 - Mníšek pod ...'!F33</f>
        <v>0</v>
      </c>
      <c r="BA60" s="78">
        <f>'22112020_06 - Mníšek pod ...'!F34</f>
        <v>0</v>
      </c>
      <c r="BB60" s="78">
        <f>'22112020_06 - Mníšek pod ...'!F35</f>
        <v>0</v>
      </c>
      <c r="BC60" s="78">
        <f>'22112020_06 - Mníšek pod ...'!F36</f>
        <v>0</v>
      </c>
      <c r="BD60" s="80">
        <f>'22112020_06 - Mníšek pod ...'!F37</f>
        <v>0</v>
      </c>
      <c r="BT60" s="81" t="s">
        <v>85</v>
      </c>
      <c r="BV60" s="81" t="s">
        <v>79</v>
      </c>
      <c r="BW60" s="81" t="s">
        <v>101</v>
      </c>
      <c r="BX60" s="81" t="s">
        <v>5</v>
      </c>
      <c r="CL60" s="81" t="s">
        <v>19</v>
      </c>
      <c r="CM60" s="81" t="s">
        <v>21</v>
      </c>
    </row>
    <row r="61" spans="1:91" s="6" customFormat="1" ht="24.75" customHeight="1">
      <c r="A61" s="72" t="s">
        <v>81</v>
      </c>
      <c r="B61" s="73"/>
      <c r="C61" s="74"/>
      <c r="D61" s="272" t="s">
        <v>102</v>
      </c>
      <c r="E61" s="272"/>
      <c r="F61" s="272"/>
      <c r="G61" s="272"/>
      <c r="H61" s="272"/>
      <c r="I61" s="75"/>
      <c r="J61" s="272" t="s">
        <v>103</v>
      </c>
      <c r="K61" s="272"/>
      <c r="L61" s="272"/>
      <c r="M61" s="272"/>
      <c r="N61" s="272"/>
      <c r="O61" s="272"/>
      <c r="P61" s="272"/>
      <c r="Q61" s="272"/>
      <c r="R61" s="272"/>
      <c r="S61" s="272"/>
      <c r="T61" s="272"/>
      <c r="U61" s="272"/>
      <c r="V61" s="272"/>
      <c r="W61" s="272"/>
      <c r="X61" s="272"/>
      <c r="Y61" s="272"/>
      <c r="Z61" s="272"/>
      <c r="AA61" s="272"/>
      <c r="AB61" s="272"/>
      <c r="AC61" s="272"/>
      <c r="AD61" s="272"/>
      <c r="AE61" s="272"/>
      <c r="AF61" s="272"/>
      <c r="AG61" s="296">
        <f>'22112020_07 - Mníšek pod ...'!J30</f>
        <v>0</v>
      </c>
      <c r="AH61" s="297"/>
      <c r="AI61" s="297"/>
      <c r="AJ61" s="297"/>
      <c r="AK61" s="297"/>
      <c r="AL61" s="297"/>
      <c r="AM61" s="297"/>
      <c r="AN61" s="296">
        <f t="shared" si="0"/>
        <v>0</v>
      </c>
      <c r="AO61" s="297"/>
      <c r="AP61" s="297"/>
      <c r="AQ61" s="76" t="s">
        <v>84</v>
      </c>
      <c r="AR61" s="73"/>
      <c r="AS61" s="77">
        <v>0</v>
      </c>
      <c r="AT61" s="78">
        <f t="shared" si="1"/>
        <v>0</v>
      </c>
      <c r="AU61" s="79">
        <f>'22112020_07 - Mníšek pod ...'!P85</f>
        <v>0</v>
      </c>
      <c r="AV61" s="78">
        <f>'22112020_07 - Mníšek pod ...'!J33</f>
        <v>0</v>
      </c>
      <c r="AW61" s="78">
        <f>'22112020_07 - Mníšek pod ...'!J34</f>
        <v>0</v>
      </c>
      <c r="AX61" s="78">
        <f>'22112020_07 - Mníšek pod ...'!J35</f>
        <v>0</v>
      </c>
      <c r="AY61" s="78">
        <f>'22112020_07 - Mníšek pod ...'!J36</f>
        <v>0</v>
      </c>
      <c r="AZ61" s="78">
        <f>'22112020_07 - Mníšek pod ...'!F33</f>
        <v>0</v>
      </c>
      <c r="BA61" s="78">
        <f>'22112020_07 - Mníšek pod ...'!F34</f>
        <v>0</v>
      </c>
      <c r="BB61" s="78">
        <f>'22112020_07 - Mníšek pod ...'!F35</f>
        <v>0</v>
      </c>
      <c r="BC61" s="78">
        <f>'22112020_07 - Mníšek pod ...'!F36</f>
        <v>0</v>
      </c>
      <c r="BD61" s="80">
        <f>'22112020_07 - Mníšek pod ...'!F37</f>
        <v>0</v>
      </c>
      <c r="BT61" s="81" t="s">
        <v>85</v>
      </c>
      <c r="BV61" s="81" t="s">
        <v>79</v>
      </c>
      <c r="BW61" s="81" t="s">
        <v>104</v>
      </c>
      <c r="BX61" s="81" t="s">
        <v>5</v>
      </c>
      <c r="CL61" s="81" t="s">
        <v>19</v>
      </c>
      <c r="CM61" s="81" t="s">
        <v>21</v>
      </c>
    </row>
    <row r="62" spans="1:91" s="6" customFormat="1" ht="24.75" customHeight="1">
      <c r="A62" s="72" t="s">
        <v>81</v>
      </c>
      <c r="B62" s="73"/>
      <c r="C62" s="74"/>
      <c r="D62" s="272" t="s">
        <v>105</v>
      </c>
      <c r="E62" s="272"/>
      <c r="F62" s="272"/>
      <c r="G62" s="272"/>
      <c r="H62" s="272"/>
      <c r="I62" s="75"/>
      <c r="J62" s="272" t="s">
        <v>106</v>
      </c>
      <c r="K62" s="272"/>
      <c r="L62" s="272"/>
      <c r="M62" s="272"/>
      <c r="N62" s="272"/>
      <c r="O62" s="272"/>
      <c r="P62" s="272"/>
      <c r="Q62" s="272"/>
      <c r="R62" s="272"/>
      <c r="S62" s="272"/>
      <c r="T62" s="272"/>
      <c r="U62" s="272"/>
      <c r="V62" s="272"/>
      <c r="W62" s="272"/>
      <c r="X62" s="272"/>
      <c r="Y62" s="272"/>
      <c r="Z62" s="272"/>
      <c r="AA62" s="272"/>
      <c r="AB62" s="272"/>
      <c r="AC62" s="272"/>
      <c r="AD62" s="272"/>
      <c r="AE62" s="272"/>
      <c r="AF62" s="272"/>
      <c r="AG62" s="296">
        <f>'22112020_08 - Mníšek pod ...'!J30</f>
        <v>0</v>
      </c>
      <c r="AH62" s="297"/>
      <c r="AI62" s="297"/>
      <c r="AJ62" s="297"/>
      <c r="AK62" s="297"/>
      <c r="AL62" s="297"/>
      <c r="AM62" s="297"/>
      <c r="AN62" s="296">
        <f t="shared" si="0"/>
        <v>0</v>
      </c>
      <c r="AO62" s="297"/>
      <c r="AP62" s="297"/>
      <c r="AQ62" s="76" t="s">
        <v>84</v>
      </c>
      <c r="AR62" s="73"/>
      <c r="AS62" s="77">
        <v>0</v>
      </c>
      <c r="AT62" s="78">
        <f t="shared" si="1"/>
        <v>0</v>
      </c>
      <c r="AU62" s="79">
        <f>'22112020_08 - Mníšek pod ...'!P82</f>
        <v>0</v>
      </c>
      <c r="AV62" s="78">
        <f>'22112020_08 - Mníšek pod ...'!J33</f>
        <v>0</v>
      </c>
      <c r="AW62" s="78">
        <f>'22112020_08 - Mníšek pod ...'!J34</f>
        <v>0</v>
      </c>
      <c r="AX62" s="78">
        <f>'22112020_08 - Mníšek pod ...'!J35</f>
        <v>0</v>
      </c>
      <c r="AY62" s="78">
        <f>'22112020_08 - Mníšek pod ...'!J36</f>
        <v>0</v>
      </c>
      <c r="AZ62" s="78">
        <f>'22112020_08 - Mníšek pod ...'!F33</f>
        <v>0</v>
      </c>
      <c r="BA62" s="78">
        <f>'22112020_08 - Mníšek pod ...'!F34</f>
        <v>0</v>
      </c>
      <c r="BB62" s="78">
        <f>'22112020_08 - Mníšek pod ...'!F35</f>
        <v>0</v>
      </c>
      <c r="BC62" s="78">
        <f>'22112020_08 - Mníšek pod ...'!F36</f>
        <v>0</v>
      </c>
      <c r="BD62" s="80">
        <f>'22112020_08 - Mníšek pod ...'!F37</f>
        <v>0</v>
      </c>
      <c r="BT62" s="81" t="s">
        <v>85</v>
      </c>
      <c r="BV62" s="81" t="s">
        <v>79</v>
      </c>
      <c r="BW62" s="81" t="s">
        <v>107</v>
      </c>
      <c r="BX62" s="81" t="s">
        <v>5</v>
      </c>
      <c r="CL62" s="81" t="s">
        <v>19</v>
      </c>
      <c r="CM62" s="81" t="s">
        <v>21</v>
      </c>
    </row>
    <row r="63" spans="1:91" s="6" customFormat="1" ht="24.75" customHeight="1">
      <c r="A63" s="72" t="s">
        <v>81</v>
      </c>
      <c r="B63" s="73"/>
      <c r="C63" s="74"/>
      <c r="D63" s="272" t="s">
        <v>108</v>
      </c>
      <c r="E63" s="272"/>
      <c r="F63" s="272"/>
      <c r="G63" s="272"/>
      <c r="H63" s="272"/>
      <c r="I63" s="75"/>
      <c r="J63" s="272" t="s">
        <v>109</v>
      </c>
      <c r="K63" s="272"/>
      <c r="L63" s="272"/>
      <c r="M63" s="272"/>
      <c r="N63" s="272"/>
      <c r="O63" s="272"/>
      <c r="P63" s="272"/>
      <c r="Q63" s="272"/>
      <c r="R63" s="272"/>
      <c r="S63" s="272"/>
      <c r="T63" s="272"/>
      <c r="U63" s="272"/>
      <c r="V63" s="272"/>
      <c r="W63" s="272"/>
      <c r="X63" s="272"/>
      <c r="Y63" s="272"/>
      <c r="Z63" s="272"/>
      <c r="AA63" s="272"/>
      <c r="AB63" s="272"/>
      <c r="AC63" s="272"/>
      <c r="AD63" s="272"/>
      <c r="AE63" s="272"/>
      <c r="AF63" s="272"/>
      <c r="AG63" s="296">
        <f>'22112020_09 - Mníšek pod ...'!J30</f>
        <v>0</v>
      </c>
      <c r="AH63" s="297"/>
      <c r="AI63" s="297"/>
      <c r="AJ63" s="297"/>
      <c r="AK63" s="297"/>
      <c r="AL63" s="297"/>
      <c r="AM63" s="297"/>
      <c r="AN63" s="296">
        <f t="shared" si="0"/>
        <v>0</v>
      </c>
      <c r="AO63" s="297"/>
      <c r="AP63" s="297"/>
      <c r="AQ63" s="76" t="s">
        <v>84</v>
      </c>
      <c r="AR63" s="73"/>
      <c r="AS63" s="77">
        <v>0</v>
      </c>
      <c r="AT63" s="78">
        <f t="shared" si="1"/>
        <v>0</v>
      </c>
      <c r="AU63" s="79">
        <f>'22112020_09 - Mníšek pod ...'!P81</f>
        <v>0</v>
      </c>
      <c r="AV63" s="78">
        <f>'22112020_09 - Mníšek pod ...'!J33</f>
        <v>0</v>
      </c>
      <c r="AW63" s="78">
        <f>'22112020_09 - Mníšek pod ...'!J34</f>
        <v>0</v>
      </c>
      <c r="AX63" s="78">
        <f>'22112020_09 - Mníšek pod ...'!J35</f>
        <v>0</v>
      </c>
      <c r="AY63" s="78">
        <f>'22112020_09 - Mníšek pod ...'!J36</f>
        <v>0</v>
      </c>
      <c r="AZ63" s="78">
        <f>'22112020_09 - Mníšek pod ...'!F33</f>
        <v>0</v>
      </c>
      <c r="BA63" s="78">
        <f>'22112020_09 - Mníšek pod ...'!F34</f>
        <v>0</v>
      </c>
      <c r="BB63" s="78">
        <f>'22112020_09 - Mníšek pod ...'!F35</f>
        <v>0</v>
      </c>
      <c r="BC63" s="78">
        <f>'22112020_09 - Mníšek pod ...'!F36</f>
        <v>0</v>
      </c>
      <c r="BD63" s="80">
        <f>'22112020_09 - Mníšek pod ...'!F37</f>
        <v>0</v>
      </c>
      <c r="BT63" s="81" t="s">
        <v>85</v>
      </c>
      <c r="BV63" s="81" t="s">
        <v>79</v>
      </c>
      <c r="BW63" s="81" t="s">
        <v>110</v>
      </c>
      <c r="BX63" s="81" t="s">
        <v>5</v>
      </c>
      <c r="CL63" s="81" t="s">
        <v>19</v>
      </c>
      <c r="CM63" s="81" t="s">
        <v>21</v>
      </c>
    </row>
    <row r="64" spans="1:91" s="6" customFormat="1" ht="24.75" customHeight="1">
      <c r="A64" s="72" t="s">
        <v>81</v>
      </c>
      <c r="B64" s="73"/>
      <c r="C64" s="74"/>
      <c r="D64" s="272" t="s">
        <v>111</v>
      </c>
      <c r="E64" s="272"/>
      <c r="F64" s="272"/>
      <c r="G64" s="272"/>
      <c r="H64" s="272"/>
      <c r="I64" s="75"/>
      <c r="J64" s="272" t="s">
        <v>112</v>
      </c>
      <c r="K64" s="272"/>
      <c r="L64" s="272"/>
      <c r="M64" s="272"/>
      <c r="N64" s="272"/>
      <c r="O64" s="272"/>
      <c r="P64" s="272"/>
      <c r="Q64" s="272"/>
      <c r="R64" s="272"/>
      <c r="S64" s="272"/>
      <c r="T64" s="272"/>
      <c r="U64" s="272"/>
      <c r="V64" s="272"/>
      <c r="W64" s="272"/>
      <c r="X64" s="272"/>
      <c r="Y64" s="272"/>
      <c r="Z64" s="272"/>
      <c r="AA64" s="272"/>
      <c r="AB64" s="272"/>
      <c r="AC64" s="272"/>
      <c r="AD64" s="272"/>
      <c r="AE64" s="272"/>
      <c r="AF64" s="272"/>
      <c r="AG64" s="296">
        <f>'22112020_VRN - Mníšek pod...'!J30</f>
        <v>0</v>
      </c>
      <c r="AH64" s="297"/>
      <c r="AI64" s="297"/>
      <c r="AJ64" s="297"/>
      <c r="AK64" s="297"/>
      <c r="AL64" s="297"/>
      <c r="AM64" s="297"/>
      <c r="AN64" s="296">
        <f t="shared" si="0"/>
        <v>0</v>
      </c>
      <c r="AO64" s="297"/>
      <c r="AP64" s="297"/>
      <c r="AQ64" s="76" t="s">
        <v>84</v>
      </c>
      <c r="AR64" s="73"/>
      <c r="AS64" s="82">
        <v>0</v>
      </c>
      <c r="AT64" s="83">
        <f t="shared" si="1"/>
        <v>0</v>
      </c>
      <c r="AU64" s="84">
        <f>'22112020_VRN - Mníšek pod...'!P84</f>
        <v>0</v>
      </c>
      <c r="AV64" s="83">
        <f>'22112020_VRN - Mníšek pod...'!J33</f>
        <v>0</v>
      </c>
      <c r="AW64" s="83">
        <f>'22112020_VRN - Mníšek pod...'!J34</f>
        <v>0</v>
      </c>
      <c r="AX64" s="83">
        <f>'22112020_VRN - Mníšek pod...'!J35</f>
        <v>0</v>
      </c>
      <c r="AY64" s="83">
        <f>'22112020_VRN - Mníšek pod...'!J36</f>
        <v>0</v>
      </c>
      <c r="AZ64" s="83">
        <f>'22112020_VRN - Mníšek pod...'!F33</f>
        <v>0</v>
      </c>
      <c r="BA64" s="83">
        <f>'22112020_VRN - Mníšek pod...'!F34</f>
        <v>0</v>
      </c>
      <c r="BB64" s="83">
        <f>'22112020_VRN - Mníšek pod...'!F35</f>
        <v>0</v>
      </c>
      <c r="BC64" s="83">
        <f>'22112020_VRN - Mníšek pod...'!F36</f>
        <v>0</v>
      </c>
      <c r="BD64" s="85">
        <f>'22112020_VRN - Mníšek pod...'!F37</f>
        <v>0</v>
      </c>
      <c r="BT64" s="81" t="s">
        <v>85</v>
      </c>
      <c r="BV64" s="81" t="s">
        <v>79</v>
      </c>
      <c r="BW64" s="81" t="s">
        <v>113</v>
      </c>
      <c r="BX64" s="81" t="s">
        <v>5</v>
      </c>
      <c r="CL64" s="81" t="s">
        <v>31</v>
      </c>
      <c r="CM64" s="81" t="s">
        <v>21</v>
      </c>
    </row>
    <row r="65" spans="2:44" s="1" customFormat="1" ht="30" customHeight="1">
      <c r="B65" s="33"/>
      <c r="AR65" s="33"/>
    </row>
    <row r="66" spans="2:44" s="1" customFormat="1" ht="7" customHeight="1"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33"/>
    </row>
  </sheetData>
  <sheetProtection algorithmName="SHA-512" hashValue="Khz/pNJqUGa7LASFsPeO5p652hZDsXvlskiLtZ+GhBSgqX2PYwdis6RcbEgKvkXaYd4FvuWRyobFGiNX9wJ2KA==" saltValue="o8bcQlGC/RUDzqPNElxOOaWJcafIVNbg11hqa4idWk07ttjgWjbrr7ulGLLpx+89HTVHvXBIxHYtU2ng/VPmvA==" spinCount="100000" sheet="1" objects="1" scenarios="1" formatColumns="0" formatRows="0"/>
  <mergeCells count="78">
    <mergeCell ref="AG64:AM64"/>
    <mergeCell ref="AG56:AM56"/>
    <mergeCell ref="AG58:AM58"/>
    <mergeCell ref="AM47:AN47"/>
    <mergeCell ref="AM49:AP49"/>
    <mergeCell ref="AM50:AP50"/>
    <mergeCell ref="AN64:AP64"/>
    <mergeCell ref="AN63:AP63"/>
    <mergeCell ref="AN57:AP57"/>
    <mergeCell ref="AN52:AP52"/>
    <mergeCell ref="AN62:AP62"/>
    <mergeCell ref="AN61:AP61"/>
    <mergeCell ref="AN56:AP56"/>
    <mergeCell ref="AN60:AP60"/>
    <mergeCell ref="AN58:AP58"/>
    <mergeCell ref="AN59:AP59"/>
    <mergeCell ref="AR2:BE2"/>
    <mergeCell ref="AG63:AM63"/>
    <mergeCell ref="AG62:AM62"/>
    <mergeCell ref="AG52:AM52"/>
    <mergeCell ref="AG60:AM60"/>
    <mergeCell ref="AG55:AM55"/>
    <mergeCell ref="AG59:AM59"/>
    <mergeCell ref="AG61:AM61"/>
    <mergeCell ref="AG57:AM57"/>
    <mergeCell ref="AN55:AP55"/>
    <mergeCell ref="AS49:AT51"/>
    <mergeCell ref="AN54:AP54"/>
    <mergeCell ref="AK33:AO33"/>
    <mergeCell ref="L33:P33"/>
    <mergeCell ref="W33:AE33"/>
    <mergeCell ref="AK35:AO35"/>
    <mergeCell ref="X35:AB35"/>
    <mergeCell ref="W30:AE30"/>
    <mergeCell ref="L31:P31"/>
    <mergeCell ref="W31:AE31"/>
    <mergeCell ref="AK31:AO31"/>
    <mergeCell ref="AK32:AO32"/>
    <mergeCell ref="L32:P32"/>
    <mergeCell ref="W32:AE32"/>
    <mergeCell ref="L45:AO45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D62:H62"/>
    <mergeCell ref="D63:H63"/>
    <mergeCell ref="D64:H64"/>
    <mergeCell ref="I52:AF52"/>
    <mergeCell ref="J61:AF61"/>
    <mergeCell ref="J60:AF60"/>
    <mergeCell ref="J62:AF62"/>
    <mergeCell ref="J63:AF63"/>
    <mergeCell ref="J59:AF59"/>
    <mergeCell ref="J57:AF57"/>
    <mergeCell ref="J58:AF58"/>
    <mergeCell ref="J64:AF64"/>
    <mergeCell ref="J56:AF56"/>
    <mergeCell ref="J55:AF55"/>
    <mergeCell ref="C52:G52"/>
    <mergeCell ref="D61:H61"/>
    <mergeCell ref="D58:H58"/>
    <mergeCell ref="D55:H55"/>
    <mergeCell ref="D59:H59"/>
    <mergeCell ref="D60:H60"/>
    <mergeCell ref="D56:H56"/>
    <mergeCell ref="D57:H57"/>
  </mergeCells>
  <hyperlinks>
    <hyperlink ref="A55" location="'22112020_01 - Mníšek pod ...'!C2" display="/" xr:uid="{00000000-0004-0000-0000-000000000000}"/>
    <hyperlink ref="A56" location="'22112020_02 - Mnišek pod ...'!C2" display="/" xr:uid="{00000000-0004-0000-0000-000001000000}"/>
    <hyperlink ref="A57" location="'22112020_03 - Mníšek pod ...'!C2" display="/" xr:uid="{00000000-0004-0000-0000-000002000000}"/>
    <hyperlink ref="A58" location="'22112020_04 - Mníšek pod ...'!C2" display="/" xr:uid="{00000000-0004-0000-0000-000003000000}"/>
    <hyperlink ref="A59" location="'22112020_05 - Mníšek pod ...'!C2" display="/" xr:uid="{00000000-0004-0000-0000-000004000000}"/>
    <hyperlink ref="A60" location="'22112020_06 - Mníšek pod ...'!C2" display="/" xr:uid="{00000000-0004-0000-0000-000005000000}"/>
    <hyperlink ref="A61" location="'22112020_07 - Mníšek pod ...'!C2" display="/" xr:uid="{00000000-0004-0000-0000-000006000000}"/>
    <hyperlink ref="A62" location="'22112020_08 - Mníšek pod ...'!C2" display="/" xr:uid="{00000000-0004-0000-0000-000007000000}"/>
    <hyperlink ref="A63" location="'22112020_09 - Mníšek pod ...'!C2" display="/" xr:uid="{00000000-0004-0000-0000-000008000000}"/>
    <hyperlink ref="A64" location="'22112020_VRN - Mníšek pod...'!C2" display="/" xr:uid="{00000000-0004-0000-0000-000009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13"/>
  <sheetViews>
    <sheetView showGridLines="0" workbookViewId="0"/>
  </sheetViews>
  <sheetFormatPr defaultRowHeight="14.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100.77734375" customWidth="1"/>
    <col min="7" max="7" width="7.44140625" customWidth="1"/>
    <col min="8" max="8" width="14" customWidth="1"/>
    <col min="9" max="9" width="15.77734375" customWidth="1"/>
    <col min="10" max="11" width="22.33203125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AT2" s="17" t="s">
        <v>110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21</v>
      </c>
    </row>
    <row r="4" spans="2:46" ht="25" customHeight="1">
      <c r="B4" s="20"/>
      <c r="D4" s="21" t="s">
        <v>114</v>
      </c>
      <c r="L4" s="20"/>
      <c r="M4" s="86" t="s">
        <v>10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7" t="str">
        <f>'Rekapitulace stavby'!K6</f>
        <v>22112020_22 - Sanace -10  Mníšek pod Brdy, Halda, Bažantnice a okoli-12</v>
      </c>
      <c r="F7" s="308"/>
      <c r="G7" s="308"/>
      <c r="H7" s="308"/>
      <c r="L7" s="20"/>
    </row>
    <row r="8" spans="2:46" s="1" customFormat="1" ht="12" customHeight="1">
      <c r="B8" s="33"/>
      <c r="D8" s="27" t="s">
        <v>115</v>
      </c>
      <c r="L8" s="33"/>
    </row>
    <row r="9" spans="2:46" s="1" customFormat="1" ht="16.5" customHeight="1">
      <c r="B9" s="33"/>
      <c r="E9" s="274" t="s">
        <v>612</v>
      </c>
      <c r="F9" s="309"/>
      <c r="G9" s="309"/>
      <c r="H9" s="309"/>
      <c r="L9" s="33"/>
    </row>
    <row r="10" spans="2:46" s="1" customFormat="1" ht="10">
      <c r="B10" s="33"/>
      <c r="L10" s="33"/>
    </row>
    <row r="11" spans="2:46" s="1" customFormat="1" ht="12" customHeight="1">
      <c r="B11" s="33"/>
      <c r="D11" s="27" t="s">
        <v>18</v>
      </c>
      <c r="F11" s="25" t="s">
        <v>19</v>
      </c>
      <c r="I11" s="27" t="s">
        <v>20</v>
      </c>
      <c r="J11" s="25" t="s">
        <v>21</v>
      </c>
      <c r="L11" s="33"/>
    </row>
    <row r="12" spans="2:46" s="1" customFormat="1" ht="12" customHeight="1">
      <c r="B12" s="33"/>
      <c r="D12" s="27" t="s">
        <v>22</v>
      </c>
      <c r="F12" s="25" t="s">
        <v>117</v>
      </c>
      <c r="I12" s="27" t="s">
        <v>24</v>
      </c>
      <c r="J12" s="50" t="str">
        <f>'Rekapitulace stavby'!AN8</f>
        <v>Vyplň údaj</v>
      </c>
      <c r="L12" s="33"/>
    </row>
    <row r="13" spans="2:46" s="1" customFormat="1" ht="21.75" customHeight="1">
      <c r="B13" s="33"/>
      <c r="D13" s="24" t="s">
        <v>25</v>
      </c>
      <c r="F13" s="29" t="s">
        <v>26</v>
      </c>
      <c r="I13" s="24" t="s">
        <v>27</v>
      </c>
      <c r="J13" s="29" t="s">
        <v>28</v>
      </c>
      <c r="L13" s="33"/>
    </row>
    <row r="14" spans="2:46" s="1" customFormat="1" ht="12" customHeight="1">
      <c r="B14" s="33"/>
      <c r="D14" s="27" t="s">
        <v>29</v>
      </c>
      <c r="I14" s="27" t="s">
        <v>30</v>
      </c>
      <c r="J14" s="25" t="s">
        <v>31</v>
      </c>
      <c r="L14" s="33"/>
    </row>
    <row r="15" spans="2:46" s="1" customFormat="1" ht="18" customHeight="1">
      <c r="B15" s="33"/>
      <c r="E15" s="25" t="s">
        <v>32</v>
      </c>
      <c r="I15" s="27" t="s">
        <v>33</v>
      </c>
      <c r="J15" s="25" t="s">
        <v>31</v>
      </c>
      <c r="L15" s="33"/>
    </row>
    <row r="16" spans="2:46" s="1" customFormat="1" ht="7" customHeight="1">
      <c r="B16" s="33"/>
      <c r="L16" s="33"/>
    </row>
    <row r="17" spans="2:12" s="1" customFormat="1" ht="12" customHeight="1">
      <c r="B17" s="33"/>
      <c r="D17" s="27" t="s">
        <v>34</v>
      </c>
      <c r="I17" s="27" t="s">
        <v>30</v>
      </c>
      <c r="J17" s="28" t="str">
        <f>'Rekapitulace stavby'!AN13</f>
        <v>Vyplň údaj</v>
      </c>
      <c r="L17" s="33"/>
    </row>
    <row r="18" spans="2:12" s="1" customFormat="1" ht="18" customHeight="1">
      <c r="B18" s="33"/>
      <c r="E18" s="310" t="str">
        <f>'Rekapitulace stavby'!E14</f>
        <v>Vyplň údaj</v>
      </c>
      <c r="F18" s="280"/>
      <c r="G18" s="280"/>
      <c r="H18" s="280"/>
      <c r="I18" s="27" t="s">
        <v>33</v>
      </c>
      <c r="J18" s="28" t="str">
        <f>'Rekapitulace stavby'!AN14</f>
        <v>Vyplň údaj</v>
      </c>
      <c r="L18" s="33"/>
    </row>
    <row r="19" spans="2:12" s="1" customFormat="1" ht="7" customHeight="1">
      <c r="B19" s="33"/>
      <c r="L19" s="33"/>
    </row>
    <row r="20" spans="2:12" s="1" customFormat="1" ht="12" customHeight="1">
      <c r="B20" s="33"/>
      <c r="D20" s="27" t="s">
        <v>36</v>
      </c>
      <c r="I20" s="27" t="s">
        <v>30</v>
      </c>
      <c r="J20" s="25" t="s">
        <v>31</v>
      </c>
      <c r="L20" s="33"/>
    </row>
    <row r="21" spans="2:12" s="1" customFormat="1" ht="18" customHeight="1">
      <c r="B21" s="33"/>
      <c r="E21" s="25" t="s">
        <v>282</v>
      </c>
      <c r="I21" s="27" t="s">
        <v>33</v>
      </c>
      <c r="J21" s="25" t="s">
        <v>31</v>
      </c>
      <c r="L21" s="33"/>
    </row>
    <row r="22" spans="2:12" s="1" customFormat="1" ht="7" customHeight="1">
      <c r="B22" s="33"/>
      <c r="L22" s="33"/>
    </row>
    <row r="23" spans="2:12" s="1" customFormat="1" ht="12" customHeight="1">
      <c r="B23" s="33"/>
      <c r="D23" s="27" t="s">
        <v>39</v>
      </c>
      <c r="I23" s="27" t="s">
        <v>30</v>
      </c>
      <c r="J23" s="25" t="s">
        <v>31</v>
      </c>
      <c r="L23" s="33"/>
    </row>
    <row r="24" spans="2:12" s="1" customFormat="1" ht="18" customHeight="1">
      <c r="B24" s="33"/>
      <c r="E24" s="25" t="s">
        <v>502</v>
      </c>
      <c r="I24" s="27" t="s">
        <v>33</v>
      </c>
      <c r="J24" s="25" t="s">
        <v>31</v>
      </c>
      <c r="L24" s="33"/>
    </row>
    <row r="25" spans="2:12" s="1" customFormat="1" ht="7" customHeight="1">
      <c r="B25" s="33"/>
      <c r="L25" s="33"/>
    </row>
    <row r="26" spans="2:12" s="1" customFormat="1" ht="12" customHeight="1">
      <c r="B26" s="33"/>
      <c r="D26" s="27" t="s">
        <v>41</v>
      </c>
      <c r="L26" s="33"/>
    </row>
    <row r="27" spans="2:12" s="7" customFormat="1" ht="16.5" customHeight="1">
      <c r="B27" s="87"/>
      <c r="E27" s="285" t="s">
        <v>31</v>
      </c>
      <c r="F27" s="285"/>
      <c r="G27" s="285"/>
      <c r="H27" s="285"/>
      <c r="L27" s="87"/>
    </row>
    <row r="28" spans="2:12" s="1" customFormat="1" ht="7" customHeight="1">
      <c r="B28" s="33"/>
      <c r="L28" s="33"/>
    </row>
    <row r="29" spans="2:12" s="1" customFormat="1" ht="7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4" customHeight="1">
      <c r="B30" s="33"/>
      <c r="D30" s="88" t="s">
        <v>43</v>
      </c>
      <c r="J30" s="64">
        <f>ROUND(J81, 2)</f>
        <v>0</v>
      </c>
      <c r="L30" s="33"/>
    </row>
    <row r="31" spans="2:12" s="1" customFormat="1" ht="7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>
      <c r="B32" s="33"/>
      <c r="F32" s="36" t="s">
        <v>45</v>
      </c>
      <c r="I32" s="36" t="s">
        <v>44</v>
      </c>
      <c r="J32" s="36" t="s">
        <v>46</v>
      </c>
      <c r="L32" s="33"/>
    </row>
    <row r="33" spans="2:12" s="1" customFormat="1" ht="14.4" customHeight="1">
      <c r="B33" s="33"/>
      <c r="D33" s="53" t="s">
        <v>47</v>
      </c>
      <c r="E33" s="27" t="s">
        <v>48</v>
      </c>
      <c r="F33" s="89">
        <f>ROUND((SUM(BE81:BE112)),  2)</f>
        <v>0</v>
      </c>
      <c r="I33" s="90">
        <v>0.21</v>
      </c>
      <c r="J33" s="89">
        <f>ROUND(((SUM(BE81:BE112))*I33),  2)</f>
        <v>0</v>
      </c>
      <c r="L33" s="33"/>
    </row>
    <row r="34" spans="2:12" s="1" customFormat="1" ht="14.4" customHeight="1">
      <c r="B34" s="33"/>
      <c r="E34" s="27" t="s">
        <v>49</v>
      </c>
      <c r="F34" s="89">
        <f>ROUND((SUM(BF81:BF112)),  2)</f>
        <v>0</v>
      </c>
      <c r="I34" s="90">
        <v>0.15</v>
      </c>
      <c r="J34" s="89">
        <f>ROUND(((SUM(BF81:BF112))*I34),  2)</f>
        <v>0</v>
      </c>
      <c r="L34" s="33"/>
    </row>
    <row r="35" spans="2:12" s="1" customFormat="1" ht="14.4" hidden="1" customHeight="1">
      <c r="B35" s="33"/>
      <c r="E35" s="27" t="s">
        <v>50</v>
      </c>
      <c r="F35" s="89">
        <f>ROUND((SUM(BG81:BG112)),  2)</f>
        <v>0</v>
      </c>
      <c r="I35" s="90">
        <v>0.21</v>
      </c>
      <c r="J35" s="89">
        <f>0</f>
        <v>0</v>
      </c>
      <c r="L35" s="33"/>
    </row>
    <row r="36" spans="2:12" s="1" customFormat="1" ht="14.4" hidden="1" customHeight="1">
      <c r="B36" s="33"/>
      <c r="E36" s="27" t="s">
        <v>51</v>
      </c>
      <c r="F36" s="89">
        <f>ROUND((SUM(BH81:BH112)),  2)</f>
        <v>0</v>
      </c>
      <c r="I36" s="90">
        <v>0.15</v>
      </c>
      <c r="J36" s="89">
        <f>0</f>
        <v>0</v>
      </c>
      <c r="L36" s="33"/>
    </row>
    <row r="37" spans="2:12" s="1" customFormat="1" ht="14.4" hidden="1" customHeight="1">
      <c r="B37" s="33"/>
      <c r="E37" s="27" t="s">
        <v>52</v>
      </c>
      <c r="F37" s="89">
        <f>ROUND((SUM(BI81:BI112)),  2)</f>
        <v>0</v>
      </c>
      <c r="I37" s="90">
        <v>0</v>
      </c>
      <c r="J37" s="89">
        <f>0</f>
        <v>0</v>
      </c>
      <c r="L37" s="33"/>
    </row>
    <row r="38" spans="2:12" s="1" customFormat="1" ht="7" customHeight="1">
      <c r="B38" s="33"/>
      <c r="L38" s="33"/>
    </row>
    <row r="39" spans="2:12" s="1" customFormat="1" ht="25.4" customHeight="1">
      <c r="B39" s="33"/>
      <c r="C39" s="91"/>
      <c r="D39" s="92" t="s">
        <v>53</v>
      </c>
      <c r="E39" s="55"/>
      <c r="F39" s="55"/>
      <c r="G39" s="93" t="s">
        <v>54</v>
      </c>
      <c r="H39" s="94" t="s">
        <v>55</v>
      </c>
      <c r="I39" s="55"/>
      <c r="J39" s="95">
        <f>SUM(J30:J37)</f>
        <v>0</v>
      </c>
      <c r="K39" s="96"/>
      <c r="L39" s="33"/>
    </row>
    <row r="40" spans="2:12" s="1" customFormat="1" ht="14.4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7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5" customHeight="1">
      <c r="B45" s="33"/>
      <c r="C45" s="21" t="s">
        <v>121</v>
      </c>
      <c r="L45" s="33"/>
    </row>
    <row r="46" spans="2:12" s="1" customFormat="1" ht="7" customHeight="1">
      <c r="B46" s="33"/>
      <c r="L46" s="33"/>
    </row>
    <row r="47" spans="2:12" s="1" customFormat="1" ht="12" customHeight="1">
      <c r="B47" s="33"/>
      <c r="C47" s="27" t="s">
        <v>16</v>
      </c>
      <c r="L47" s="33"/>
    </row>
    <row r="48" spans="2:12" s="1" customFormat="1" ht="16.5" customHeight="1">
      <c r="B48" s="33"/>
      <c r="E48" s="307" t="str">
        <f>E7</f>
        <v>22112020_22 - Sanace -10  Mníšek pod Brdy, Halda, Bažantnice a okoli-12</v>
      </c>
      <c r="F48" s="308"/>
      <c r="G48" s="308"/>
      <c r="H48" s="308"/>
      <c r="L48" s="33"/>
    </row>
    <row r="49" spans="2:47" s="1" customFormat="1" ht="12" customHeight="1">
      <c r="B49" s="33"/>
      <c r="C49" s="27" t="s">
        <v>115</v>
      </c>
      <c r="L49" s="33"/>
    </row>
    <row r="50" spans="2:47" s="1" customFormat="1" ht="16.5" customHeight="1">
      <c r="B50" s="33"/>
      <c r="E50" s="274" t="str">
        <f>E9</f>
        <v>22112020_09 - Mníšek pod Brdy - Sanační a post sanační monitoring</v>
      </c>
      <c r="F50" s="309"/>
      <c r="G50" s="309"/>
      <c r="H50" s="309"/>
      <c r="L50" s="33"/>
    </row>
    <row r="51" spans="2:47" s="1" customFormat="1" ht="7" customHeight="1">
      <c r="B51" s="33"/>
      <c r="L51" s="33"/>
    </row>
    <row r="52" spans="2:47" s="1" customFormat="1" ht="12" customHeight="1">
      <c r="B52" s="33"/>
      <c r="C52" s="27" t="s">
        <v>22</v>
      </c>
      <c r="F52" s="25" t="str">
        <f>F12</f>
        <v>Mníšek pod Brdy</v>
      </c>
      <c r="I52" s="27" t="s">
        <v>24</v>
      </c>
      <c r="J52" s="50" t="str">
        <f>IF(J12="","",J12)</f>
        <v>Vyplň údaj</v>
      </c>
      <c r="L52" s="33"/>
    </row>
    <row r="53" spans="2:47" s="1" customFormat="1" ht="7" customHeight="1">
      <c r="B53" s="33"/>
      <c r="L53" s="33"/>
    </row>
    <row r="54" spans="2:47" s="1" customFormat="1" ht="15.15" customHeight="1">
      <c r="B54" s="33"/>
      <c r="C54" s="27" t="s">
        <v>29</v>
      </c>
      <c r="F54" s="25" t="str">
        <f>E15</f>
        <v>Město Mníšek pod Brd\</v>
      </c>
      <c r="I54" s="27" t="s">
        <v>36</v>
      </c>
      <c r="J54" s="31" t="str">
        <f>E21</f>
        <v>Interprojekt odpady</v>
      </c>
      <c r="L54" s="33"/>
    </row>
    <row r="55" spans="2:47" s="1" customFormat="1" ht="15.15" customHeight="1">
      <c r="B55" s="33"/>
      <c r="C55" s="27" t="s">
        <v>34</v>
      </c>
      <c r="F55" s="25" t="str">
        <f>IF(E18="","",E18)</f>
        <v>Vyplň údaj</v>
      </c>
      <c r="I55" s="27" t="s">
        <v>39</v>
      </c>
      <c r="J55" s="31" t="str">
        <f>E24</f>
        <v>Ing. R. Pýcha</v>
      </c>
      <c r="L55" s="33"/>
    </row>
    <row r="56" spans="2:47" s="1" customFormat="1" ht="10.25" customHeight="1">
      <c r="B56" s="33"/>
      <c r="L56" s="33"/>
    </row>
    <row r="57" spans="2:47" s="1" customFormat="1" ht="29.25" customHeight="1">
      <c r="B57" s="33"/>
      <c r="C57" s="97" t="s">
        <v>122</v>
      </c>
      <c r="D57" s="91"/>
      <c r="E57" s="91"/>
      <c r="F57" s="91"/>
      <c r="G57" s="91"/>
      <c r="H57" s="91"/>
      <c r="I57" s="91"/>
      <c r="J57" s="98" t="s">
        <v>123</v>
      </c>
      <c r="K57" s="91"/>
      <c r="L57" s="33"/>
    </row>
    <row r="58" spans="2:47" s="1" customFormat="1" ht="10.25" customHeight="1">
      <c r="B58" s="33"/>
      <c r="L58" s="33"/>
    </row>
    <row r="59" spans="2:47" s="1" customFormat="1" ht="22.75" customHeight="1">
      <c r="B59" s="33"/>
      <c r="C59" s="99" t="s">
        <v>75</v>
      </c>
      <c r="J59" s="64">
        <f>J81</f>
        <v>0</v>
      </c>
      <c r="L59" s="33"/>
      <c r="AU59" s="17" t="s">
        <v>124</v>
      </c>
    </row>
    <row r="60" spans="2:47" s="8" customFormat="1" ht="25" customHeight="1">
      <c r="B60" s="100"/>
      <c r="D60" s="101" t="s">
        <v>613</v>
      </c>
      <c r="E60" s="102"/>
      <c r="F60" s="102"/>
      <c r="G60" s="102"/>
      <c r="H60" s="102"/>
      <c r="I60" s="102"/>
      <c r="J60" s="103">
        <f>J82</f>
        <v>0</v>
      </c>
      <c r="L60" s="100"/>
    </row>
    <row r="61" spans="2:47" s="9" customFormat="1" ht="19.899999999999999" customHeight="1">
      <c r="B61" s="104"/>
      <c r="D61" s="105" t="s">
        <v>614</v>
      </c>
      <c r="E61" s="106"/>
      <c r="F61" s="106"/>
      <c r="G61" s="106"/>
      <c r="H61" s="106"/>
      <c r="I61" s="106"/>
      <c r="J61" s="107">
        <f>J83</f>
        <v>0</v>
      </c>
      <c r="L61" s="104"/>
    </row>
    <row r="62" spans="2:47" s="1" customFormat="1" ht="21.75" customHeight="1">
      <c r="B62" s="33"/>
      <c r="L62" s="33"/>
    </row>
    <row r="63" spans="2:47" s="1" customFormat="1" ht="7" customHeight="1"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33"/>
    </row>
    <row r="67" spans="2:20" s="1" customFormat="1" ht="7" customHeight="1">
      <c r="B67" s="44"/>
      <c r="C67" s="45"/>
      <c r="D67" s="45"/>
      <c r="E67" s="45"/>
      <c r="F67" s="45"/>
      <c r="G67" s="45"/>
      <c r="H67" s="45"/>
      <c r="I67" s="45"/>
      <c r="J67" s="45"/>
      <c r="K67" s="45"/>
      <c r="L67" s="33"/>
    </row>
    <row r="68" spans="2:20" s="1" customFormat="1" ht="25" customHeight="1">
      <c r="B68" s="33"/>
      <c r="C68" s="21" t="s">
        <v>129</v>
      </c>
      <c r="L68" s="33"/>
    </row>
    <row r="69" spans="2:20" s="1" customFormat="1" ht="7" customHeight="1">
      <c r="B69" s="33"/>
      <c r="L69" s="33"/>
    </row>
    <row r="70" spans="2:20" s="1" customFormat="1" ht="12" customHeight="1">
      <c r="B70" s="33"/>
      <c r="C70" s="27" t="s">
        <v>16</v>
      </c>
      <c r="L70" s="33"/>
    </row>
    <row r="71" spans="2:20" s="1" customFormat="1" ht="16.5" customHeight="1">
      <c r="B71" s="33"/>
      <c r="E71" s="307" t="str">
        <f>E7</f>
        <v>22112020_22 - Sanace -10  Mníšek pod Brdy, Halda, Bažantnice a okoli-12</v>
      </c>
      <c r="F71" s="308"/>
      <c r="G71" s="308"/>
      <c r="H71" s="308"/>
      <c r="L71" s="33"/>
    </row>
    <row r="72" spans="2:20" s="1" customFormat="1" ht="12" customHeight="1">
      <c r="B72" s="33"/>
      <c r="C72" s="27" t="s">
        <v>115</v>
      </c>
      <c r="L72" s="33"/>
    </row>
    <row r="73" spans="2:20" s="1" customFormat="1" ht="16.5" customHeight="1">
      <c r="B73" s="33"/>
      <c r="E73" s="274" t="str">
        <f>E9</f>
        <v>22112020_09 - Mníšek pod Brdy - Sanační a post sanační monitoring</v>
      </c>
      <c r="F73" s="309"/>
      <c r="G73" s="309"/>
      <c r="H73" s="309"/>
      <c r="L73" s="33"/>
    </row>
    <row r="74" spans="2:20" s="1" customFormat="1" ht="7" customHeight="1">
      <c r="B74" s="33"/>
      <c r="L74" s="33"/>
    </row>
    <row r="75" spans="2:20" s="1" customFormat="1" ht="12" customHeight="1">
      <c r="B75" s="33"/>
      <c r="C75" s="27" t="s">
        <v>22</v>
      </c>
      <c r="F75" s="25" t="str">
        <f>F12</f>
        <v>Mníšek pod Brdy</v>
      </c>
      <c r="I75" s="27" t="s">
        <v>24</v>
      </c>
      <c r="J75" s="50" t="str">
        <f>IF(J12="","",J12)</f>
        <v>Vyplň údaj</v>
      </c>
      <c r="L75" s="33"/>
    </row>
    <row r="76" spans="2:20" s="1" customFormat="1" ht="7" customHeight="1">
      <c r="B76" s="33"/>
      <c r="L76" s="33"/>
    </row>
    <row r="77" spans="2:20" s="1" customFormat="1" ht="15.15" customHeight="1">
      <c r="B77" s="33"/>
      <c r="C77" s="27" t="s">
        <v>29</v>
      </c>
      <c r="F77" s="25" t="str">
        <f>E15</f>
        <v>Město Mníšek pod Brd\</v>
      </c>
      <c r="I77" s="27" t="s">
        <v>36</v>
      </c>
      <c r="J77" s="31" t="str">
        <f>E21</f>
        <v>Interprojekt odpady</v>
      </c>
      <c r="L77" s="33"/>
    </row>
    <row r="78" spans="2:20" s="1" customFormat="1" ht="15.15" customHeight="1">
      <c r="B78" s="33"/>
      <c r="C78" s="27" t="s">
        <v>34</v>
      </c>
      <c r="F78" s="25" t="str">
        <f>IF(E18="","",E18)</f>
        <v>Vyplň údaj</v>
      </c>
      <c r="I78" s="27" t="s">
        <v>39</v>
      </c>
      <c r="J78" s="31" t="str">
        <f>E24</f>
        <v>Ing. R. Pýcha</v>
      </c>
      <c r="L78" s="33"/>
    </row>
    <row r="79" spans="2:20" s="1" customFormat="1" ht="10.25" customHeight="1">
      <c r="B79" s="33"/>
      <c r="L79" s="33"/>
    </row>
    <row r="80" spans="2:20" s="10" customFormat="1" ht="29.25" customHeight="1">
      <c r="B80" s="108"/>
      <c r="C80" s="109" t="s">
        <v>130</v>
      </c>
      <c r="D80" s="110" t="s">
        <v>62</v>
      </c>
      <c r="E80" s="110" t="s">
        <v>58</v>
      </c>
      <c r="F80" s="110" t="s">
        <v>59</v>
      </c>
      <c r="G80" s="110" t="s">
        <v>131</v>
      </c>
      <c r="H80" s="110" t="s">
        <v>132</v>
      </c>
      <c r="I80" s="110" t="s">
        <v>133</v>
      </c>
      <c r="J80" s="110" t="s">
        <v>123</v>
      </c>
      <c r="K80" s="111" t="s">
        <v>134</v>
      </c>
      <c r="L80" s="108"/>
      <c r="M80" s="57" t="s">
        <v>31</v>
      </c>
      <c r="N80" s="58" t="s">
        <v>47</v>
      </c>
      <c r="O80" s="58" t="s">
        <v>135</v>
      </c>
      <c r="P80" s="58" t="s">
        <v>136</v>
      </c>
      <c r="Q80" s="58" t="s">
        <v>137</v>
      </c>
      <c r="R80" s="58" t="s">
        <v>138</v>
      </c>
      <c r="S80" s="58" t="s">
        <v>139</v>
      </c>
      <c r="T80" s="59" t="s">
        <v>140</v>
      </c>
    </row>
    <row r="81" spans="2:65" s="1" customFormat="1" ht="22.75" customHeight="1">
      <c r="B81" s="33"/>
      <c r="C81" s="62" t="s">
        <v>141</v>
      </c>
      <c r="J81" s="112">
        <f>BK81</f>
        <v>0</v>
      </c>
      <c r="L81" s="33"/>
      <c r="M81" s="60"/>
      <c r="N81" s="51"/>
      <c r="O81" s="51"/>
      <c r="P81" s="113">
        <f>P82</f>
        <v>0</v>
      </c>
      <c r="Q81" s="51"/>
      <c r="R81" s="113">
        <f>R82</f>
        <v>0</v>
      </c>
      <c r="S81" s="51"/>
      <c r="T81" s="114">
        <f>T82</f>
        <v>0</v>
      </c>
      <c r="AT81" s="17" t="s">
        <v>76</v>
      </c>
      <c r="AU81" s="17" t="s">
        <v>124</v>
      </c>
      <c r="BK81" s="115">
        <f>BK82</f>
        <v>0</v>
      </c>
    </row>
    <row r="82" spans="2:65" s="11" customFormat="1" ht="25.9" customHeight="1">
      <c r="B82" s="116"/>
      <c r="D82" s="117" t="s">
        <v>76</v>
      </c>
      <c r="E82" s="118" t="s">
        <v>615</v>
      </c>
      <c r="F82" s="118" t="s">
        <v>616</v>
      </c>
      <c r="I82" s="119"/>
      <c r="J82" s="120">
        <f>BK82</f>
        <v>0</v>
      </c>
      <c r="L82" s="116"/>
      <c r="M82" s="121"/>
      <c r="P82" s="122">
        <f>P83</f>
        <v>0</v>
      </c>
      <c r="R82" s="122">
        <f>R83</f>
        <v>0</v>
      </c>
      <c r="T82" s="123">
        <f>T83</f>
        <v>0</v>
      </c>
      <c r="AR82" s="117" t="s">
        <v>151</v>
      </c>
      <c r="AT82" s="124" t="s">
        <v>76</v>
      </c>
      <c r="AU82" s="124" t="s">
        <v>77</v>
      </c>
      <c r="AY82" s="117" t="s">
        <v>144</v>
      </c>
      <c r="BK82" s="125">
        <f>BK83</f>
        <v>0</v>
      </c>
    </row>
    <row r="83" spans="2:65" s="11" customFormat="1" ht="22.75" customHeight="1">
      <c r="B83" s="116"/>
      <c r="D83" s="117" t="s">
        <v>76</v>
      </c>
      <c r="E83" s="126" t="s">
        <v>617</v>
      </c>
      <c r="F83" s="126" t="s">
        <v>616</v>
      </c>
      <c r="I83" s="119"/>
      <c r="J83" s="127">
        <f>BK83</f>
        <v>0</v>
      </c>
      <c r="L83" s="116"/>
      <c r="M83" s="121"/>
      <c r="P83" s="122">
        <f>SUM(P84:P112)</f>
        <v>0</v>
      </c>
      <c r="R83" s="122">
        <f>SUM(R84:R112)</f>
        <v>0</v>
      </c>
      <c r="T83" s="123">
        <f>SUM(T84:T112)</f>
        <v>0</v>
      </c>
      <c r="AR83" s="117" t="s">
        <v>151</v>
      </c>
      <c r="AT83" s="124" t="s">
        <v>76</v>
      </c>
      <c r="AU83" s="124" t="s">
        <v>85</v>
      </c>
      <c r="AY83" s="117" t="s">
        <v>144</v>
      </c>
      <c r="BK83" s="125">
        <f>SUM(BK84:BK112)</f>
        <v>0</v>
      </c>
    </row>
    <row r="84" spans="2:65" s="1" customFormat="1" ht="16.5" customHeight="1">
      <c r="B84" s="33"/>
      <c r="C84" s="128" t="s">
        <v>85</v>
      </c>
      <c r="D84" s="128" t="s">
        <v>146</v>
      </c>
      <c r="E84" s="129" t="s">
        <v>618</v>
      </c>
      <c r="F84" s="130" t="s">
        <v>619</v>
      </c>
      <c r="G84" s="131" t="s">
        <v>160</v>
      </c>
      <c r="H84" s="132">
        <v>156</v>
      </c>
      <c r="I84" s="133"/>
      <c r="J84" s="134">
        <f>ROUND(I84*H84,2)</f>
        <v>0</v>
      </c>
      <c r="K84" s="130" t="s">
        <v>31</v>
      </c>
      <c r="L84" s="33"/>
      <c r="M84" s="135" t="s">
        <v>31</v>
      </c>
      <c r="N84" s="136" t="s">
        <v>48</v>
      </c>
      <c r="P84" s="137">
        <f>O84*H84</f>
        <v>0</v>
      </c>
      <c r="Q84" s="137">
        <v>0</v>
      </c>
      <c r="R84" s="137">
        <f>Q84*H84</f>
        <v>0</v>
      </c>
      <c r="S84" s="137">
        <v>0</v>
      </c>
      <c r="T84" s="138">
        <f>S84*H84</f>
        <v>0</v>
      </c>
      <c r="AR84" s="139" t="s">
        <v>620</v>
      </c>
      <c r="AT84" s="139" t="s">
        <v>146</v>
      </c>
      <c r="AU84" s="139" t="s">
        <v>21</v>
      </c>
      <c r="AY84" s="17" t="s">
        <v>144</v>
      </c>
      <c r="BE84" s="140">
        <f>IF(N84="základní",J84,0)</f>
        <v>0</v>
      </c>
      <c r="BF84" s="140">
        <f>IF(N84="snížená",J84,0)</f>
        <v>0</v>
      </c>
      <c r="BG84" s="140">
        <f>IF(N84="zákl. přenesená",J84,0)</f>
        <v>0</v>
      </c>
      <c r="BH84" s="140">
        <f>IF(N84="sníž. přenesená",J84,0)</f>
        <v>0</v>
      </c>
      <c r="BI84" s="140">
        <f>IF(N84="nulová",J84,0)</f>
        <v>0</v>
      </c>
      <c r="BJ84" s="17" t="s">
        <v>85</v>
      </c>
      <c r="BK84" s="140">
        <f>ROUND(I84*H84,2)</f>
        <v>0</v>
      </c>
      <c r="BL84" s="17" t="s">
        <v>620</v>
      </c>
      <c r="BM84" s="139" t="s">
        <v>621</v>
      </c>
    </row>
    <row r="85" spans="2:65" s="12" customFormat="1" ht="10">
      <c r="B85" s="145"/>
      <c r="D85" s="146" t="s">
        <v>155</v>
      </c>
      <c r="E85" s="147" t="s">
        <v>31</v>
      </c>
      <c r="F85" s="148" t="s">
        <v>622</v>
      </c>
      <c r="H85" s="149">
        <v>156</v>
      </c>
      <c r="I85" s="150"/>
      <c r="L85" s="145"/>
      <c r="M85" s="151"/>
      <c r="T85" s="152"/>
      <c r="AT85" s="147" t="s">
        <v>155</v>
      </c>
      <c r="AU85" s="147" t="s">
        <v>21</v>
      </c>
      <c r="AV85" s="12" t="s">
        <v>21</v>
      </c>
      <c r="AW85" s="12" t="s">
        <v>38</v>
      </c>
      <c r="AX85" s="12" t="s">
        <v>77</v>
      </c>
      <c r="AY85" s="147" t="s">
        <v>144</v>
      </c>
    </row>
    <row r="86" spans="2:65" s="13" customFormat="1" ht="10">
      <c r="B86" s="153"/>
      <c r="D86" s="146" t="s">
        <v>155</v>
      </c>
      <c r="E86" s="154" t="s">
        <v>31</v>
      </c>
      <c r="F86" s="155" t="s">
        <v>157</v>
      </c>
      <c r="H86" s="156">
        <v>156</v>
      </c>
      <c r="I86" s="157"/>
      <c r="L86" s="153"/>
      <c r="M86" s="158"/>
      <c r="T86" s="159"/>
      <c r="AT86" s="154" t="s">
        <v>155</v>
      </c>
      <c r="AU86" s="154" t="s">
        <v>21</v>
      </c>
      <c r="AV86" s="13" t="s">
        <v>151</v>
      </c>
      <c r="AW86" s="13" t="s">
        <v>38</v>
      </c>
      <c r="AX86" s="13" t="s">
        <v>85</v>
      </c>
      <c r="AY86" s="154" t="s">
        <v>144</v>
      </c>
    </row>
    <row r="87" spans="2:65" s="1" customFormat="1" ht="16.5" customHeight="1">
      <c r="B87" s="33"/>
      <c r="C87" s="128" t="s">
        <v>21</v>
      </c>
      <c r="D87" s="128" t="s">
        <v>146</v>
      </c>
      <c r="E87" s="129" t="s">
        <v>623</v>
      </c>
      <c r="F87" s="130" t="s">
        <v>624</v>
      </c>
      <c r="G87" s="131" t="s">
        <v>160</v>
      </c>
      <c r="H87" s="132">
        <v>52</v>
      </c>
      <c r="I87" s="133"/>
      <c r="J87" s="134">
        <f>ROUND(I87*H87,2)</f>
        <v>0</v>
      </c>
      <c r="K87" s="130" t="s">
        <v>31</v>
      </c>
      <c r="L87" s="33"/>
      <c r="M87" s="135" t="s">
        <v>31</v>
      </c>
      <c r="N87" s="136" t="s">
        <v>48</v>
      </c>
      <c r="P87" s="137">
        <f>O87*H87</f>
        <v>0</v>
      </c>
      <c r="Q87" s="137">
        <v>0</v>
      </c>
      <c r="R87" s="137">
        <f>Q87*H87</f>
        <v>0</v>
      </c>
      <c r="S87" s="137">
        <v>0</v>
      </c>
      <c r="T87" s="138">
        <f>S87*H87</f>
        <v>0</v>
      </c>
      <c r="AR87" s="139" t="s">
        <v>620</v>
      </c>
      <c r="AT87" s="139" t="s">
        <v>146</v>
      </c>
      <c r="AU87" s="139" t="s">
        <v>21</v>
      </c>
      <c r="AY87" s="17" t="s">
        <v>144</v>
      </c>
      <c r="BE87" s="140">
        <f>IF(N87="základní",J87,0)</f>
        <v>0</v>
      </c>
      <c r="BF87" s="140">
        <f>IF(N87="snížená",J87,0)</f>
        <v>0</v>
      </c>
      <c r="BG87" s="140">
        <f>IF(N87="zákl. přenesená",J87,0)</f>
        <v>0</v>
      </c>
      <c r="BH87" s="140">
        <f>IF(N87="sníž. přenesená",J87,0)</f>
        <v>0</v>
      </c>
      <c r="BI87" s="140">
        <f>IF(N87="nulová",J87,0)</f>
        <v>0</v>
      </c>
      <c r="BJ87" s="17" t="s">
        <v>85</v>
      </c>
      <c r="BK87" s="140">
        <f>ROUND(I87*H87,2)</f>
        <v>0</v>
      </c>
      <c r="BL87" s="17" t="s">
        <v>620</v>
      </c>
      <c r="BM87" s="139" t="s">
        <v>625</v>
      </c>
    </row>
    <row r="88" spans="2:65" s="12" customFormat="1" ht="10">
      <c r="B88" s="145"/>
      <c r="D88" s="146" t="s">
        <v>155</v>
      </c>
      <c r="E88" s="147" t="s">
        <v>31</v>
      </c>
      <c r="F88" s="148" t="s">
        <v>626</v>
      </c>
      <c r="H88" s="149">
        <v>52</v>
      </c>
      <c r="I88" s="150"/>
      <c r="L88" s="145"/>
      <c r="M88" s="151"/>
      <c r="T88" s="152"/>
      <c r="AT88" s="147" t="s">
        <v>155</v>
      </c>
      <c r="AU88" s="147" t="s">
        <v>21</v>
      </c>
      <c r="AV88" s="12" t="s">
        <v>21</v>
      </c>
      <c r="AW88" s="12" t="s">
        <v>38</v>
      </c>
      <c r="AX88" s="12" t="s">
        <v>77</v>
      </c>
      <c r="AY88" s="147" t="s">
        <v>144</v>
      </c>
    </row>
    <row r="89" spans="2:65" s="13" customFormat="1" ht="10">
      <c r="B89" s="153"/>
      <c r="D89" s="146" t="s">
        <v>155</v>
      </c>
      <c r="E89" s="154" t="s">
        <v>31</v>
      </c>
      <c r="F89" s="155" t="s">
        <v>157</v>
      </c>
      <c r="H89" s="156">
        <v>52</v>
      </c>
      <c r="I89" s="157"/>
      <c r="L89" s="153"/>
      <c r="M89" s="158"/>
      <c r="T89" s="159"/>
      <c r="AT89" s="154" t="s">
        <v>155</v>
      </c>
      <c r="AU89" s="154" t="s">
        <v>21</v>
      </c>
      <c r="AV89" s="13" t="s">
        <v>151</v>
      </c>
      <c r="AW89" s="13" t="s">
        <v>38</v>
      </c>
      <c r="AX89" s="13" t="s">
        <v>85</v>
      </c>
      <c r="AY89" s="154" t="s">
        <v>144</v>
      </c>
    </row>
    <row r="90" spans="2:65" s="1" customFormat="1" ht="16.5" customHeight="1">
      <c r="B90" s="33"/>
      <c r="C90" s="128" t="s">
        <v>164</v>
      </c>
      <c r="D90" s="128" t="s">
        <v>146</v>
      </c>
      <c r="E90" s="129" t="s">
        <v>627</v>
      </c>
      <c r="F90" s="130" t="s">
        <v>628</v>
      </c>
      <c r="G90" s="131" t="s">
        <v>160</v>
      </c>
      <c r="H90" s="132">
        <v>65</v>
      </c>
      <c r="I90" s="133"/>
      <c r="J90" s="134">
        <f>ROUND(I90*H90,2)</f>
        <v>0</v>
      </c>
      <c r="K90" s="130" t="s">
        <v>31</v>
      </c>
      <c r="L90" s="33"/>
      <c r="M90" s="135" t="s">
        <v>31</v>
      </c>
      <c r="N90" s="136" t="s">
        <v>48</v>
      </c>
      <c r="P90" s="137">
        <f>O90*H90</f>
        <v>0</v>
      </c>
      <c r="Q90" s="137">
        <v>0</v>
      </c>
      <c r="R90" s="137">
        <f>Q90*H90</f>
        <v>0</v>
      </c>
      <c r="S90" s="137">
        <v>0</v>
      </c>
      <c r="T90" s="138">
        <f>S90*H90</f>
        <v>0</v>
      </c>
      <c r="AR90" s="139" t="s">
        <v>620</v>
      </c>
      <c r="AT90" s="139" t="s">
        <v>146</v>
      </c>
      <c r="AU90" s="139" t="s">
        <v>21</v>
      </c>
      <c r="AY90" s="17" t="s">
        <v>144</v>
      </c>
      <c r="BE90" s="140">
        <f>IF(N90="základní",J90,0)</f>
        <v>0</v>
      </c>
      <c r="BF90" s="140">
        <f>IF(N90="snížená",J90,0)</f>
        <v>0</v>
      </c>
      <c r="BG90" s="140">
        <f>IF(N90="zákl. přenesená",J90,0)</f>
        <v>0</v>
      </c>
      <c r="BH90" s="140">
        <f>IF(N90="sníž. přenesená",J90,0)</f>
        <v>0</v>
      </c>
      <c r="BI90" s="140">
        <f>IF(N90="nulová",J90,0)</f>
        <v>0</v>
      </c>
      <c r="BJ90" s="17" t="s">
        <v>85</v>
      </c>
      <c r="BK90" s="140">
        <f>ROUND(I90*H90,2)</f>
        <v>0</v>
      </c>
      <c r="BL90" s="17" t="s">
        <v>620</v>
      </c>
      <c r="BM90" s="139" t="s">
        <v>629</v>
      </c>
    </row>
    <row r="91" spans="2:65" s="12" customFormat="1" ht="10">
      <c r="B91" s="145"/>
      <c r="D91" s="146" t="s">
        <v>155</v>
      </c>
      <c r="E91" s="147" t="s">
        <v>31</v>
      </c>
      <c r="F91" s="148" t="s">
        <v>630</v>
      </c>
      <c r="H91" s="149">
        <v>65</v>
      </c>
      <c r="I91" s="150"/>
      <c r="L91" s="145"/>
      <c r="M91" s="151"/>
      <c r="T91" s="152"/>
      <c r="AT91" s="147" t="s">
        <v>155</v>
      </c>
      <c r="AU91" s="147" t="s">
        <v>21</v>
      </c>
      <c r="AV91" s="12" t="s">
        <v>21</v>
      </c>
      <c r="AW91" s="12" t="s">
        <v>38</v>
      </c>
      <c r="AX91" s="12" t="s">
        <v>77</v>
      </c>
      <c r="AY91" s="147" t="s">
        <v>144</v>
      </c>
    </row>
    <row r="92" spans="2:65" s="13" customFormat="1" ht="10">
      <c r="B92" s="153"/>
      <c r="D92" s="146" t="s">
        <v>155</v>
      </c>
      <c r="E92" s="154" t="s">
        <v>31</v>
      </c>
      <c r="F92" s="155" t="s">
        <v>157</v>
      </c>
      <c r="H92" s="156">
        <v>65</v>
      </c>
      <c r="I92" s="157"/>
      <c r="L92" s="153"/>
      <c r="M92" s="158"/>
      <c r="T92" s="159"/>
      <c r="AT92" s="154" t="s">
        <v>155</v>
      </c>
      <c r="AU92" s="154" t="s">
        <v>21</v>
      </c>
      <c r="AV92" s="13" t="s">
        <v>151</v>
      </c>
      <c r="AW92" s="13" t="s">
        <v>38</v>
      </c>
      <c r="AX92" s="13" t="s">
        <v>85</v>
      </c>
      <c r="AY92" s="154" t="s">
        <v>144</v>
      </c>
    </row>
    <row r="93" spans="2:65" s="1" customFormat="1" ht="16.5" customHeight="1">
      <c r="B93" s="33"/>
      <c r="C93" s="128" t="s">
        <v>151</v>
      </c>
      <c r="D93" s="128" t="s">
        <v>146</v>
      </c>
      <c r="E93" s="129" t="s">
        <v>631</v>
      </c>
      <c r="F93" s="130" t="s">
        <v>632</v>
      </c>
      <c r="G93" s="131" t="s">
        <v>160</v>
      </c>
      <c r="H93" s="132">
        <v>91</v>
      </c>
      <c r="I93" s="133"/>
      <c r="J93" s="134">
        <f>ROUND(I93*H93,2)</f>
        <v>0</v>
      </c>
      <c r="K93" s="130" t="s">
        <v>31</v>
      </c>
      <c r="L93" s="33"/>
      <c r="M93" s="135" t="s">
        <v>31</v>
      </c>
      <c r="N93" s="136" t="s">
        <v>48</v>
      </c>
      <c r="P93" s="137">
        <f>O93*H93</f>
        <v>0</v>
      </c>
      <c r="Q93" s="137">
        <v>0</v>
      </c>
      <c r="R93" s="137">
        <f>Q93*H93</f>
        <v>0</v>
      </c>
      <c r="S93" s="137">
        <v>0</v>
      </c>
      <c r="T93" s="138">
        <f>S93*H93</f>
        <v>0</v>
      </c>
      <c r="AR93" s="139" t="s">
        <v>620</v>
      </c>
      <c r="AT93" s="139" t="s">
        <v>146</v>
      </c>
      <c r="AU93" s="139" t="s">
        <v>21</v>
      </c>
      <c r="AY93" s="17" t="s">
        <v>144</v>
      </c>
      <c r="BE93" s="140">
        <f>IF(N93="základní",J93,0)</f>
        <v>0</v>
      </c>
      <c r="BF93" s="140">
        <f>IF(N93="snížená",J93,0)</f>
        <v>0</v>
      </c>
      <c r="BG93" s="140">
        <f>IF(N93="zákl. přenesená",J93,0)</f>
        <v>0</v>
      </c>
      <c r="BH93" s="140">
        <f>IF(N93="sníž. přenesená",J93,0)</f>
        <v>0</v>
      </c>
      <c r="BI93" s="140">
        <f>IF(N93="nulová",J93,0)</f>
        <v>0</v>
      </c>
      <c r="BJ93" s="17" t="s">
        <v>85</v>
      </c>
      <c r="BK93" s="140">
        <f>ROUND(I93*H93,2)</f>
        <v>0</v>
      </c>
      <c r="BL93" s="17" t="s">
        <v>620</v>
      </c>
      <c r="BM93" s="139" t="s">
        <v>633</v>
      </c>
    </row>
    <row r="94" spans="2:65" s="12" customFormat="1" ht="10">
      <c r="B94" s="145"/>
      <c r="D94" s="146" t="s">
        <v>155</v>
      </c>
      <c r="E94" s="147" t="s">
        <v>31</v>
      </c>
      <c r="F94" s="148" t="s">
        <v>634</v>
      </c>
      <c r="H94" s="149">
        <v>91</v>
      </c>
      <c r="I94" s="150"/>
      <c r="L94" s="145"/>
      <c r="M94" s="151"/>
      <c r="T94" s="152"/>
      <c r="AT94" s="147" t="s">
        <v>155</v>
      </c>
      <c r="AU94" s="147" t="s">
        <v>21</v>
      </c>
      <c r="AV94" s="12" t="s">
        <v>21</v>
      </c>
      <c r="AW94" s="12" t="s">
        <v>38</v>
      </c>
      <c r="AX94" s="12" t="s">
        <v>77</v>
      </c>
      <c r="AY94" s="147" t="s">
        <v>144</v>
      </c>
    </row>
    <row r="95" spans="2:65" s="13" customFormat="1" ht="10">
      <c r="B95" s="153"/>
      <c r="D95" s="146" t="s">
        <v>155</v>
      </c>
      <c r="E95" s="154" t="s">
        <v>31</v>
      </c>
      <c r="F95" s="155" t="s">
        <v>157</v>
      </c>
      <c r="H95" s="156">
        <v>91</v>
      </c>
      <c r="I95" s="157"/>
      <c r="L95" s="153"/>
      <c r="M95" s="158"/>
      <c r="T95" s="159"/>
      <c r="AT95" s="154" t="s">
        <v>155</v>
      </c>
      <c r="AU95" s="154" t="s">
        <v>21</v>
      </c>
      <c r="AV95" s="13" t="s">
        <v>151</v>
      </c>
      <c r="AW95" s="13" t="s">
        <v>38</v>
      </c>
      <c r="AX95" s="13" t="s">
        <v>85</v>
      </c>
      <c r="AY95" s="154" t="s">
        <v>144</v>
      </c>
    </row>
    <row r="96" spans="2:65" s="1" customFormat="1" ht="16.5" customHeight="1">
      <c r="B96" s="33"/>
      <c r="C96" s="128" t="s">
        <v>174</v>
      </c>
      <c r="D96" s="128" t="s">
        <v>146</v>
      </c>
      <c r="E96" s="129" t="s">
        <v>635</v>
      </c>
      <c r="F96" s="130" t="s">
        <v>636</v>
      </c>
      <c r="G96" s="131" t="s">
        <v>160</v>
      </c>
      <c r="H96" s="132">
        <v>52</v>
      </c>
      <c r="I96" s="133"/>
      <c r="J96" s="134">
        <f>ROUND(I96*H96,2)</f>
        <v>0</v>
      </c>
      <c r="K96" s="130" t="s">
        <v>31</v>
      </c>
      <c r="L96" s="33"/>
      <c r="M96" s="135" t="s">
        <v>31</v>
      </c>
      <c r="N96" s="136" t="s">
        <v>48</v>
      </c>
      <c r="P96" s="137">
        <f>O96*H96</f>
        <v>0</v>
      </c>
      <c r="Q96" s="137">
        <v>0</v>
      </c>
      <c r="R96" s="137">
        <f>Q96*H96</f>
        <v>0</v>
      </c>
      <c r="S96" s="137">
        <v>0</v>
      </c>
      <c r="T96" s="138">
        <f>S96*H96</f>
        <v>0</v>
      </c>
      <c r="AR96" s="139" t="s">
        <v>620</v>
      </c>
      <c r="AT96" s="139" t="s">
        <v>146</v>
      </c>
      <c r="AU96" s="139" t="s">
        <v>21</v>
      </c>
      <c r="AY96" s="17" t="s">
        <v>144</v>
      </c>
      <c r="BE96" s="140">
        <f>IF(N96="základní",J96,0)</f>
        <v>0</v>
      </c>
      <c r="BF96" s="140">
        <f>IF(N96="snížená",J96,0)</f>
        <v>0</v>
      </c>
      <c r="BG96" s="140">
        <f>IF(N96="zákl. přenesená",J96,0)</f>
        <v>0</v>
      </c>
      <c r="BH96" s="140">
        <f>IF(N96="sníž. přenesená",J96,0)</f>
        <v>0</v>
      </c>
      <c r="BI96" s="140">
        <f>IF(N96="nulová",J96,0)</f>
        <v>0</v>
      </c>
      <c r="BJ96" s="17" t="s">
        <v>85</v>
      </c>
      <c r="BK96" s="140">
        <f>ROUND(I96*H96,2)</f>
        <v>0</v>
      </c>
      <c r="BL96" s="17" t="s">
        <v>620</v>
      </c>
      <c r="BM96" s="139" t="s">
        <v>637</v>
      </c>
    </row>
    <row r="97" spans="2:65" s="12" customFormat="1" ht="10">
      <c r="B97" s="145"/>
      <c r="D97" s="146" t="s">
        <v>155</v>
      </c>
      <c r="E97" s="147" t="s">
        <v>31</v>
      </c>
      <c r="F97" s="148" t="s">
        <v>626</v>
      </c>
      <c r="H97" s="149">
        <v>52</v>
      </c>
      <c r="I97" s="150"/>
      <c r="L97" s="145"/>
      <c r="M97" s="151"/>
      <c r="T97" s="152"/>
      <c r="AT97" s="147" t="s">
        <v>155</v>
      </c>
      <c r="AU97" s="147" t="s">
        <v>21</v>
      </c>
      <c r="AV97" s="12" t="s">
        <v>21</v>
      </c>
      <c r="AW97" s="12" t="s">
        <v>38</v>
      </c>
      <c r="AX97" s="12" t="s">
        <v>77</v>
      </c>
      <c r="AY97" s="147" t="s">
        <v>144</v>
      </c>
    </row>
    <row r="98" spans="2:65" s="13" customFormat="1" ht="10">
      <c r="B98" s="153"/>
      <c r="D98" s="146" t="s">
        <v>155</v>
      </c>
      <c r="E98" s="154" t="s">
        <v>31</v>
      </c>
      <c r="F98" s="155" t="s">
        <v>157</v>
      </c>
      <c r="H98" s="156">
        <v>52</v>
      </c>
      <c r="I98" s="157"/>
      <c r="L98" s="153"/>
      <c r="M98" s="158"/>
      <c r="T98" s="159"/>
      <c r="AT98" s="154" t="s">
        <v>155</v>
      </c>
      <c r="AU98" s="154" t="s">
        <v>21</v>
      </c>
      <c r="AV98" s="13" t="s">
        <v>151</v>
      </c>
      <c r="AW98" s="13" t="s">
        <v>38</v>
      </c>
      <c r="AX98" s="13" t="s">
        <v>85</v>
      </c>
      <c r="AY98" s="154" t="s">
        <v>144</v>
      </c>
    </row>
    <row r="99" spans="2:65" s="1" customFormat="1" ht="16.5" customHeight="1">
      <c r="B99" s="33"/>
      <c r="C99" s="128" t="s">
        <v>179</v>
      </c>
      <c r="D99" s="128" t="s">
        <v>146</v>
      </c>
      <c r="E99" s="129" t="s">
        <v>638</v>
      </c>
      <c r="F99" s="130" t="s">
        <v>639</v>
      </c>
      <c r="G99" s="131" t="s">
        <v>640</v>
      </c>
      <c r="H99" s="132">
        <v>1</v>
      </c>
      <c r="I99" s="133"/>
      <c r="J99" s="134">
        <f>ROUND(I99*H99,2)</f>
        <v>0</v>
      </c>
      <c r="K99" s="130" t="s">
        <v>31</v>
      </c>
      <c r="L99" s="33"/>
      <c r="M99" s="135" t="s">
        <v>31</v>
      </c>
      <c r="N99" s="136" t="s">
        <v>48</v>
      </c>
      <c r="P99" s="137">
        <f>O99*H99</f>
        <v>0</v>
      </c>
      <c r="Q99" s="137">
        <v>0</v>
      </c>
      <c r="R99" s="137">
        <f>Q99*H99</f>
        <v>0</v>
      </c>
      <c r="S99" s="137">
        <v>0</v>
      </c>
      <c r="T99" s="138">
        <f>S99*H99</f>
        <v>0</v>
      </c>
      <c r="AR99" s="139" t="s">
        <v>620</v>
      </c>
      <c r="AT99" s="139" t="s">
        <v>146</v>
      </c>
      <c r="AU99" s="139" t="s">
        <v>21</v>
      </c>
      <c r="AY99" s="17" t="s">
        <v>144</v>
      </c>
      <c r="BE99" s="140">
        <f>IF(N99="základní",J99,0)</f>
        <v>0</v>
      </c>
      <c r="BF99" s="140">
        <f>IF(N99="snížená",J99,0)</f>
        <v>0</v>
      </c>
      <c r="BG99" s="140">
        <f>IF(N99="zákl. přenesená",J99,0)</f>
        <v>0</v>
      </c>
      <c r="BH99" s="140">
        <f>IF(N99="sníž. přenesená",J99,0)</f>
        <v>0</v>
      </c>
      <c r="BI99" s="140">
        <f>IF(N99="nulová",J99,0)</f>
        <v>0</v>
      </c>
      <c r="BJ99" s="17" t="s">
        <v>85</v>
      </c>
      <c r="BK99" s="140">
        <f>ROUND(I99*H99,2)</f>
        <v>0</v>
      </c>
      <c r="BL99" s="17" t="s">
        <v>620</v>
      </c>
      <c r="BM99" s="139" t="s">
        <v>641</v>
      </c>
    </row>
    <row r="100" spans="2:65" s="12" customFormat="1" ht="10">
      <c r="B100" s="145"/>
      <c r="D100" s="146" t="s">
        <v>155</v>
      </c>
      <c r="E100" s="147" t="s">
        <v>31</v>
      </c>
      <c r="F100" s="148" t="s">
        <v>85</v>
      </c>
      <c r="H100" s="149">
        <v>1</v>
      </c>
      <c r="I100" s="150"/>
      <c r="L100" s="145"/>
      <c r="M100" s="151"/>
      <c r="T100" s="152"/>
      <c r="AT100" s="147" t="s">
        <v>155</v>
      </c>
      <c r="AU100" s="147" t="s">
        <v>21</v>
      </c>
      <c r="AV100" s="12" t="s">
        <v>21</v>
      </c>
      <c r="AW100" s="12" t="s">
        <v>38</v>
      </c>
      <c r="AX100" s="12" t="s">
        <v>77</v>
      </c>
      <c r="AY100" s="147" t="s">
        <v>144</v>
      </c>
    </row>
    <row r="101" spans="2:65" s="13" customFormat="1" ht="10">
      <c r="B101" s="153"/>
      <c r="D101" s="146" t="s">
        <v>155</v>
      </c>
      <c r="E101" s="154" t="s">
        <v>31</v>
      </c>
      <c r="F101" s="155" t="s">
        <v>157</v>
      </c>
      <c r="H101" s="156">
        <v>1</v>
      </c>
      <c r="I101" s="157"/>
      <c r="L101" s="153"/>
      <c r="M101" s="158"/>
      <c r="T101" s="159"/>
      <c r="AT101" s="154" t="s">
        <v>155</v>
      </c>
      <c r="AU101" s="154" t="s">
        <v>21</v>
      </c>
      <c r="AV101" s="13" t="s">
        <v>151</v>
      </c>
      <c r="AW101" s="13" t="s">
        <v>38</v>
      </c>
      <c r="AX101" s="13" t="s">
        <v>85</v>
      </c>
      <c r="AY101" s="154" t="s">
        <v>144</v>
      </c>
    </row>
    <row r="102" spans="2:65" s="1" customFormat="1" ht="16.5" customHeight="1">
      <c r="B102" s="33"/>
      <c r="C102" s="128" t="s">
        <v>185</v>
      </c>
      <c r="D102" s="128" t="s">
        <v>146</v>
      </c>
      <c r="E102" s="129" t="s">
        <v>642</v>
      </c>
      <c r="F102" s="130" t="s">
        <v>643</v>
      </c>
      <c r="G102" s="131" t="s">
        <v>644</v>
      </c>
      <c r="H102" s="132">
        <v>180</v>
      </c>
      <c r="I102" s="133"/>
      <c r="J102" s="134">
        <f>ROUND(I102*H102,2)</f>
        <v>0</v>
      </c>
      <c r="K102" s="130" t="s">
        <v>31</v>
      </c>
      <c r="L102" s="33"/>
      <c r="M102" s="135" t="s">
        <v>31</v>
      </c>
      <c r="N102" s="136" t="s">
        <v>48</v>
      </c>
      <c r="P102" s="137">
        <f>O102*H102</f>
        <v>0</v>
      </c>
      <c r="Q102" s="137">
        <v>0</v>
      </c>
      <c r="R102" s="137">
        <f>Q102*H102</f>
        <v>0</v>
      </c>
      <c r="S102" s="137">
        <v>0</v>
      </c>
      <c r="T102" s="138">
        <f>S102*H102</f>
        <v>0</v>
      </c>
      <c r="AR102" s="139" t="s">
        <v>620</v>
      </c>
      <c r="AT102" s="139" t="s">
        <v>146</v>
      </c>
      <c r="AU102" s="139" t="s">
        <v>21</v>
      </c>
      <c r="AY102" s="17" t="s">
        <v>144</v>
      </c>
      <c r="BE102" s="140">
        <f>IF(N102="základní",J102,0)</f>
        <v>0</v>
      </c>
      <c r="BF102" s="140">
        <f>IF(N102="snížená",J102,0)</f>
        <v>0</v>
      </c>
      <c r="BG102" s="140">
        <f>IF(N102="zákl. přenesená",J102,0)</f>
        <v>0</v>
      </c>
      <c r="BH102" s="140">
        <f>IF(N102="sníž. přenesená",J102,0)</f>
        <v>0</v>
      </c>
      <c r="BI102" s="140">
        <f>IF(N102="nulová",J102,0)</f>
        <v>0</v>
      </c>
      <c r="BJ102" s="17" t="s">
        <v>85</v>
      </c>
      <c r="BK102" s="140">
        <f>ROUND(I102*H102,2)</f>
        <v>0</v>
      </c>
      <c r="BL102" s="17" t="s">
        <v>620</v>
      </c>
      <c r="BM102" s="139" t="s">
        <v>645</v>
      </c>
    </row>
    <row r="103" spans="2:65" s="12" customFormat="1" ht="10">
      <c r="B103" s="145"/>
      <c r="D103" s="146" t="s">
        <v>155</v>
      </c>
      <c r="E103" s="147" t="s">
        <v>31</v>
      </c>
      <c r="F103" s="148" t="s">
        <v>646</v>
      </c>
      <c r="H103" s="149">
        <v>180</v>
      </c>
      <c r="I103" s="150"/>
      <c r="L103" s="145"/>
      <c r="M103" s="151"/>
      <c r="T103" s="152"/>
      <c r="AT103" s="147" t="s">
        <v>155</v>
      </c>
      <c r="AU103" s="147" t="s">
        <v>21</v>
      </c>
      <c r="AV103" s="12" t="s">
        <v>21</v>
      </c>
      <c r="AW103" s="12" t="s">
        <v>38</v>
      </c>
      <c r="AX103" s="12" t="s">
        <v>77</v>
      </c>
      <c r="AY103" s="147" t="s">
        <v>144</v>
      </c>
    </row>
    <row r="104" spans="2:65" s="13" customFormat="1" ht="10">
      <c r="B104" s="153"/>
      <c r="D104" s="146" t="s">
        <v>155</v>
      </c>
      <c r="E104" s="154" t="s">
        <v>31</v>
      </c>
      <c r="F104" s="155" t="s">
        <v>157</v>
      </c>
      <c r="H104" s="156">
        <v>180</v>
      </c>
      <c r="I104" s="157"/>
      <c r="L104" s="153"/>
      <c r="M104" s="158"/>
      <c r="T104" s="159"/>
      <c r="AT104" s="154" t="s">
        <v>155</v>
      </c>
      <c r="AU104" s="154" t="s">
        <v>21</v>
      </c>
      <c r="AV104" s="13" t="s">
        <v>151</v>
      </c>
      <c r="AW104" s="13" t="s">
        <v>38</v>
      </c>
      <c r="AX104" s="13" t="s">
        <v>85</v>
      </c>
      <c r="AY104" s="154" t="s">
        <v>144</v>
      </c>
    </row>
    <row r="105" spans="2:65" s="1" customFormat="1" ht="16.5" customHeight="1">
      <c r="B105" s="33"/>
      <c r="C105" s="128" t="s">
        <v>192</v>
      </c>
      <c r="D105" s="128" t="s">
        <v>146</v>
      </c>
      <c r="E105" s="129" t="s">
        <v>647</v>
      </c>
      <c r="F105" s="130" t="s">
        <v>648</v>
      </c>
      <c r="G105" s="131" t="s">
        <v>160</v>
      </c>
      <c r="H105" s="132">
        <v>5</v>
      </c>
      <c r="I105" s="133"/>
      <c r="J105" s="134">
        <f>ROUND(I105*H105,2)</f>
        <v>0</v>
      </c>
      <c r="K105" s="130" t="s">
        <v>31</v>
      </c>
      <c r="L105" s="33"/>
      <c r="M105" s="135" t="s">
        <v>31</v>
      </c>
      <c r="N105" s="136" t="s">
        <v>48</v>
      </c>
      <c r="P105" s="137">
        <f>O105*H105</f>
        <v>0</v>
      </c>
      <c r="Q105" s="137">
        <v>0</v>
      </c>
      <c r="R105" s="137">
        <f>Q105*H105</f>
        <v>0</v>
      </c>
      <c r="S105" s="137">
        <v>0</v>
      </c>
      <c r="T105" s="138">
        <f>S105*H105</f>
        <v>0</v>
      </c>
      <c r="AR105" s="139" t="s">
        <v>620</v>
      </c>
      <c r="AT105" s="139" t="s">
        <v>146</v>
      </c>
      <c r="AU105" s="139" t="s">
        <v>21</v>
      </c>
      <c r="AY105" s="17" t="s">
        <v>144</v>
      </c>
      <c r="BE105" s="140">
        <f>IF(N105="základní",J105,0)</f>
        <v>0</v>
      </c>
      <c r="BF105" s="140">
        <f>IF(N105="snížená",J105,0)</f>
        <v>0</v>
      </c>
      <c r="BG105" s="140">
        <f>IF(N105="zákl. přenesená",J105,0)</f>
        <v>0</v>
      </c>
      <c r="BH105" s="140">
        <f>IF(N105="sníž. přenesená",J105,0)</f>
        <v>0</v>
      </c>
      <c r="BI105" s="140">
        <f>IF(N105="nulová",J105,0)</f>
        <v>0</v>
      </c>
      <c r="BJ105" s="17" t="s">
        <v>85</v>
      </c>
      <c r="BK105" s="140">
        <f>ROUND(I105*H105,2)</f>
        <v>0</v>
      </c>
      <c r="BL105" s="17" t="s">
        <v>620</v>
      </c>
      <c r="BM105" s="139" t="s">
        <v>649</v>
      </c>
    </row>
    <row r="106" spans="2:65" s="12" customFormat="1" ht="10">
      <c r="B106" s="145"/>
      <c r="D106" s="146" t="s">
        <v>155</v>
      </c>
      <c r="E106" s="147" t="s">
        <v>31</v>
      </c>
      <c r="F106" s="148" t="s">
        <v>174</v>
      </c>
      <c r="H106" s="149">
        <v>5</v>
      </c>
      <c r="I106" s="150"/>
      <c r="L106" s="145"/>
      <c r="M106" s="151"/>
      <c r="T106" s="152"/>
      <c r="AT106" s="147" t="s">
        <v>155</v>
      </c>
      <c r="AU106" s="147" t="s">
        <v>21</v>
      </c>
      <c r="AV106" s="12" t="s">
        <v>21</v>
      </c>
      <c r="AW106" s="12" t="s">
        <v>38</v>
      </c>
      <c r="AX106" s="12" t="s">
        <v>77</v>
      </c>
      <c r="AY106" s="147" t="s">
        <v>144</v>
      </c>
    </row>
    <row r="107" spans="2:65" s="13" customFormat="1" ht="10">
      <c r="B107" s="153"/>
      <c r="D107" s="146" t="s">
        <v>155</v>
      </c>
      <c r="E107" s="154" t="s">
        <v>31</v>
      </c>
      <c r="F107" s="155" t="s">
        <v>157</v>
      </c>
      <c r="H107" s="156">
        <v>5</v>
      </c>
      <c r="I107" s="157"/>
      <c r="L107" s="153"/>
      <c r="M107" s="158"/>
      <c r="T107" s="159"/>
      <c r="AT107" s="154" t="s">
        <v>155</v>
      </c>
      <c r="AU107" s="154" t="s">
        <v>21</v>
      </c>
      <c r="AV107" s="13" t="s">
        <v>151</v>
      </c>
      <c r="AW107" s="13" t="s">
        <v>38</v>
      </c>
      <c r="AX107" s="13" t="s">
        <v>85</v>
      </c>
      <c r="AY107" s="154" t="s">
        <v>144</v>
      </c>
    </row>
    <row r="108" spans="2:65" s="1" customFormat="1" ht="16.5" customHeight="1">
      <c r="B108" s="33"/>
      <c r="C108" s="128" t="s">
        <v>198</v>
      </c>
      <c r="D108" s="128" t="s">
        <v>146</v>
      </c>
      <c r="E108" s="129" t="s">
        <v>650</v>
      </c>
      <c r="F108" s="130" t="s">
        <v>651</v>
      </c>
      <c r="G108" s="131" t="s">
        <v>160</v>
      </c>
      <c r="H108" s="132">
        <v>1</v>
      </c>
      <c r="I108" s="133"/>
      <c r="J108" s="134">
        <f>ROUND(I108*H108,2)</f>
        <v>0</v>
      </c>
      <c r="K108" s="130" t="s">
        <v>31</v>
      </c>
      <c r="L108" s="33"/>
      <c r="M108" s="135" t="s">
        <v>31</v>
      </c>
      <c r="N108" s="136" t="s">
        <v>48</v>
      </c>
      <c r="P108" s="137">
        <f>O108*H108</f>
        <v>0</v>
      </c>
      <c r="Q108" s="137">
        <v>0</v>
      </c>
      <c r="R108" s="137">
        <f>Q108*H108</f>
        <v>0</v>
      </c>
      <c r="S108" s="137">
        <v>0</v>
      </c>
      <c r="T108" s="138">
        <f>S108*H108</f>
        <v>0</v>
      </c>
      <c r="AR108" s="139" t="s">
        <v>620</v>
      </c>
      <c r="AT108" s="139" t="s">
        <v>146</v>
      </c>
      <c r="AU108" s="139" t="s">
        <v>21</v>
      </c>
      <c r="AY108" s="17" t="s">
        <v>144</v>
      </c>
      <c r="BE108" s="140">
        <f>IF(N108="základní",J108,0)</f>
        <v>0</v>
      </c>
      <c r="BF108" s="140">
        <f>IF(N108="snížená",J108,0)</f>
        <v>0</v>
      </c>
      <c r="BG108" s="140">
        <f>IF(N108="zákl. přenesená",J108,0)</f>
        <v>0</v>
      </c>
      <c r="BH108" s="140">
        <f>IF(N108="sníž. přenesená",J108,0)</f>
        <v>0</v>
      </c>
      <c r="BI108" s="140">
        <f>IF(N108="nulová",J108,0)</f>
        <v>0</v>
      </c>
      <c r="BJ108" s="17" t="s">
        <v>85</v>
      </c>
      <c r="BK108" s="140">
        <f>ROUND(I108*H108,2)</f>
        <v>0</v>
      </c>
      <c r="BL108" s="17" t="s">
        <v>620</v>
      </c>
      <c r="BM108" s="139" t="s">
        <v>652</v>
      </c>
    </row>
    <row r="109" spans="2:65" s="12" customFormat="1" ht="10">
      <c r="B109" s="145"/>
      <c r="D109" s="146" t="s">
        <v>155</v>
      </c>
      <c r="E109" s="147" t="s">
        <v>31</v>
      </c>
      <c r="F109" s="148" t="s">
        <v>85</v>
      </c>
      <c r="H109" s="149">
        <v>1</v>
      </c>
      <c r="I109" s="150"/>
      <c r="L109" s="145"/>
      <c r="M109" s="151"/>
      <c r="T109" s="152"/>
      <c r="AT109" s="147" t="s">
        <v>155</v>
      </c>
      <c r="AU109" s="147" t="s">
        <v>21</v>
      </c>
      <c r="AV109" s="12" t="s">
        <v>21</v>
      </c>
      <c r="AW109" s="12" t="s">
        <v>38</v>
      </c>
      <c r="AX109" s="12" t="s">
        <v>77</v>
      </c>
      <c r="AY109" s="147" t="s">
        <v>144</v>
      </c>
    </row>
    <row r="110" spans="2:65" s="13" customFormat="1" ht="10">
      <c r="B110" s="153"/>
      <c r="D110" s="146" t="s">
        <v>155</v>
      </c>
      <c r="E110" s="154" t="s">
        <v>31</v>
      </c>
      <c r="F110" s="155" t="s">
        <v>157</v>
      </c>
      <c r="H110" s="156">
        <v>1</v>
      </c>
      <c r="I110" s="157"/>
      <c r="L110" s="153"/>
      <c r="M110" s="158"/>
      <c r="T110" s="159"/>
      <c r="AT110" s="154" t="s">
        <v>155</v>
      </c>
      <c r="AU110" s="154" t="s">
        <v>21</v>
      </c>
      <c r="AV110" s="13" t="s">
        <v>151</v>
      </c>
      <c r="AW110" s="13" t="s">
        <v>38</v>
      </c>
      <c r="AX110" s="13" t="s">
        <v>85</v>
      </c>
      <c r="AY110" s="154" t="s">
        <v>144</v>
      </c>
    </row>
    <row r="111" spans="2:65" s="1" customFormat="1" ht="16.5" customHeight="1">
      <c r="B111" s="33"/>
      <c r="C111" s="128" t="s">
        <v>204</v>
      </c>
      <c r="D111" s="128" t="s">
        <v>146</v>
      </c>
      <c r="E111" s="129" t="s">
        <v>653</v>
      </c>
      <c r="F111" s="130" t="s">
        <v>654</v>
      </c>
      <c r="G111" s="131" t="s">
        <v>655</v>
      </c>
      <c r="H111" s="132">
        <v>1000</v>
      </c>
      <c r="I111" s="133"/>
      <c r="J111" s="134">
        <f>ROUND(I111*H111,2)</f>
        <v>0</v>
      </c>
      <c r="K111" s="130" t="s">
        <v>31</v>
      </c>
      <c r="L111" s="33"/>
      <c r="M111" s="135" t="s">
        <v>31</v>
      </c>
      <c r="N111" s="136" t="s">
        <v>48</v>
      </c>
      <c r="P111" s="137">
        <f>O111*H111</f>
        <v>0</v>
      </c>
      <c r="Q111" s="137">
        <v>0</v>
      </c>
      <c r="R111" s="137">
        <f>Q111*H111</f>
        <v>0</v>
      </c>
      <c r="S111" s="137">
        <v>0</v>
      </c>
      <c r="T111" s="138">
        <f>S111*H111</f>
        <v>0</v>
      </c>
      <c r="AR111" s="139" t="s">
        <v>620</v>
      </c>
      <c r="AT111" s="139" t="s">
        <v>146</v>
      </c>
      <c r="AU111" s="139" t="s">
        <v>21</v>
      </c>
      <c r="AY111" s="17" t="s">
        <v>144</v>
      </c>
      <c r="BE111" s="140">
        <f>IF(N111="základní",J111,0)</f>
        <v>0</v>
      </c>
      <c r="BF111" s="140">
        <f>IF(N111="snížená",J111,0)</f>
        <v>0</v>
      </c>
      <c r="BG111" s="140">
        <f>IF(N111="zákl. přenesená",J111,0)</f>
        <v>0</v>
      </c>
      <c r="BH111" s="140">
        <f>IF(N111="sníž. přenesená",J111,0)</f>
        <v>0</v>
      </c>
      <c r="BI111" s="140">
        <f>IF(N111="nulová",J111,0)</f>
        <v>0</v>
      </c>
      <c r="BJ111" s="17" t="s">
        <v>85</v>
      </c>
      <c r="BK111" s="140">
        <f>ROUND(I111*H111,2)</f>
        <v>0</v>
      </c>
      <c r="BL111" s="17" t="s">
        <v>620</v>
      </c>
      <c r="BM111" s="139" t="s">
        <v>656</v>
      </c>
    </row>
    <row r="112" spans="2:65" s="12" customFormat="1" ht="10">
      <c r="B112" s="145"/>
      <c r="D112" s="146" t="s">
        <v>155</v>
      </c>
      <c r="E112" s="147" t="s">
        <v>31</v>
      </c>
      <c r="F112" s="148" t="s">
        <v>384</v>
      </c>
      <c r="H112" s="149">
        <v>1000</v>
      </c>
      <c r="I112" s="150"/>
      <c r="L112" s="145"/>
      <c r="M112" s="182"/>
      <c r="N112" s="183"/>
      <c r="O112" s="183"/>
      <c r="P112" s="183"/>
      <c r="Q112" s="183"/>
      <c r="R112" s="183"/>
      <c r="S112" s="183"/>
      <c r="T112" s="184"/>
      <c r="AT112" s="147" t="s">
        <v>155</v>
      </c>
      <c r="AU112" s="147" t="s">
        <v>21</v>
      </c>
      <c r="AV112" s="12" t="s">
        <v>21</v>
      </c>
      <c r="AW112" s="12" t="s">
        <v>38</v>
      </c>
      <c r="AX112" s="12" t="s">
        <v>85</v>
      </c>
      <c r="AY112" s="147" t="s">
        <v>144</v>
      </c>
    </row>
    <row r="113" spans="2:12" s="1" customFormat="1" ht="7" customHeight="1">
      <c r="B113" s="42"/>
      <c r="C113" s="43"/>
      <c r="D113" s="43"/>
      <c r="E113" s="43"/>
      <c r="F113" s="43"/>
      <c r="G113" s="43"/>
      <c r="H113" s="43"/>
      <c r="I113" s="43"/>
      <c r="J113" s="43"/>
      <c r="K113" s="43"/>
      <c r="L113" s="33"/>
    </row>
  </sheetData>
  <sheetProtection algorithmName="SHA-512" hashValue="uke20xayVamSVgElbGz/9TixN5N5d0WMEQM8GKzO0lEz2bZXXAAglDHXGYShlAiKsgSbon4l6wXXddERydFQ1w==" saltValue="z7ELu6DQGOkP9+CUKjbJqVO9eeLh3h95YIWGBjlVzH/DibUVCBn1bVwrJH2uDIv/G/Slp7KvUDeuqe7006cVVw==" spinCount="100000" sheet="1" objects="1" scenarios="1" formatColumns="0" formatRows="0" autoFilter="0"/>
  <autoFilter ref="C80:K112" xr:uid="{00000000-0009-0000-0000-000009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130"/>
  <sheetViews>
    <sheetView showGridLines="0" workbookViewId="0"/>
  </sheetViews>
  <sheetFormatPr defaultRowHeight="14.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100.77734375" customWidth="1"/>
    <col min="7" max="7" width="7.44140625" customWidth="1"/>
    <col min="8" max="8" width="14" customWidth="1"/>
    <col min="9" max="9" width="15.77734375" customWidth="1"/>
    <col min="10" max="11" width="22.33203125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AT2" s="17" t="s">
        <v>113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21</v>
      </c>
    </row>
    <row r="4" spans="2:46" ht="25" customHeight="1">
      <c r="B4" s="20"/>
      <c r="D4" s="21" t="s">
        <v>114</v>
      </c>
      <c r="L4" s="20"/>
      <c r="M4" s="86" t="s">
        <v>10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7" t="str">
        <f>'Rekapitulace stavby'!K6</f>
        <v>22112020_22 - Sanace -10  Mníšek pod Brdy, Halda, Bažantnice a okoli-12</v>
      </c>
      <c r="F7" s="308"/>
      <c r="G7" s="308"/>
      <c r="H7" s="308"/>
      <c r="L7" s="20"/>
    </row>
    <row r="8" spans="2:46" s="1" customFormat="1" ht="12" customHeight="1">
      <c r="B8" s="33"/>
      <c r="D8" s="27" t="s">
        <v>115</v>
      </c>
      <c r="L8" s="33"/>
    </row>
    <row r="9" spans="2:46" s="1" customFormat="1" ht="16.5" customHeight="1">
      <c r="B9" s="33"/>
      <c r="E9" s="274" t="s">
        <v>657</v>
      </c>
      <c r="F9" s="309"/>
      <c r="G9" s="309"/>
      <c r="H9" s="309"/>
      <c r="L9" s="33"/>
    </row>
    <row r="10" spans="2:46" s="1" customFormat="1" ht="10">
      <c r="B10" s="33"/>
      <c r="L10" s="33"/>
    </row>
    <row r="11" spans="2:46" s="1" customFormat="1" ht="12" customHeight="1">
      <c r="B11" s="33"/>
      <c r="D11" s="27" t="s">
        <v>18</v>
      </c>
      <c r="F11" s="25" t="s">
        <v>31</v>
      </c>
      <c r="I11" s="27" t="s">
        <v>20</v>
      </c>
      <c r="J11" s="25" t="s">
        <v>31</v>
      </c>
      <c r="L11" s="33"/>
    </row>
    <row r="12" spans="2:46" s="1" customFormat="1" ht="12" customHeight="1">
      <c r="B12" s="33"/>
      <c r="D12" s="27" t="s">
        <v>22</v>
      </c>
      <c r="F12" s="25" t="s">
        <v>117</v>
      </c>
      <c r="I12" s="27" t="s">
        <v>24</v>
      </c>
      <c r="J12" s="50" t="str">
        <f>'Rekapitulace stavby'!AN8</f>
        <v>Vyplň údaj</v>
      </c>
      <c r="L12" s="33"/>
    </row>
    <row r="13" spans="2:46" s="1" customFormat="1" ht="10.75" customHeight="1">
      <c r="B13" s="33"/>
      <c r="L13" s="33"/>
    </row>
    <row r="14" spans="2:46" s="1" customFormat="1" ht="12" customHeight="1">
      <c r="B14" s="33"/>
      <c r="D14" s="27" t="s">
        <v>29</v>
      </c>
      <c r="I14" s="27" t="s">
        <v>30</v>
      </c>
      <c r="J14" s="25" t="s">
        <v>31</v>
      </c>
      <c r="L14" s="33"/>
    </row>
    <row r="15" spans="2:46" s="1" customFormat="1" ht="18" customHeight="1">
      <c r="B15" s="33"/>
      <c r="E15" s="25" t="s">
        <v>32</v>
      </c>
      <c r="I15" s="27" t="s">
        <v>33</v>
      </c>
      <c r="J15" s="25" t="s">
        <v>31</v>
      </c>
      <c r="L15" s="33"/>
    </row>
    <row r="16" spans="2:46" s="1" customFormat="1" ht="7" customHeight="1">
      <c r="B16" s="33"/>
      <c r="L16" s="33"/>
    </row>
    <row r="17" spans="2:12" s="1" customFormat="1" ht="12" customHeight="1">
      <c r="B17" s="33"/>
      <c r="D17" s="27" t="s">
        <v>34</v>
      </c>
      <c r="I17" s="27" t="s">
        <v>30</v>
      </c>
      <c r="J17" s="28" t="str">
        <f>'Rekapitulace stavby'!AN13</f>
        <v>Vyplň údaj</v>
      </c>
      <c r="L17" s="33"/>
    </row>
    <row r="18" spans="2:12" s="1" customFormat="1" ht="18" customHeight="1">
      <c r="B18" s="33"/>
      <c r="E18" s="310" t="str">
        <f>'Rekapitulace stavby'!E14</f>
        <v>Vyplň údaj</v>
      </c>
      <c r="F18" s="280"/>
      <c r="G18" s="280"/>
      <c r="H18" s="280"/>
      <c r="I18" s="27" t="s">
        <v>33</v>
      </c>
      <c r="J18" s="28" t="str">
        <f>'Rekapitulace stavby'!AN14</f>
        <v>Vyplň údaj</v>
      </c>
      <c r="L18" s="33"/>
    </row>
    <row r="19" spans="2:12" s="1" customFormat="1" ht="7" customHeight="1">
      <c r="B19" s="33"/>
      <c r="L19" s="33"/>
    </row>
    <row r="20" spans="2:12" s="1" customFormat="1" ht="12" customHeight="1">
      <c r="B20" s="33"/>
      <c r="D20" s="27" t="s">
        <v>36</v>
      </c>
      <c r="I20" s="27" t="s">
        <v>30</v>
      </c>
      <c r="J20" s="25" t="s">
        <v>31</v>
      </c>
      <c r="L20" s="33"/>
    </row>
    <row r="21" spans="2:12" s="1" customFormat="1" ht="18" customHeight="1">
      <c r="B21" s="33"/>
      <c r="E21" s="25" t="s">
        <v>282</v>
      </c>
      <c r="I21" s="27" t="s">
        <v>33</v>
      </c>
      <c r="J21" s="25" t="s">
        <v>31</v>
      </c>
      <c r="L21" s="33"/>
    </row>
    <row r="22" spans="2:12" s="1" customFormat="1" ht="7" customHeight="1">
      <c r="B22" s="33"/>
      <c r="L22" s="33"/>
    </row>
    <row r="23" spans="2:12" s="1" customFormat="1" ht="12" customHeight="1">
      <c r="B23" s="33"/>
      <c r="D23" s="27" t="s">
        <v>39</v>
      </c>
      <c r="I23" s="27" t="s">
        <v>30</v>
      </c>
      <c r="J23" s="25" t="s">
        <v>31</v>
      </c>
      <c r="L23" s="33"/>
    </row>
    <row r="24" spans="2:12" s="1" customFormat="1" ht="18" customHeight="1">
      <c r="B24" s="33"/>
      <c r="E24" s="25" t="s">
        <v>120</v>
      </c>
      <c r="I24" s="27" t="s">
        <v>33</v>
      </c>
      <c r="J24" s="25" t="s">
        <v>31</v>
      </c>
      <c r="L24" s="33"/>
    </row>
    <row r="25" spans="2:12" s="1" customFormat="1" ht="7" customHeight="1">
      <c r="B25" s="33"/>
      <c r="L25" s="33"/>
    </row>
    <row r="26" spans="2:12" s="1" customFormat="1" ht="12" customHeight="1">
      <c r="B26" s="33"/>
      <c r="D26" s="27" t="s">
        <v>41</v>
      </c>
      <c r="L26" s="33"/>
    </row>
    <row r="27" spans="2:12" s="7" customFormat="1" ht="16.5" customHeight="1">
      <c r="B27" s="87"/>
      <c r="E27" s="285" t="s">
        <v>31</v>
      </c>
      <c r="F27" s="285"/>
      <c r="G27" s="285"/>
      <c r="H27" s="285"/>
      <c r="L27" s="87"/>
    </row>
    <row r="28" spans="2:12" s="1" customFormat="1" ht="7" customHeight="1">
      <c r="B28" s="33"/>
      <c r="L28" s="33"/>
    </row>
    <row r="29" spans="2:12" s="1" customFormat="1" ht="7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4" customHeight="1">
      <c r="B30" s="33"/>
      <c r="D30" s="88" t="s">
        <v>43</v>
      </c>
      <c r="J30" s="64">
        <f>ROUND(J84, 2)</f>
        <v>0</v>
      </c>
      <c r="L30" s="33"/>
    </row>
    <row r="31" spans="2:12" s="1" customFormat="1" ht="7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>
      <c r="B32" s="33"/>
      <c r="F32" s="36" t="s">
        <v>45</v>
      </c>
      <c r="I32" s="36" t="s">
        <v>44</v>
      </c>
      <c r="J32" s="36" t="s">
        <v>46</v>
      </c>
      <c r="L32" s="33"/>
    </row>
    <row r="33" spans="2:12" s="1" customFormat="1" ht="14.4" customHeight="1">
      <c r="B33" s="33"/>
      <c r="D33" s="53" t="s">
        <v>47</v>
      </c>
      <c r="E33" s="27" t="s">
        <v>48</v>
      </c>
      <c r="F33" s="89">
        <f>ROUND((SUM(BE84:BE129)),  2)</f>
        <v>0</v>
      </c>
      <c r="I33" s="90">
        <v>0.21</v>
      </c>
      <c r="J33" s="89">
        <f>ROUND(((SUM(BE84:BE129))*I33),  2)</f>
        <v>0</v>
      </c>
      <c r="L33" s="33"/>
    </row>
    <row r="34" spans="2:12" s="1" customFormat="1" ht="14.4" customHeight="1">
      <c r="B34" s="33"/>
      <c r="E34" s="27" t="s">
        <v>49</v>
      </c>
      <c r="F34" s="89">
        <f>ROUND((SUM(BF84:BF129)),  2)</f>
        <v>0</v>
      </c>
      <c r="I34" s="90">
        <v>0.15</v>
      </c>
      <c r="J34" s="89">
        <f>ROUND(((SUM(BF84:BF129))*I34),  2)</f>
        <v>0</v>
      </c>
      <c r="L34" s="33"/>
    </row>
    <row r="35" spans="2:12" s="1" customFormat="1" ht="14.4" hidden="1" customHeight="1">
      <c r="B35" s="33"/>
      <c r="E35" s="27" t="s">
        <v>50</v>
      </c>
      <c r="F35" s="89">
        <f>ROUND((SUM(BG84:BG129)),  2)</f>
        <v>0</v>
      </c>
      <c r="I35" s="90">
        <v>0.21</v>
      </c>
      <c r="J35" s="89">
        <f>0</f>
        <v>0</v>
      </c>
      <c r="L35" s="33"/>
    </row>
    <row r="36" spans="2:12" s="1" customFormat="1" ht="14.4" hidden="1" customHeight="1">
      <c r="B36" s="33"/>
      <c r="E36" s="27" t="s">
        <v>51</v>
      </c>
      <c r="F36" s="89">
        <f>ROUND((SUM(BH84:BH129)),  2)</f>
        <v>0</v>
      </c>
      <c r="I36" s="90">
        <v>0.15</v>
      </c>
      <c r="J36" s="89">
        <f>0</f>
        <v>0</v>
      </c>
      <c r="L36" s="33"/>
    </row>
    <row r="37" spans="2:12" s="1" customFormat="1" ht="14.4" hidden="1" customHeight="1">
      <c r="B37" s="33"/>
      <c r="E37" s="27" t="s">
        <v>52</v>
      </c>
      <c r="F37" s="89">
        <f>ROUND((SUM(BI84:BI129)),  2)</f>
        <v>0</v>
      </c>
      <c r="I37" s="90">
        <v>0</v>
      </c>
      <c r="J37" s="89">
        <f>0</f>
        <v>0</v>
      </c>
      <c r="L37" s="33"/>
    </row>
    <row r="38" spans="2:12" s="1" customFormat="1" ht="7" customHeight="1">
      <c r="B38" s="33"/>
      <c r="L38" s="33"/>
    </row>
    <row r="39" spans="2:12" s="1" customFormat="1" ht="25.4" customHeight="1">
      <c r="B39" s="33"/>
      <c r="C39" s="91"/>
      <c r="D39" s="92" t="s">
        <v>53</v>
      </c>
      <c r="E39" s="55"/>
      <c r="F39" s="55"/>
      <c r="G39" s="93" t="s">
        <v>54</v>
      </c>
      <c r="H39" s="94" t="s">
        <v>55</v>
      </c>
      <c r="I39" s="55"/>
      <c r="J39" s="95">
        <f>SUM(J30:J37)</f>
        <v>0</v>
      </c>
      <c r="K39" s="96"/>
      <c r="L39" s="33"/>
    </row>
    <row r="40" spans="2:12" s="1" customFormat="1" ht="14.4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7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5" customHeight="1">
      <c r="B45" s="33"/>
      <c r="C45" s="21" t="s">
        <v>121</v>
      </c>
      <c r="L45" s="33"/>
    </row>
    <row r="46" spans="2:12" s="1" customFormat="1" ht="7" customHeight="1">
      <c r="B46" s="33"/>
      <c r="L46" s="33"/>
    </row>
    <row r="47" spans="2:12" s="1" customFormat="1" ht="12" customHeight="1">
      <c r="B47" s="33"/>
      <c r="C47" s="27" t="s">
        <v>16</v>
      </c>
      <c r="L47" s="33"/>
    </row>
    <row r="48" spans="2:12" s="1" customFormat="1" ht="16.5" customHeight="1">
      <c r="B48" s="33"/>
      <c r="E48" s="307" t="str">
        <f>E7</f>
        <v>22112020_22 - Sanace -10  Mníšek pod Brdy, Halda, Bažantnice a okoli-12</v>
      </c>
      <c r="F48" s="308"/>
      <c r="G48" s="308"/>
      <c r="H48" s="308"/>
      <c r="L48" s="33"/>
    </row>
    <row r="49" spans="2:47" s="1" customFormat="1" ht="12" customHeight="1">
      <c r="B49" s="33"/>
      <c r="C49" s="27" t="s">
        <v>115</v>
      </c>
      <c r="L49" s="33"/>
    </row>
    <row r="50" spans="2:47" s="1" customFormat="1" ht="16.5" customHeight="1">
      <c r="B50" s="33"/>
      <c r="E50" s="274" t="str">
        <f>E9</f>
        <v>22112020_VRN - Mníšek pod Brdy - VRN a Ostatní</v>
      </c>
      <c r="F50" s="309"/>
      <c r="G50" s="309"/>
      <c r="H50" s="309"/>
      <c r="L50" s="33"/>
    </row>
    <row r="51" spans="2:47" s="1" customFormat="1" ht="7" customHeight="1">
      <c r="B51" s="33"/>
      <c r="L51" s="33"/>
    </row>
    <row r="52" spans="2:47" s="1" customFormat="1" ht="12" customHeight="1">
      <c r="B52" s="33"/>
      <c r="C52" s="27" t="s">
        <v>22</v>
      </c>
      <c r="F52" s="25" t="str">
        <f>F12</f>
        <v>Mníšek pod Brdy</v>
      </c>
      <c r="I52" s="27" t="s">
        <v>24</v>
      </c>
      <c r="J52" s="50" t="str">
        <f>IF(J12="","",J12)</f>
        <v>Vyplň údaj</v>
      </c>
      <c r="L52" s="33"/>
    </row>
    <row r="53" spans="2:47" s="1" customFormat="1" ht="7" customHeight="1">
      <c r="B53" s="33"/>
      <c r="L53" s="33"/>
    </row>
    <row r="54" spans="2:47" s="1" customFormat="1" ht="15.15" customHeight="1">
      <c r="B54" s="33"/>
      <c r="C54" s="27" t="s">
        <v>29</v>
      </c>
      <c r="F54" s="25" t="str">
        <f>E15</f>
        <v>Město Mníšek pod Brd\</v>
      </c>
      <c r="I54" s="27" t="s">
        <v>36</v>
      </c>
      <c r="J54" s="31" t="str">
        <f>E21</f>
        <v>Interprojekt odpady</v>
      </c>
      <c r="L54" s="33"/>
    </row>
    <row r="55" spans="2:47" s="1" customFormat="1" ht="15.15" customHeight="1">
      <c r="B55" s="33"/>
      <c r="C55" s="27" t="s">
        <v>34</v>
      </c>
      <c r="F55" s="25" t="str">
        <f>IF(E18="","",E18)</f>
        <v>Vyplň údaj</v>
      </c>
      <c r="I55" s="27" t="s">
        <v>39</v>
      </c>
      <c r="J55" s="31" t="str">
        <f>E24</f>
        <v>Ing.R.Pýcha</v>
      </c>
      <c r="L55" s="33"/>
    </row>
    <row r="56" spans="2:47" s="1" customFormat="1" ht="10.25" customHeight="1">
      <c r="B56" s="33"/>
      <c r="L56" s="33"/>
    </row>
    <row r="57" spans="2:47" s="1" customFormat="1" ht="29.25" customHeight="1">
      <c r="B57" s="33"/>
      <c r="C57" s="97" t="s">
        <v>122</v>
      </c>
      <c r="D57" s="91"/>
      <c r="E57" s="91"/>
      <c r="F57" s="91"/>
      <c r="G57" s="91"/>
      <c r="H57" s="91"/>
      <c r="I57" s="91"/>
      <c r="J57" s="98" t="s">
        <v>123</v>
      </c>
      <c r="K57" s="91"/>
      <c r="L57" s="33"/>
    </row>
    <row r="58" spans="2:47" s="1" customFormat="1" ht="10.25" customHeight="1">
      <c r="B58" s="33"/>
      <c r="L58" s="33"/>
    </row>
    <row r="59" spans="2:47" s="1" customFormat="1" ht="22.75" customHeight="1">
      <c r="B59" s="33"/>
      <c r="C59" s="99" t="s">
        <v>75</v>
      </c>
      <c r="J59" s="64">
        <f>J84</f>
        <v>0</v>
      </c>
      <c r="L59" s="33"/>
      <c r="AU59" s="17" t="s">
        <v>124</v>
      </c>
    </row>
    <row r="60" spans="2:47" s="8" customFormat="1" ht="25" customHeight="1">
      <c r="B60" s="100"/>
      <c r="D60" s="101" t="s">
        <v>658</v>
      </c>
      <c r="E60" s="102"/>
      <c r="F60" s="102"/>
      <c r="G60" s="102"/>
      <c r="H60" s="102"/>
      <c r="I60" s="102"/>
      <c r="J60" s="103">
        <f>J85</f>
        <v>0</v>
      </c>
      <c r="L60" s="100"/>
    </row>
    <row r="61" spans="2:47" s="9" customFormat="1" ht="19.899999999999999" customHeight="1">
      <c r="B61" s="104"/>
      <c r="D61" s="105" t="s">
        <v>659</v>
      </c>
      <c r="E61" s="106"/>
      <c r="F61" s="106"/>
      <c r="G61" s="106"/>
      <c r="H61" s="106"/>
      <c r="I61" s="106"/>
      <c r="J61" s="107">
        <f>J86</f>
        <v>0</v>
      </c>
      <c r="L61" s="104"/>
    </row>
    <row r="62" spans="2:47" s="9" customFormat="1" ht="19.899999999999999" customHeight="1">
      <c r="B62" s="104"/>
      <c r="D62" s="105" t="s">
        <v>660</v>
      </c>
      <c r="E62" s="106"/>
      <c r="F62" s="106"/>
      <c r="G62" s="106"/>
      <c r="H62" s="106"/>
      <c r="I62" s="106"/>
      <c r="J62" s="107">
        <f>J99</f>
        <v>0</v>
      </c>
      <c r="L62" s="104"/>
    </row>
    <row r="63" spans="2:47" s="9" customFormat="1" ht="19.899999999999999" customHeight="1">
      <c r="B63" s="104"/>
      <c r="D63" s="105" t="s">
        <v>661</v>
      </c>
      <c r="E63" s="106"/>
      <c r="F63" s="106"/>
      <c r="G63" s="106"/>
      <c r="H63" s="106"/>
      <c r="I63" s="106"/>
      <c r="J63" s="107">
        <f>J108</f>
        <v>0</v>
      </c>
      <c r="L63" s="104"/>
    </row>
    <row r="64" spans="2:47" s="9" customFormat="1" ht="19.899999999999999" customHeight="1">
      <c r="B64" s="104"/>
      <c r="D64" s="105" t="s">
        <v>662</v>
      </c>
      <c r="E64" s="106"/>
      <c r="F64" s="106"/>
      <c r="G64" s="106"/>
      <c r="H64" s="106"/>
      <c r="I64" s="106"/>
      <c r="J64" s="107">
        <f>J121</f>
        <v>0</v>
      </c>
      <c r="L64" s="104"/>
    </row>
    <row r="65" spans="2:12" s="1" customFormat="1" ht="21.75" customHeight="1">
      <c r="B65" s="33"/>
      <c r="L65" s="33"/>
    </row>
    <row r="66" spans="2:12" s="1" customFormat="1" ht="7" customHeight="1"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33"/>
    </row>
    <row r="70" spans="2:12" s="1" customFormat="1" ht="7" customHeight="1"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33"/>
    </row>
    <row r="71" spans="2:12" s="1" customFormat="1" ht="25" customHeight="1">
      <c r="B71" s="33"/>
      <c r="C71" s="21" t="s">
        <v>129</v>
      </c>
      <c r="L71" s="33"/>
    </row>
    <row r="72" spans="2:12" s="1" customFormat="1" ht="7" customHeight="1">
      <c r="B72" s="33"/>
      <c r="L72" s="33"/>
    </row>
    <row r="73" spans="2:12" s="1" customFormat="1" ht="12" customHeight="1">
      <c r="B73" s="33"/>
      <c r="C73" s="27" t="s">
        <v>16</v>
      </c>
      <c r="L73" s="33"/>
    </row>
    <row r="74" spans="2:12" s="1" customFormat="1" ht="16.5" customHeight="1">
      <c r="B74" s="33"/>
      <c r="E74" s="307" t="str">
        <f>E7</f>
        <v>22112020_22 - Sanace -10  Mníšek pod Brdy, Halda, Bažantnice a okoli-12</v>
      </c>
      <c r="F74" s="308"/>
      <c r="G74" s="308"/>
      <c r="H74" s="308"/>
      <c r="L74" s="33"/>
    </row>
    <row r="75" spans="2:12" s="1" customFormat="1" ht="12" customHeight="1">
      <c r="B75" s="33"/>
      <c r="C75" s="27" t="s">
        <v>115</v>
      </c>
      <c r="L75" s="33"/>
    </row>
    <row r="76" spans="2:12" s="1" customFormat="1" ht="16.5" customHeight="1">
      <c r="B76" s="33"/>
      <c r="E76" s="274" t="str">
        <f>E9</f>
        <v>22112020_VRN - Mníšek pod Brdy - VRN a Ostatní</v>
      </c>
      <c r="F76" s="309"/>
      <c r="G76" s="309"/>
      <c r="H76" s="309"/>
      <c r="L76" s="33"/>
    </row>
    <row r="77" spans="2:12" s="1" customFormat="1" ht="7" customHeight="1">
      <c r="B77" s="33"/>
      <c r="L77" s="33"/>
    </row>
    <row r="78" spans="2:12" s="1" customFormat="1" ht="12" customHeight="1">
      <c r="B78" s="33"/>
      <c r="C78" s="27" t="s">
        <v>22</v>
      </c>
      <c r="F78" s="25" t="str">
        <f>F12</f>
        <v>Mníšek pod Brdy</v>
      </c>
      <c r="I78" s="27" t="s">
        <v>24</v>
      </c>
      <c r="J78" s="50" t="str">
        <f>IF(J12="","",J12)</f>
        <v>Vyplň údaj</v>
      </c>
      <c r="L78" s="33"/>
    </row>
    <row r="79" spans="2:12" s="1" customFormat="1" ht="7" customHeight="1">
      <c r="B79" s="33"/>
      <c r="L79" s="33"/>
    </row>
    <row r="80" spans="2:12" s="1" customFormat="1" ht="15.15" customHeight="1">
      <c r="B80" s="33"/>
      <c r="C80" s="27" t="s">
        <v>29</v>
      </c>
      <c r="F80" s="25" t="str">
        <f>E15</f>
        <v>Město Mníšek pod Brd\</v>
      </c>
      <c r="I80" s="27" t="s">
        <v>36</v>
      </c>
      <c r="J80" s="31" t="str">
        <f>E21</f>
        <v>Interprojekt odpady</v>
      </c>
      <c r="L80" s="33"/>
    </row>
    <row r="81" spans="2:65" s="1" customFormat="1" ht="15.15" customHeight="1">
      <c r="B81" s="33"/>
      <c r="C81" s="27" t="s">
        <v>34</v>
      </c>
      <c r="F81" s="25" t="str">
        <f>IF(E18="","",E18)</f>
        <v>Vyplň údaj</v>
      </c>
      <c r="I81" s="27" t="s">
        <v>39</v>
      </c>
      <c r="J81" s="31" t="str">
        <f>E24</f>
        <v>Ing.R.Pýcha</v>
      </c>
      <c r="L81" s="33"/>
    </row>
    <row r="82" spans="2:65" s="1" customFormat="1" ht="10.25" customHeight="1">
      <c r="B82" s="33"/>
      <c r="L82" s="33"/>
    </row>
    <row r="83" spans="2:65" s="10" customFormat="1" ht="29.25" customHeight="1">
      <c r="B83" s="108"/>
      <c r="C83" s="109" t="s">
        <v>130</v>
      </c>
      <c r="D83" s="110" t="s">
        <v>62</v>
      </c>
      <c r="E83" s="110" t="s">
        <v>58</v>
      </c>
      <c r="F83" s="110" t="s">
        <v>59</v>
      </c>
      <c r="G83" s="110" t="s">
        <v>131</v>
      </c>
      <c r="H83" s="110" t="s">
        <v>132</v>
      </c>
      <c r="I83" s="110" t="s">
        <v>133</v>
      </c>
      <c r="J83" s="110" t="s">
        <v>123</v>
      </c>
      <c r="K83" s="111" t="s">
        <v>134</v>
      </c>
      <c r="L83" s="108"/>
      <c r="M83" s="57" t="s">
        <v>31</v>
      </c>
      <c r="N83" s="58" t="s">
        <v>47</v>
      </c>
      <c r="O83" s="58" t="s">
        <v>135</v>
      </c>
      <c r="P83" s="58" t="s">
        <v>136</v>
      </c>
      <c r="Q83" s="58" t="s">
        <v>137</v>
      </c>
      <c r="R83" s="58" t="s">
        <v>138</v>
      </c>
      <c r="S83" s="58" t="s">
        <v>139</v>
      </c>
      <c r="T83" s="59" t="s">
        <v>140</v>
      </c>
    </row>
    <row r="84" spans="2:65" s="1" customFormat="1" ht="22.75" customHeight="1">
      <c r="B84" s="33"/>
      <c r="C84" s="62" t="s">
        <v>141</v>
      </c>
      <c r="J84" s="112">
        <f>BK84</f>
        <v>0</v>
      </c>
      <c r="L84" s="33"/>
      <c r="M84" s="60"/>
      <c r="N84" s="51"/>
      <c r="O84" s="51"/>
      <c r="P84" s="113">
        <f>P85</f>
        <v>0</v>
      </c>
      <c r="Q84" s="51"/>
      <c r="R84" s="113">
        <f>R85</f>
        <v>0</v>
      </c>
      <c r="S84" s="51"/>
      <c r="T84" s="114">
        <f>T85</f>
        <v>0</v>
      </c>
      <c r="AT84" s="17" t="s">
        <v>76</v>
      </c>
      <c r="AU84" s="17" t="s">
        <v>124</v>
      </c>
      <c r="BK84" s="115">
        <f>BK85</f>
        <v>0</v>
      </c>
    </row>
    <row r="85" spans="2:65" s="11" customFormat="1" ht="25.9" customHeight="1">
      <c r="B85" s="116"/>
      <c r="D85" s="117" t="s">
        <v>76</v>
      </c>
      <c r="E85" s="118" t="s">
        <v>663</v>
      </c>
      <c r="F85" s="118" t="s">
        <v>664</v>
      </c>
      <c r="I85" s="119"/>
      <c r="J85" s="120">
        <f>BK85</f>
        <v>0</v>
      </c>
      <c r="L85" s="116"/>
      <c r="M85" s="121"/>
      <c r="P85" s="122">
        <f>P86+P99+P108+P121</f>
        <v>0</v>
      </c>
      <c r="R85" s="122">
        <f>R86+R99+R108+R121</f>
        <v>0</v>
      </c>
      <c r="T85" s="123">
        <f>T86+T99+T108+T121</f>
        <v>0</v>
      </c>
      <c r="AR85" s="117" t="s">
        <v>174</v>
      </c>
      <c r="AT85" s="124" t="s">
        <v>76</v>
      </c>
      <c r="AU85" s="124" t="s">
        <v>77</v>
      </c>
      <c r="AY85" s="117" t="s">
        <v>144</v>
      </c>
      <c r="BK85" s="125">
        <f>BK86+BK99+BK108+BK121</f>
        <v>0</v>
      </c>
    </row>
    <row r="86" spans="2:65" s="11" customFormat="1" ht="22.75" customHeight="1">
      <c r="B86" s="116"/>
      <c r="D86" s="117" t="s">
        <v>76</v>
      </c>
      <c r="E86" s="126" t="s">
        <v>665</v>
      </c>
      <c r="F86" s="126" t="s">
        <v>666</v>
      </c>
      <c r="I86" s="119"/>
      <c r="J86" s="127">
        <f>BK86</f>
        <v>0</v>
      </c>
      <c r="L86" s="116"/>
      <c r="M86" s="121"/>
      <c r="P86" s="122">
        <f>SUM(P87:P98)</f>
        <v>0</v>
      </c>
      <c r="R86" s="122">
        <f>SUM(R87:R98)</f>
        <v>0</v>
      </c>
      <c r="T86" s="123">
        <f>SUM(T87:T98)</f>
        <v>0</v>
      </c>
      <c r="AR86" s="117" t="s">
        <v>174</v>
      </c>
      <c r="AT86" s="124" t="s">
        <v>76</v>
      </c>
      <c r="AU86" s="124" t="s">
        <v>85</v>
      </c>
      <c r="AY86" s="117" t="s">
        <v>144</v>
      </c>
      <c r="BK86" s="125">
        <f>SUM(BK87:BK98)</f>
        <v>0</v>
      </c>
    </row>
    <row r="87" spans="2:65" s="1" customFormat="1" ht="16.5" customHeight="1">
      <c r="B87" s="33"/>
      <c r="C87" s="128" t="s">
        <v>85</v>
      </c>
      <c r="D87" s="128" t="s">
        <v>146</v>
      </c>
      <c r="E87" s="129" t="s">
        <v>667</v>
      </c>
      <c r="F87" s="130" t="s">
        <v>668</v>
      </c>
      <c r="G87" s="131" t="s">
        <v>669</v>
      </c>
      <c r="H87" s="132">
        <v>1</v>
      </c>
      <c r="I87" s="133"/>
      <c r="J87" s="134">
        <f>ROUND(I87*H87,2)</f>
        <v>0</v>
      </c>
      <c r="K87" s="130" t="s">
        <v>150</v>
      </c>
      <c r="L87" s="33"/>
      <c r="M87" s="135" t="s">
        <v>31</v>
      </c>
      <c r="N87" s="136" t="s">
        <v>48</v>
      </c>
      <c r="P87" s="137">
        <f>O87*H87</f>
        <v>0</v>
      </c>
      <c r="Q87" s="137">
        <v>0</v>
      </c>
      <c r="R87" s="137">
        <f>Q87*H87</f>
        <v>0</v>
      </c>
      <c r="S87" s="137">
        <v>0</v>
      </c>
      <c r="T87" s="138">
        <f>S87*H87</f>
        <v>0</v>
      </c>
      <c r="AR87" s="139" t="s">
        <v>151</v>
      </c>
      <c r="AT87" s="139" t="s">
        <v>146</v>
      </c>
      <c r="AU87" s="139" t="s">
        <v>21</v>
      </c>
      <c r="AY87" s="17" t="s">
        <v>144</v>
      </c>
      <c r="BE87" s="140">
        <f>IF(N87="základní",J87,0)</f>
        <v>0</v>
      </c>
      <c r="BF87" s="140">
        <f>IF(N87="snížená",J87,0)</f>
        <v>0</v>
      </c>
      <c r="BG87" s="140">
        <f>IF(N87="zákl. přenesená",J87,0)</f>
        <v>0</v>
      </c>
      <c r="BH87" s="140">
        <f>IF(N87="sníž. přenesená",J87,0)</f>
        <v>0</v>
      </c>
      <c r="BI87" s="140">
        <f>IF(N87="nulová",J87,0)</f>
        <v>0</v>
      </c>
      <c r="BJ87" s="17" t="s">
        <v>85</v>
      </c>
      <c r="BK87" s="140">
        <f>ROUND(I87*H87,2)</f>
        <v>0</v>
      </c>
      <c r="BL87" s="17" t="s">
        <v>151</v>
      </c>
      <c r="BM87" s="139" t="s">
        <v>670</v>
      </c>
    </row>
    <row r="88" spans="2:65" s="1" customFormat="1" ht="10">
      <c r="B88" s="33"/>
      <c r="D88" s="141" t="s">
        <v>153</v>
      </c>
      <c r="F88" s="142" t="s">
        <v>671</v>
      </c>
      <c r="I88" s="143"/>
      <c r="L88" s="33"/>
      <c r="M88" s="144"/>
      <c r="T88" s="54"/>
      <c r="AT88" s="17" t="s">
        <v>153</v>
      </c>
      <c r="AU88" s="17" t="s">
        <v>21</v>
      </c>
    </row>
    <row r="89" spans="2:65" s="12" customFormat="1" ht="10">
      <c r="B89" s="145"/>
      <c r="D89" s="146" t="s">
        <v>155</v>
      </c>
      <c r="E89" s="147" t="s">
        <v>31</v>
      </c>
      <c r="F89" s="148" t="s">
        <v>85</v>
      </c>
      <c r="H89" s="149">
        <v>1</v>
      </c>
      <c r="I89" s="150"/>
      <c r="L89" s="145"/>
      <c r="M89" s="151"/>
      <c r="T89" s="152"/>
      <c r="AT89" s="147" t="s">
        <v>155</v>
      </c>
      <c r="AU89" s="147" t="s">
        <v>21</v>
      </c>
      <c r="AV89" s="12" t="s">
        <v>21</v>
      </c>
      <c r="AW89" s="12" t="s">
        <v>38</v>
      </c>
      <c r="AX89" s="12" t="s">
        <v>77</v>
      </c>
      <c r="AY89" s="147" t="s">
        <v>144</v>
      </c>
    </row>
    <row r="90" spans="2:65" s="13" customFormat="1" ht="10">
      <c r="B90" s="153"/>
      <c r="D90" s="146" t="s">
        <v>155</v>
      </c>
      <c r="E90" s="154" t="s">
        <v>31</v>
      </c>
      <c r="F90" s="155" t="s">
        <v>157</v>
      </c>
      <c r="H90" s="156">
        <v>1</v>
      </c>
      <c r="I90" s="157"/>
      <c r="L90" s="153"/>
      <c r="M90" s="158"/>
      <c r="T90" s="159"/>
      <c r="AT90" s="154" t="s">
        <v>155</v>
      </c>
      <c r="AU90" s="154" t="s">
        <v>21</v>
      </c>
      <c r="AV90" s="13" t="s">
        <v>151</v>
      </c>
      <c r="AW90" s="13" t="s">
        <v>38</v>
      </c>
      <c r="AX90" s="13" t="s">
        <v>85</v>
      </c>
      <c r="AY90" s="154" t="s">
        <v>144</v>
      </c>
    </row>
    <row r="91" spans="2:65" s="1" customFormat="1" ht="16.5" customHeight="1">
      <c r="B91" s="33"/>
      <c r="C91" s="128" t="s">
        <v>21</v>
      </c>
      <c r="D91" s="128" t="s">
        <v>146</v>
      </c>
      <c r="E91" s="129" t="s">
        <v>672</v>
      </c>
      <c r="F91" s="130" t="s">
        <v>673</v>
      </c>
      <c r="G91" s="131" t="s">
        <v>669</v>
      </c>
      <c r="H91" s="132">
        <v>1</v>
      </c>
      <c r="I91" s="133"/>
      <c r="J91" s="134">
        <f>ROUND(I91*H91,2)</f>
        <v>0</v>
      </c>
      <c r="K91" s="130" t="s">
        <v>150</v>
      </c>
      <c r="L91" s="33"/>
      <c r="M91" s="135" t="s">
        <v>31</v>
      </c>
      <c r="N91" s="136" t="s">
        <v>48</v>
      </c>
      <c r="P91" s="137">
        <f>O91*H91</f>
        <v>0</v>
      </c>
      <c r="Q91" s="137">
        <v>0</v>
      </c>
      <c r="R91" s="137">
        <f>Q91*H91</f>
        <v>0</v>
      </c>
      <c r="S91" s="137">
        <v>0</v>
      </c>
      <c r="T91" s="138">
        <f>S91*H91</f>
        <v>0</v>
      </c>
      <c r="AR91" s="139" t="s">
        <v>151</v>
      </c>
      <c r="AT91" s="139" t="s">
        <v>146</v>
      </c>
      <c r="AU91" s="139" t="s">
        <v>21</v>
      </c>
      <c r="AY91" s="17" t="s">
        <v>144</v>
      </c>
      <c r="BE91" s="140">
        <f>IF(N91="základní",J91,0)</f>
        <v>0</v>
      </c>
      <c r="BF91" s="140">
        <f>IF(N91="snížená",J91,0)</f>
        <v>0</v>
      </c>
      <c r="BG91" s="140">
        <f>IF(N91="zákl. přenesená",J91,0)</f>
        <v>0</v>
      </c>
      <c r="BH91" s="140">
        <f>IF(N91="sníž. přenesená",J91,0)</f>
        <v>0</v>
      </c>
      <c r="BI91" s="140">
        <f>IF(N91="nulová",J91,0)</f>
        <v>0</v>
      </c>
      <c r="BJ91" s="17" t="s">
        <v>85</v>
      </c>
      <c r="BK91" s="140">
        <f>ROUND(I91*H91,2)</f>
        <v>0</v>
      </c>
      <c r="BL91" s="17" t="s">
        <v>151</v>
      </c>
      <c r="BM91" s="139" t="s">
        <v>674</v>
      </c>
    </row>
    <row r="92" spans="2:65" s="1" customFormat="1" ht="10">
      <c r="B92" s="33"/>
      <c r="D92" s="141" t="s">
        <v>153</v>
      </c>
      <c r="F92" s="142" t="s">
        <v>675</v>
      </c>
      <c r="I92" s="143"/>
      <c r="L92" s="33"/>
      <c r="M92" s="144"/>
      <c r="T92" s="54"/>
      <c r="AT92" s="17" t="s">
        <v>153</v>
      </c>
      <c r="AU92" s="17" t="s">
        <v>21</v>
      </c>
    </row>
    <row r="93" spans="2:65" s="12" customFormat="1" ht="10">
      <c r="B93" s="145"/>
      <c r="D93" s="146" t="s">
        <v>155</v>
      </c>
      <c r="E93" s="147" t="s">
        <v>31</v>
      </c>
      <c r="F93" s="148" t="s">
        <v>85</v>
      </c>
      <c r="H93" s="149">
        <v>1</v>
      </c>
      <c r="I93" s="150"/>
      <c r="L93" s="145"/>
      <c r="M93" s="151"/>
      <c r="T93" s="152"/>
      <c r="AT93" s="147" t="s">
        <v>155</v>
      </c>
      <c r="AU93" s="147" t="s">
        <v>21</v>
      </c>
      <c r="AV93" s="12" t="s">
        <v>21</v>
      </c>
      <c r="AW93" s="12" t="s">
        <v>38</v>
      </c>
      <c r="AX93" s="12" t="s">
        <v>77</v>
      </c>
      <c r="AY93" s="147" t="s">
        <v>144</v>
      </c>
    </row>
    <row r="94" spans="2:65" s="13" customFormat="1" ht="10">
      <c r="B94" s="153"/>
      <c r="D94" s="146" t="s">
        <v>155</v>
      </c>
      <c r="E94" s="154" t="s">
        <v>31</v>
      </c>
      <c r="F94" s="155" t="s">
        <v>157</v>
      </c>
      <c r="H94" s="156">
        <v>1</v>
      </c>
      <c r="I94" s="157"/>
      <c r="L94" s="153"/>
      <c r="M94" s="158"/>
      <c r="T94" s="159"/>
      <c r="AT94" s="154" t="s">
        <v>155</v>
      </c>
      <c r="AU94" s="154" t="s">
        <v>21</v>
      </c>
      <c r="AV94" s="13" t="s">
        <v>151</v>
      </c>
      <c r="AW94" s="13" t="s">
        <v>38</v>
      </c>
      <c r="AX94" s="13" t="s">
        <v>85</v>
      </c>
      <c r="AY94" s="154" t="s">
        <v>144</v>
      </c>
    </row>
    <row r="95" spans="2:65" s="1" customFormat="1" ht="16.5" customHeight="1">
      <c r="B95" s="33"/>
      <c r="C95" s="128" t="s">
        <v>164</v>
      </c>
      <c r="D95" s="128" t="s">
        <v>146</v>
      </c>
      <c r="E95" s="129" t="s">
        <v>676</v>
      </c>
      <c r="F95" s="130" t="s">
        <v>677</v>
      </c>
      <c r="G95" s="131" t="s">
        <v>669</v>
      </c>
      <c r="H95" s="132">
        <v>1</v>
      </c>
      <c r="I95" s="133"/>
      <c r="J95" s="134">
        <f>ROUND(I95*H95,2)</f>
        <v>0</v>
      </c>
      <c r="K95" s="130" t="s">
        <v>150</v>
      </c>
      <c r="L95" s="33"/>
      <c r="M95" s="135" t="s">
        <v>31</v>
      </c>
      <c r="N95" s="136" t="s">
        <v>48</v>
      </c>
      <c r="P95" s="137">
        <f>O95*H95</f>
        <v>0</v>
      </c>
      <c r="Q95" s="137">
        <v>0</v>
      </c>
      <c r="R95" s="137">
        <f>Q95*H95</f>
        <v>0</v>
      </c>
      <c r="S95" s="137">
        <v>0</v>
      </c>
      <c r="T95" s="138">
        <f>S95*H95</f>
        <v>0</v>
      </c>
      <c r="AR95" s="139" t="s">
        <v>151</v>
      </c>
      <c r="AT95" s="139" t="s">
        <v>146</v>
      </c>
      <c r="AU95" s="139" t="s">
        <v>21</v>
      </c>
      <c r="AY95" s="17" t="s">
        <v>144</v>
      </c>
      <c r="BE95" s="140">
        <f>IF(N95="základní",J95,0)</f>
        <v>0</v>
      </c>
      <c r="BF95" s="140">
        <f>IF(N95="snížená",J95,0)</f>
        <v>0</v>
      </c>
      <c r="BG95" s="140">
        <f>IF(N95="zákl. přenesená",J95,0)</f>
        <v>0</v>
      </c>
      <c r="BH95" s="140">
        <f>IF(N95="sníž. přenesená",J95,0)</f>
        <v>0</v>
      </c>
      <c r="BI95" s="140">
        <f>IF(N95="nulová",J95,0)</f>
        <v>0</v>
      </c>
      <c r="BJ95" s="17" t="s">
        <v>85</v>
      </c>
      <c r="BK95" s="140">
        <f>ROUND(I95*H95,2)</f>
        <v>0</v>
      </c>
      <c r="BL95" s="17" t="s">
        <v>151</v>
      </c>
      <c r="BM95" s="139" t="s">
        <v>678</v>
      </c>
    </row>
    <row r="96" spans="2:65" s="1" customFormat="1" ht="10">
      <c r="B96" s="33"/>
      <c r="D96" s="141" t="s">
        <v>153</v>
      </c>
      <c r="F96" s="142" t="s">
        <v>679</v>
      </c>
      <c r="I96" s="143"/>
      <c r="L96" s="33"/>
      <c r="M96" s="144"/>
      <c r="T96" s="54"/>
      <c r="AT96" s="17" t="s">
        <v>153</v>
      </c>
      <c r="AU96" s="17" t="s">
        <v>21</v>
      </c>
    </row>
    <row r="97" spans="2:65" s="12" customFormat="1" ht="10">
      <c r="B97" s="145"/>
      <c r="D97" s="146" t="s">
        <v>155</v>
      </c>
      <c r="E97" s="147" t="s">
        <v>31</v>
      </c>
      <c r="F97" s="148" t="s">
        <v>85</v>
      </c>
      <c r="H97" s="149">
        <v>1</v>
      </c>
      <c r="I97" s="150"/>
      <c r="L97" s="145"/>
      <c r="M97" s="151"/>
      <c r="T97" s="152"/>
      <c r="AT97" s="147" t="s">
        <v>155</v>
      </c>
      <c r="AU97" s="147" t="s">
        <v>21</v>
      </c>
      <c r="AV97" s="12" t="s">
        <v>21</v>
      </c>
      <c r="AW97" s="12" t="s">
        <v>38</v>
      </c>
      <c r="AX97" s="12" t="s">
        <v>77</v>
      </c>
      <c r="AY97" s="147" t="s">
        <v>144</v>
      </c>
    </row>
    <row r="98" spans="2:65" s="13" customFormat="1" ht="10">
      <c r="B98" s="153"/>
      <c r="D98" s="146" t="s">
        <v>155</v>
      </c>
      <c r="E98" s="154" t="s">
        <v>31</v>
      </c>
      <c r="F98" s="155" t="s">
        <v>157</v>
      </c>
      <c r="H98" s="156">
        <v>1</v>
      </c>
      <c r="I98" s="157"/>
      <c r="L98" s="153"/>
      <c r="M98" s="158"/>
      <c r="T98" s="159"/>
      <c r="AT98" s="154" t="s">
        <v>155</v>
      </c>
      <c r="AU98" s="154" t="s">
        <v>21</v>
      </c>
      <c r="AV98" s="13" t="s">
        <v>151</v>
      </c>
      <c r="AW98" s="13" t="s">
        <v>38</v>
      </c>
      <c r="AX98" s="13" t="s">
        <v>85</v>
      </c>
      <c r="AY98" s="154" t="s">
        <v>144</v>
      </c>
    </row>
    <row r="99" spans="2:65" s="11" customFormat="1" ht="22.75" customHeight="1">
      <c r="B99" s="116"/>
      <c r="D99" s="117" t="s">
        <v>76</v>
      </c>
      <c r="E99" s="126" t="s">
        <v>680</v>
      </c>
      <c r="F99" s="126" t="s">
        <v>681</v>
      </c>
      <c r="I99" s="119"/>
      <c r="J99" s="127">
        <f>BK99</f>
        <v>0</v>
      </c>
      <c r="L99" s="116"/>
      <c r="M99" s="121"/>
      <c r="P99" s="122">
        <f>SUM(P100:P107)</f>
        <v>0</v>
      </c>
      <c r="R99" s="122">
        <f>SUM(R100:R107)</f>
        <v>0</v>
      </c>
      <c r="T99" s="123">
        <f>SUM(T100:T107)</f>
        <v>0</v>
      </c>
      <c r="AR99" s="117" t="s">
        <v>174</v>
      </c>
      <c r="AT99" s="124" t="s">
        <v>76</v>
      </c>
      <c r="AU99" s="124" t="s">
        <v>85</v>
      </c>
      <c r="AY99" s="117" t="s">
        <v>144</v>
      </c>
      <c r="BK99" s="125">
        <f>SUM(BK100:BK107)</f>
        <v>0</v>
      </c>
    </row>
    <row r="100" spans="2:65" s="1" customFormat="1" ht="16.5" customHeight="1">
      <c r="B100" s="33"/>
      <c r="C100" s="128" t="s">
        <v>151</v>
      </c>
      <c r="D100" s="128" t="s">
        <v>146</v>
      </c>
      <c r="E100" s="129" t="s">
        <v>682</v>
      </c>
      <c r="F100" s="130" t="s">
        <v>681</v>
      </c>
      <c r="G100" s="131" t="s">
        <v>669</v>
      </c>
      <c r="H100" s="132">
        <v>1</v>
      </c>
      <c r="I100" s="133"/>
      <c r="J100" s="134">
        <f>ROUND(I100*H100,2)</f>
        <v>0</v>
      </c>
      <c r="K100" s="130" t="s">
        <v>150</v>
      </c>
      <c r="L100" s="33"/>
      <c r="M100" s="135" t="s">
        <v>31</v>
      </c>
      <c r="N100" s="136" t="s">
        <v>48</v>
      </c>
      <c r="P100" s="137">
        <f>O100*H100</f>
        <v>0</v>
      </c>
      <c r="Q100" s="137">
        <v>0</v>
      </c>
      <c r="R100" s="137">
        <f>Q100*H100</f>
        <v>0</v>
      </c>
      <c r="S100" s="137">
        <v>0</v>
      </c>
      <c r="T100" s="138">
        <f>S100*H100</f>
        <v>0</v>
      </c>
      <c r="AR100" s="139" t="s">
        <v>151</v>
      </c>
      <c r="AT100" s="139" t="s">
        <v>146</v>
      </c>
      <c r="AU100" s="139" t="s">
        <v>21</v>
      </c>
      <c r="AY100" s="17" t="s">
        <v>144</v>
      </c>
      <c r="BE100" s="140">
        <f>IF(N100="základní",J100,0)</f>
        <v>0</v>
      </c>
      <c r="BF100" s="140">
        <f>IF(N100="snížená",J100,0)</f>
        <v>0</v>
      </c>
      <c r="BG100" s="140">
        <f>IF(N100="zákl. přenesená",J100,0)</f>
        <v>0</v>
      </c>
      <c r="BH100" s="140">
        <f>IF(N100="sníž. přenesená",J100,0)</f>
        <v>0</v>
      </c>
      <c r="BI100" s="140">
        <f>IF(N100="nulová",J100,0)</f>
        <v>0</v>
      </c>
      <c r="BJ100" s="17" t="s">
        <v>85</v>
      </c>
      <c r="BK100" s="140">
        <f>ROUND(I100*H100,2)</f>
        <v>0</v>
      </c>
      <c r="BL100" s="17" t="s">
        <v>151</v>
      </c>
      <c r="BM100" s="139" t="s">
        <v>683</v>
      </c>
    </row>
    <row r="101" spans="2:65" s="1" customFormat="1" ht="10">
      <c r="B101" s="33"/>
      <c r="D101" s="141" t="s">
        <v>153</v>
      </c>
      <c r="F101" s="142" t="s">
        <v>684</v>
      </c>
      <c r="I101" s="143"/>
      <c r="L101" s="33"/>
      <c r="M101" s="144"/>
      <c r="T101" s="54"/>
      <c r="AT101" s="17" t="s">
        <v>153</v>
      </c>
      <c r="AU101" s="17" t="s">
        <v>21</v>
      </c>
    </row>
    <row r="102" spans="2:65" s="12" customFormat="1" ht="10">
      <c r="B102" s="145"/>
      <c r="D102" s="146" t="s">
        <v>155</v>
      </c>
      <c r="E102" s="147" t="s">
        <v>31</v>
      </c>
      <c r="F102" s="148" t="s">
        <v>85</v>
      </c>
      <c r="H102" s="149">
        <v>1</v>
      </c>
      <c r="I102" s="150"/>
      <c r="L102" s="145"/>
      <c r="M102" s="151"/>
      <c r="T102" s="152"/>
      <c r="AT102" s="147" t="s">
        <v>155</v>
      </c>
      <c r="AU102" s="147" t="s">
        <v>21</v>
      </c>
      <c r="AV102" s="12" t="s">
        <v>21</v>
      </c>
      <c r="AW102" s="12" t="s">
        <v>38</v>
      </c>
      <c r="AX102" s="12" t="s">
        <v>77</v>
      </c>
      <c r="AY102" s="147" t="s">
        <v>144</v>
      </c>
    </row>
    <row r="103" spans="2:65" s="13" customFormat="1" ht="10">
      <c r="B103" s="153"/>
      <c r="D103" s="146" t="s">
        <v>155</v>
      </c>
      <c r="E103" s="154" t="s">
        <v>31</v>
      </c>
      <c r="F103" s="155" t="s">
        <v>157</v>
      </c>
      <c r="H103" s="156">
        <v>1</v>
      </c>
      <c r="I103" s="157"/>
      <c r="L103" s="153"/>
      <c r="M103" s="158"/>
      <c r="T103" s="159"/>
      <c r="AT103" s="154" t="s">
        <v>155</v>
      </c>
      <c r="AU103" s="154" t="s">
        <v>21</v>
      </c>
      <c r="AV103" s="13" t="s">
        <v>151</v>
      </c>
      <c r="AW103" s="13" t="s">
        <v>38</v>
      </c>
      <c r="AX103" s="13" t="s">
        <v>85</v>
      </c>
      <c r="AY103" s="154" t="s">
        <v>144</v>
      </c>
    </row>
    <row r="104" spans="2:65" s="1" customFormat="1" ht="16.5" customHeight="1">
      <c r="B104" s="33"/>
      <c r="C104" s="128" t="s">
        <v>174</v>
      </c>
      <c r="D104" s="128" t="s">
        <v>146</v>
      </c>
      <c r="E104" s="129" t="s">
        <v>685</v>
      </c>
      <c r="F104" s="130" t="s">
        <v>686</v>
      </c>
      <c r="G104" s="131" t="s">
        <v>232</v>
      </c>
      <c r="H104" s="132">
        <v>1</v>
      </c>
      <c r="I104" s="133"/>
      <c r="J104" s="134">
        <f>ROUND(I104*H104,2)</f>
        <v>0</v>
      </c>
      <c r="K104" s="130" t="s">
        <v>150</v>
      </c>
      <c r="L104" s="33"/>
      <c r="M104" s="135" t="s">
        <v>31</v>
      </c>
      <c r="N104" s="136" t="s">
        <v>48</v>
      </c>
      <c r="P104" s="137">
        <f>O104*H104</f>
        <v>0</v>
      </c>
      <c r="Q104" s="137">
        <v>0</v>
      </c>
      <c r="R104" s="137">
        <f>Q104*H104</f>
        <v>0</v>
      </c>
      <c r="S104" s="137">
        <v>0</v>
      </c>
      <c r="T104" s="138">
        <f>S104*H104</f>
        <v>0</v>
      </c>
      <c r="AR104" s="139" t="s">
        <v>151</v>
      </c>
      <c r="AT104" s="139" t="s">
        <v>146</v>
      </c>
      <c r="AU104" s="139" t="s">
        <v>21</v>
      </c>
      <c r="AY104" s="17" t="s">
        <v>144</v>
      </c>
      <c r="BE104" s="140">
        <f>IF(N104="základní",J104,0)</f>
        <v>0</v>
      </c>
      <c r="BF104" s="140">
        <f>IF(N104="snížená",J104,0)</f>
        <v>0</v>
      </c>
      <c r="BG104" s="140">
        <f>IF(N104="zákl. přenesená",J104,0)</f>
        <v>0</v>
      </c>
      <c r="BH104" s="140">
        <f>IF(N104="sníž. přenesená",J104,0)</f>
        <v>0</v>
      </c>
      <c r="BI104" s="140">
        <f>IF(N104="nulová",J104,0)</f>
        <v>0</v>
      </c>
      <c r="BJ104" s="17" t="s">
        <v>85</v>
      </c>
      <c r="BK104" s="140">
        <f>ROUND(I104*H104,2)</f>
        <v>0</v>
      </c>
      <c r="BL104" s="17" t="s">
        <v>151</v>
      </c>
      <c r="BM104" s="139" t="s">
        <v>687</v>
      </c>
    </row>
    <row r="105" spans="2:65" s="1" customFormat="1" ht="10">
      <c r="B105" s="33"/>
      <c r="D105" s="141" t="s">
        <v>153</v>
      </c>
      <c r="F105" s="142" t="s">
        <v>688</v>
      </c>
      <c r="I105" s="143"/>
      <c r="L105" s="33"/>
      <c r="M105" s="144"/>
      <c r="T105" s="54"/>
      <c r="AT105" s="17" t="s">
        <v>153</v>
      </c>
      <c r="AU105" s="17" t="s">
        <v>21</v>
      </c>
    </row>
    <row r="106" spans="2:65" s="12" customFormat="1" ht="10">
      <c r="B106" s="145"/>
      <c r="D106" s="146" t="s">
        <v>155</v>
      </c>
      <c r="E106" s="147" t="s">
        <v>31</v>
      </c>
      <c r="F106" s="148" t="s">
        <v>85</v>
      </c>
      <c r="H106" s="149">
        <v>1</v>
      </c>
      <c r="I106" s="150"/>
      <c r="L106" s="145"/>
      <c r="M106" s="151"/>
      <c r="T106" s="152"/>
      <c r="AT106" s="147" t="s">
        <v>155</v>
      </c>
      <c r="AU106" s="147" t="s">
        <v>21</v>
      </c>
      <c r="AV106" s="12" t="s">
        <v>21</v>
      </c>
      <c r="AW106" s="12" t="s">
        <v>38</v>
      </c>
      <c r="AX106" s="12" t="s">
        <v>77</v>
      </c>
      <c r="AY106" s="147" t="s">
        <v>144</v>
      </c>
    </row>
    <row r="107" spans="2:65" s="13" customFormat="1" ht="10">
      <c r="B107" s="153"/>
      <c r="D107" s="146" t="s">
        <v>155</v>
      </c>
      <c r="E107" s="154" t="s">
        <v>31</v>
      </c>
      <c r="F107" s="155" t="s">
        <v>157</v>
      </c>
      <c r="H107" s="156">
        <v>1</v>
      </c>
      <c r="I107" s="157"/>
      <c r="L107" s="153"/>
      <c r="M107" s="158"/>
      <c r="T107" s="159"/>
      <c r="AT107" s="154" t="s">
        <v>155</v>
      </c>
      <c r="AU107" s="154" t="s">
        <v>21</v>
      </c>
      <c r="AV107" s="13" t="s">
        <v>151</v>
      </c>
      <c r="AW107" s="13" t="s">
        <v>38</v>
      </c>
      <c r="AX107" s="13" t="s">
        <v>85</v>
      </c>
      <c r="AY107" s="154" t="s">
        <v>144</v>
      </c>
    </row>
    <row r="108" spans="2:65" s="11" customFormat="1" ht="22.75" customHeight="1">
      <c r="B108" s="116"/>
      <c r="D108" s="117" t="s">
        <v>76</v>
      </c>
      <c r="E108" s="126" t="s">
        <v>689</v>
      </c>
      <c r="F108" s="126" t="s">
        <v>690</v>
      </c>
      <c r="I108" s="119"/>
      <c r="J108" s="127">
        <f>BK108</f>
        <v>0</v>
      </c>
      <c r="L108" s="116"/>
      <c r="M108" s="121"/>
      <c r="P108" s="122">
        <f>SUM(P109:P120)</f>
        <v>0</v>
      </c>
      <c r="R108" s="122">
        <f>SUM(R109:R120)</f>
        <v>0</v>
      </c>
      <c r="T108" s="123">
        <f>SUM(T109:T120)</f>
        <v>0</v>
      </c>
      <c r="AR108" s="117" t="s">
        <v>174</v>
      </c>
      <c r="AT108" s="124" t="s">
        <v>76</v>
      </c>
      <c r="AU108" s="124" t="s">
        <v>85</v>
      </c>
      <c r="AY108" s="117" t="s">
        <v>144</v>
      </c>
      <c r="BK108" s="125">
        <f>SUM(BK109:BK120)</f>
        <v>0</v>
      </c>
    </row>
    <row r="109" spans="2:65" s="1" customFormat="1" ht="16.5" customHeight="1">
      <c r="B109" s="33"/>
      <c r="C109" s="128" t="s">
        <v>179</v>
      </c>
      <c r="D109" s="128" t="s">
        <v>146</v>
      </c>
      <c r="E109" s="129" t="s">
        <v>691</v>
      </c>
      <c r="F109" s="130" t="s">
        <v>690</v>
      </c>
      <c r="G109" s="131" t="s">
        <v>669</v>
      </c>
      <c r="H109" s="132">
        <v>1</v>
      </c>
      <c r="I109" s="133"/>
      <c r="J109" s="134">
        <f>ROUND(I109*H109,2)</f>
        <v>0</v>
      </c>
      <c r="K109" s="130" t="s">
        <v>150</v>
      </c>
      <c r="L109" s="33"/>
      <c r="M109" s="135" t="s">
        <v>31</v>
      </c>
      <c r="N109" s="136" t="s">
        <v>48</v>
      </c>
      <c r="P109" s="137">
        <f>O109*H109</f>
        <v>0</v>
      </c>
      <c r="Q109" s="137">
        <v>0</v>
      </c>
      <c r="R109" s="137">
        <f>Q109*H109</f>
        <v>0</v>
      </c>
      <c r="S109" s="137">
        <v>0</v>
      </c>
      <c r="T109" s="138">
        <f>S109*H109</f>
        <v>0</v>
      </c>
      <c r="AR109" s="139" t="s">
        <v>151</v>
      </c>
      <c r="AT109" s="139" t="s">
        <v>146</v>
      </c>
      <c r="AU109" s="139" t="s">
        <v>21</v>
      </c>
      <c r="AY109" s="17" t="s">
        <v>144</v>
      </c>
      <c r="BE109" s="140">
        <f>IF(N109="základní",J109,0)</f>
        <v>0</v>
      </c>
      <c r="BF109" s="140">
        <f>IF(N109="snížená",J109,0)</f>
        <v>0</v>
      </c>
      <c r="BG109" s="140">
        <f>IF(N109="zákl. přenesená",J109,0)</f>
        <v>0</v>
      </c>
      <c r="BH109" s="140">
        <f>IF(N109="sníž. přenesená",J109,0)</f>
        <v>0</v>
      </c>
      <c r="BI109" s="140">
        <f>IF(N109="nulová",J109,0)</f>
        <v>0</v>
      </c>
      <c r="BJ109" s="17" t="s">
        <v>85</v>
      </c>
      <c r="BK109" s="140">
        <f>ROUND(I109*H109,2)</f>
        <v>0</v>
      </c>
      <c r="BL109" s="17" t="s">
        <v>151</v>
      </c>
      <c r="BM109" s="139" t="s">
        <v>692</v>
      </c>
    </row>
    <row r="110" spans="2:65" s="1" customFormat="1" ht="10">
      <c r="B110" s="33"/>
      <c r="D110" s="141" t="s">
        <v>153</v>
      </c>
      <c r="F110" s="142" t="s">
        <v>693</v>
      </c>
      <c r="I110" s="143"/>
      <c r="L110" s="33"/>
      <c r="M110" s="144"/>
      <c r="T110" s="54"/>
      <c r="AT110" s="17" t="s">
        <v>153</v>
      </c>
      <c r="AU110" s="17" t="s">
        <v>21</v>
      </c>
    </row>
    <row r="111" spans="2:65" s="12" customFormat="1" ht="10">
      <c r="B111" s="145"/>
      <c r="D111" s="146" t="s">
        <v>155</v>
      </c>
      <c r="E111" s="147" t="s">
        <v>31</v>
      </c>
      <c r="F111" s="148" t="s">
        <v>85</v>
      </c>
      <c r="H111" s="149">
        <v>1</v>
      </c>
      <c r="I111" s="150"/>
      <c r="L111" s="145"/>
      <c r="M111" s="151"/>
      <c r="T111" s="152"/>
      <c r="AT111" s="147" t="s">
        <v>155</v>
      </c>
      <c r="AU111" s="147" t="s">
        <v>21</v>
      </c>
      <c r="AV111" s="12" t="s">
        <v>21</v>
      </c>
      <c r="AW111" s="12" t="s">
        <v>38</v>
      </c>
      <c r="AX111" s="12" t="s">
        <v>77</v>
      </c>
      <c r="AY111" s="147" t="s">
        <v>144</v>
      </c>
    </row>
    <row r="112" spans="2:65" s="13" customFormat="1" ht="10">
      <c r="B112" s="153"/>
      <c r="D112" s="146" t="s">
        <v>155</v>
      </c>
      <c r="E112" s="154" t="s">
        <v>31</v>
      </c>
      <c r="F112" s="155" t="s">
        <v>157</v>
      </c>
      <c r="H112" s="156">
        <v>1</v>
      </c>
      <c r="I112" s="157"/>
      <c r="L112" s="153"/>
      <c r="M112" s="158"/>
      <c r="T112" s="159"/>
      <c r="AT112" s="154" t="s">
        <v>155</v>
      </c>
      <c r="AU112" s="154" t="s">
        <v>21</v>
      </c>
      <c r="AV112" s="13" t="s">
        <v>151</v>
      </c>
      <c r="AW112" s="13" t="s">
        <v>38</v>
      </c>
      <c r="AX112" s="13" t="s">
        <v>85</v>
      </c>
      <c r="AY112" s="154" t="s">
        <v>144</v>
      </c>
    </row>
    <row r="113" spans="2:65" s="1" customFormat="1" ht="16.5" customHeight="1">
      <c r="B113" s="33"/>
      <c r="C113" s="128" t="s">
        <v>185</v>
      </c>
      <c r="D113" s="128" t="s">
        <v>146</v>
      </c>
      <c r="E113" s="129" t="s">
        <v>694</v>
      </c>
      <c r="F113" s="130" t="s">
        <v>695</v>
      </c>
      <c r="G113" s="131" t="s">
        <v>232</v>
      </c>
      <c r="H113" s="132">
        <v>1</v>
      </c>
      <c r="I113" s="133"/>
      <c r="J113" s="134">
        <f>ROUND(I113*H113,2)</f>
        <v>0</v>
      </c>
      <c r="K113" s="130" t="s">
        <v>150</v>
      </c>
      <c r="L113" s="33"/>
      <c r="M113" s="135" t="s">
        <v>31</v>
      </c>
      <c r="N113" s="136" t="s">
        <v>48</v>
      </c>
      <c r="P113" s="137">
        <f>O113*H113</f>
        <v>0</v>
      </c>
      <c r="Q113" s="137">
        <v>0</v>
      </c>
      <c r="R113" s="137">
        <f>Q113*H113</f>
        <v>0</v>
      </c>
      <c r="S113" s="137">
        <v>0</v>
      </c>
      <c r="T113" s="138">
        <f>S113*H113</f>
        <v>0</v>
      </c>
      <c r="AR113" s="139" t="s">
        <v>151</v>
      </c>
      <c r="AT113" s="139" t="s">
        <v>146</v>
      </c>
      <c r="AU113" s="139" t="s">
        <v>21</v>
      </c>
      <c r="AY113" s="17" t="s">
        <v>144</v>
      </c>
      <c r="BE113" s="140">
        <f>IF(N113="základní",J113,0)</f>
        <v>0</v>
      </c>
      <c r="BF113" s="140">
        <f>IF(N113="snížená",J113,0)</f>
        <v>0</v>
      </c>
      <c r="BG113" s="140">
        <f>IF(N113="zákl. přenesená",J113,0)</f>
        <v>0</v>
      </c>
      <c r="BH113" s="140">
        <f>IF(N113="sníž. přenesená",J113,0)</f>
        <v>0</v>
      </c>
      <c r="BI113" s="140">
        <f>IF(N113="nulová",J113,0)</f>
        <v>0</v>
      </c>
      <c r="BJ113" s="17" t="s">
        <v>85</v>
      </c>
      <c r="BK113" s="140">
        <f>ROUND(I113*H113,2)</f>
        <v>0</v>
      </c>
      <c r="BL113" s="17" t="s">
        <v>151</v>
      </c>
      <c r="BM113" s="139" t="s">
        <v>696</v>
      </c>
    </row>
    <row r="114" spans="2:65" s="1" customFormat="1" ht="10">
      <c r="B114" s="33"/>
      <c r="D114" s="141" t="s">
        <v>153</v>
      </c>
      <c r="F114" s="142" t="s">
        <v>697</v>
      </c>
      <c r="I114" s="143"/>
      <c r="L114" s="33"/>
      <c r="M114" s="144"/>
      <c r="T114" s="54"/>
      <c r="AT114" s="17" t="s">
        <v>153</v>
      </c>
      <c r="AU114" s="17" t="s">
        <v>21</v>
      </c>
    </row>
    <row r="115" spans="2:65" s="12" customFormat="1" ht="10">
      <c r="B115" s="145"/>
      <c r="D115" s="146" t="s">
        <v>155</v>
      </c>
      <c r="E115" s="147" t="s">
        <v>31</v>
      </c>
      <c r="F115" s="148" t="s">
        <v>85</v>
      </c>
      <c r="H115" s="149">
        <v>1</v>
      </c>
      <c r="I115" s="150"/>
      <c r="L115" s="145"/>
      <c r="M115" s="151"/>
      <c r="T115" s="152"/>
      <c r="AT115" s="147" t="s">
        <v>155</v>
      </c>
      <c r="AU115" s="147" t="s">
        <v>21</v>
      </c>
      <c r="AV115" s="12" t="s">
        <v>21</v>
      </c>
      <c r="AW115" s="12" t="s">
        <v>38</v>
      </c>
      <c r="AX115" s="12" t="s">
        <v>77</v>
      </c>
      <c r="AY115" s="147" t="s">
        <v>144</v>
      </c>
    </row>
    <row r="116" spans="2:65" s="13" customFormat="1" ht="10">
      <c r="B116" s="153"/>
      <c r="D116" s="146" t="s">
        <v>155</v>
      </c>
      <c r="E116" s="154" t="s">
        <v>31</v>
      </c>
      <c r="F116" s="155" t="s">
        <v>157</v>
      </c>
      <c r="H116" s="156">
        <v>1</v>
      </c>
      <c r="I116" s="157"/>
      <c r="L116" s="153"/>
      <c r="M116" s="158"/>
      <c r="T116" s="159"/>
      <c r="AT116" s="154" t="s">
        <v>155</v>
      </c>
      <c r="AU116" s="154" t="s">
        <v>21</v>
      </c>
      <c r="AV116" s="13" t="s">
        <v>151</v>
      </c>
      <c r="AW116" s="13" t="s">
        <v>38</v>
      </c>
      <c r="AX116" s="13" t="s">
        <v>85</v>
      </c>
      <c r="AY116" s="154" t="s">
        <v>144</v>
      </c>
    </row>
    <row r="117" spans="2:65" s="1" customFormat="1" ht="16.5" customHeight="1">
      <c r="B117" s="33"/>
      <c r="C117" s="128" t="s">
        <v>192</v>
      </c>
      <c r="D117" s="128" t="s">
        <v>146</v>
      </c>
      <c r="E117" s="129" t="s">
        <v>698</v>
      </c>
      <c r="F117" s="130" t="s">
        <v>699</v>
      </c>
      <c r="G117" s="131" t="s">
        <v>669</v>
      </c>
      <c r="H117" s="132">
        <v>1</v>
      </c>
      <c r="I117" s="133"/>
      <c r="J117" s="134">
        <f>ROUND(I117*H117,2)</f>
        <v>0</v>
      </c>
      <c r="K117" s="130" t="s">
        <v>150</v>
      </c>
      <c r="L117" s="33"/>
      <c r="M117" s="135" t="s">
        <v>31</v>
      </c>
      <c r="N117" s="136" t="s">
        <v>48</v>
      </c>
      <c r="P117" s="137">
        <f>O117*H117</f>
        <v>0</v>
      </c>
      <c r="Q117" s="137">
        <v>0</v>
      </c>
      <c r="R117" s="137">
        <f>Q117*H117</f>
        <v>0</v>
      </c>
      <c r="S117" s="137">
        <v>0</v>
      </c>
      <c r="T117" s="138">
        <f>S117*H117</f>
        <v>0</v>
      </c>
      <c r="AR117" s="139" t="s">
        <v>151</v>
      </c>
      <c r="AT117" s="139" t="s">
        <v>146</v>
      </c>
      <c r="AU117" s="139" t="s">
        <v>21</v>
      </c>
      <c r="AY117" s="17" t="s">
        <v>144</v>
      </c>
      <c r="BE117" s="140">
        <f>IF(N117="základní",J117,0)</f>
        <v>0</v>
      </c>
      <c r="BF117" s="140">
        <f>IF(N117="snížená",J117,0)</f>
        <v>0</v>
      </c>
      <c r="BG117" s="140">
        <f>IF(N117="zákl. přenesená",J117,0)</f>
        <v>0</v>
      </c>
      <c r="BH117" s="140">
        <f>IF(N117="sníž. přenesená",J117,0)</f>
        <v>0</v>
      </c>
      <c r="BI117" s="140">
        <f>IF(N117="nulová",J117,0)</f>
        <v>0</v>
      </c>
      <c r="BJ117" s="17" t="s">
        <v>85</v>
      </c>
      <c r="BK117" s="140">
        <f>ROUND(I117*H117,2)</f>
        <v>0</v>
      </c>
      <c r="BL117" s="17" t="s">
        <v>151</v>
      </c>
      <c r="BM117" s="139" t="s">
        <v>700</v>
      </c>
    </row>
    <row r="118" spans="2:65" s="1" customFormat="1" ht="10">
      <c r="B118" s="33"/>
      <c r="D118" s="141" t="s">
        <v>153</v>
      </c>
      <c r="F118" s="142" t="s">
        <v>701</v>
      </c>
      <c r="I118" s="143"/>
      <c r="L118" s="33"/>
      <c r="M118" s="144"/>
      <c r="T118" s="54"/>
      <c r="AT118" s="17" t="s">
        <v>153</v>
      </c>
      <c r="AU118" s="17" t="s">
        <v>21</v>
      </c>
    </row>
    <row r="119" spans="2:65" s="12" customFormat="1" ht="10">
      <c r="B119" s="145"/>
      <c r="D119" s="146" t="s">
        <v>155</v>
      </c>
      <c r="E119" s="147" t="s">
        <v>31</v>
      </c>
      <c r="F119" s="148" t="s">
        <v>85</v>
      </c>
      <c r="H119" s="149">
        <v>1</v>
      </c>
      <c r="I119" s="150"/>
      <c r="L119" s="145"/>
      <c r="M119" s="151"/>
      <c r="T119" s="152"/>
      <c r="AT119" s="147" t="s">
        <v>155</v>
      </c>
      <c r="AU119" s="147" t="s">
        <v>21</v>
      </c>
      <c r="AV119" s="12" t="s">
        <v>21</v>
      </c>
      <c r="AW119" s="12" t="s">
        <v>38</v>
      </c>
      <c r="AX119" s="12" t="s">
        <v>77</v>
      </c>
      <c r="AY119" s="147" t="s">
        <v>144</v>
      </c>
    </row>
    <row r="120" spans="2:65" s="13" customFormat="1" ht="10">
      <c r="B120" s="153"/>
      <c r="D120" s="146" t="s">
        <v>155</v>
      </c>
      <c r="E120" s="154" t="s">
        <v>31</v>
      </c>
      <c r="F120" s="155" t="s">
        <v>157</v>
      </c>
      <c r="H120" s="156">
        <v>1</v>
      </c>
      <c r="I120" s="157"/>
      <c r="L120" s="153"/>
      <c r="M120" s="158"/>
      <c r="T120" s="159"/>
      <c r="AT120" s="154" t="s">
        <v>155</v>
      </c>
      <c r="AU120" s="154" t="s">
        <v>21</v>
      </c>
      <c r="AV120" s="13" t="s">
        <v>151</v>
      </c>
      <c r="AW120" s="13" t="s">
        <v>38</v>
      </c>
      <c r="AX120" s="13" t="s">
        <v>85</v>
      </c>
      <c r="AY120" s="154" t="s">
        <v>144</v>
      </c>
    </row>
    <row r="121" spans="2:65" s="11" customFormat="1" ht="22.75" customHeight="1">
      <c r="B121" s="116"/>
      <c r="D121" s="117" t="s">
        <v>76</v>
      </c>
      <c r="E121" s="126" t="s">
        <v>702</v>
      </c>
      <c r="F121" s="126" t="s">
        <v>703</v>
      </c>
      <c r="I121" s="119"/>
      <c r="J121" s="127">
        <f>BK121</f>
        <v>0</v>
      </c>
      <c r="L121" s="116"/>
      <c r="M121" s="121"/>
      <c r="P121" s="122">
        <f>SUM(P122:P129)</f>
        <v>0</v>
      </c>
      <c r="R121" s="122">
        <f>SUM(R122:R129)</f>
        <v>0</v>
      </c>
      <c r="T121" s="123">
        <f>SUM(T122:T129)</f>
        <v>0</v>
      </c>
      <c r="AR121" s="117" t="s">
        <v>174</v>
      </c>
      <c r="AT121" s="124" t="s">
        <v>76</v>
      </c>
      <c r="AU121" s="124" t="s">
        <v>85</v>
      </c>
      <c r="AY121" s="117" t="s">
        <v>144</v>
      </c>
      <c r="BK121" s="125">
        <f>SUM(BK122:BK129)</f>
        <v>0</v>
      </c>
    </row>
    <row r="122" spans="2:65" s="1" customFormat="1" ht="16.5" customHeight="1">
      <c r="B122" s="33"/>
      <c r="C122" s="128" t="s">
        <v>198</v>
      </c>
      <c r="D122" s="128" t="s">
        <v>146</v>
      </c>
      <c r="E122" s="129" t="s">
        <v>704</v>
      </c>
      <c r="F122" s="130" t="s">
        <v>703</v>
      </c>
      <c r="G122" s="131" t="s">
        <v>669</v>
      </c>
      <c r="H122" s="132">
        <v>1</v>
      </c>
      <c r="I122" s="133"/>
      <c r="J122" s="134">
        <f>ROUND(I122*H122,2)</f>
        <v>0</v>
      </c>
      <c r="K122" s="130" t="s">
        <v>150</v>
      </c>
      <c r="L122" s="33"/>
      <c r="M122" s="135" t="s">
        <v>31</v>
      </c>
      <c r="N122" s="136" t="s">
        <v>48</v>
      </c>
      <c r="P122" s="137">
        <f>O122*H122</f>
        <v>0</v>
      </c>
      <c r="Q122" s="137">
        <v>0</v>
      </c>
      <c r="R122" s="137">
        <f>Q122*H122</f>
        <v>0</v>
      </c>
      <c r="S122" s="137">
        <v>0</v>
      </c>
      <c r="T122" s="138">
        <f>S122*H122</f>
        <v>0</v>
      </c>
      <c r="AR122" s="139" t="s">
        <v>151</v>
      </c>
      <c r="AT122" s="139" t="s">
        <v>146</v>
      </c>
      <c r="AU122" s="139" t="s">
        <v>21</v>
      </c>
      <c r="AY122" s="17" t="s">
        <v>144</v>
      </c>
      <c r="BE122" s="140">
        <f>IF(N122="základní",J122,0)</f>
        <v>0</v>
      </c>
      <c r="BF122" s="140">
        <f>IF(N122="snížená",J122,0)</f>
        <v>0</v>
      </c>
      <c r="BG122" s="140">
        <f>IF(N122="zákl. přenesená",J122,0)</f>
        <v>0</v>
      </c>
      <c r="BH122" s="140">
        <f>IF(N122="sníž. přenesená",J122,0)</f>
        <v>0</v>
      </c>
      <c r="BI122" s="140">
        <f>IF(N122="nulová",J122,0)</f>
        <v>0</v>
      </c>
      <c r="BJ122" s="17" t="s">
        <v>85</v>
      </c>
      <c r="BK122" s="140">
        <f>ROUND(I122*H122,2)</f>
        <v>0</v>
      </c>
      <c r="BL122" s="17" t="s">
        <v>151</v>
      </c>
      <c r="BM122" s="139" t="s">
        <v>705</v>
      </c>
    </row>
    <row r="123" spans="2:65" s="1" customFormat="1" ht="10">
      <c r="B123" s="33"/>
      <c r="D123" s="141" t="s">
        <v>153</v>
      </c>
      <c r="F123" s="142" t="s">
        <v>706</v>
      </c>
      <c r="I123" s="143"/>
      <c r="L123" s="33"/>
      <c r="M123" s="144"/>
      <c r="T123" s="54"/>
      <c r="AT123" s="17" t="s">
        <v>153</v>
      </c>
      <c r="AU123" s="17" t="s">
        <v>21</v>
      </c>
    </row>
    <row r="124" spans="2:65" s="12" customFormat="1" ht="10">
      <c r="B124" s="145"/>
      <c r="D124" s="146" t="s">
        <v>155</v>
      </c>
      <c r="E124" s="147" t="s">
        <v>31</v>
      </c>
      <c r="F124" s="148" t="s">
        <v>85</v>
      </c>
      <c r="H124" s="149">
        <v>1</v>
      </c>
      <c r="I124" s="150"/>
      <c r="L124" s="145"/>
      <c r="M124" s="151"/>
      <c r="T124" s="152"/>
      <c r="AT124" s="147" t="s">
        <v>155</v>
      </c>
      <c r="AU124" s="147" t="s">
        <v>21</v>
      </c>
      <c r="AV124" s="12" t="s">
        <v>21</v>
      </c>
      <c r="AW124" s="12" t="s">
        <v>38</v>
      </c>
      <c r="AX124" s="12" t="s">
        <v>77</v>
      </c>
      <c r="AY124" s="147" t="s">
        <v>144</v>
      </c>
    </row>
    <row r="125" spans="2:65" s="13" customFormat="1" ht="10">
      <c r="B125" s="153"/>
      <c r="D125" s="146" t="s">
        <v>155</v>
      </c>
      <c r="E125" s="154" t="s">
        <v>31</v>
      </c>
      <c r="F125" s="155" t="s">
        <v>157</v>
      </c>
      <c r="H125" s="156">
        <v>1</v>
      </c>
      <c r="I125" s="157"/>
      <c r="L125" s="153"/>
      <c r="M125" s="158"/>
      <c r="T125" s="159"/>
      <c r="AT125" s="154" t="s">
        <v>155</v>
      </c>
      <c r="AU125" s="154" t="s">
        <v>21</v>
      </c>
      <c r="AV125" s="13" t="s">
        <v>151</v>
      </c>
      <c r="AW125" s="13" t="s">
        <v>38</v>
      </c>
      <c r="AX125" s="13" t="s">
        <v>85</v>
      </c>
      <c r="AY125" s="154" t="s">
        <v>144</v>
      </c>
    </row>
    <row r="126" spans="2:65" s="1" customFormat="1" ht="16.5" customHeight="1">
      <c r="B126" s="33"/>
      <c r="C126" s="128" t="s">
        <v>204</v>
      </c>
      <c r="D126" s="128" t="s">
        <v>146</v>
      </c>
      <c r="E126" s="129" t="s">
        <v>707</v>
      </c>
      <c r="F126" s="130" t="s">
        <v>708</v>
      </c>
      <c r="G126" s="131" t="s">
        <v>669</v>
      </c>
      <c r="H126" s="132">
        <v>1</v>
      </c>
      <c r="I126" s="133"/>
      <c r="J126" s="134">
        <f>ROUND(I126*H126,2)</f>
        <v>0</v>
      </c>
      <c r="K126" s="130" t="s">
        <v>150</v>
      </c>
      <c r="L126" s="33"/>
      <c r="M126" s="135" t="s">
        <v>31</v>
      </c>
      <c r="N126" s="136" t="s">
        <v>48</v>
      </c>
      <c r="P126" s="137">
        <f>O126*H126</f>
        <v>0</v>
      </c>
      <c r="Q126" s="137">
        <v>0</v>
      </c>
      <c r="R126" s="137">
        <f>Q126*H126</f>
        <v>0</v>
      </c>
      <c r="S126" s="137">
        <v>0</v>
      </c>
      <c r="T126" s="138">
        <f>S126*H126</f>
        <v>0</v>
      </c>
      <c r="AR126" s="139" t="s">
        <v>151</v>
      </c>
      <c r="AT126" s="139" t="s">
        <v>146</v>
      </c>
      <c r="AU126" s="139" t="s">
        <v>21</v>
      </c>
      <c r="AY126" s="17" t="s">
        <v>144</v>
      </c>
      <c r="BE126" s="140">
        <f>IF(N126="základní",J126,0)</f>
        <v>0</v>
      </c>
      <c r="BF126" s="140">
        <f>IF(N126="snížená",J126,0)</f>
        <v>0</v>
      </c>
      <c r="BG126" s="140">
        <f>IF(N126="zákl. přenesená",J126,0)</f>
        <v>0</v>
      </c>
      <c r="BH126" s="140">
        <f>IF(N126="sníž. přenesená",J126,0)</f>
        <v>0</v>
      </c>
      <c r="BI126" s="140">
        <f>IF(N126="nulová",J126,0)</f>
        <v>0</v>
      </c>
      <c r="BJ126" s="17" t="s">
        <v>85</v>
      </c>
      <c r="BK126" s="140">
        <f>ROUND(I126*H126,2)</f>
        <v>0</v>
      </c>
      <c r="BL126" s="17" t="s">
        <v>151</v>
      </c>
      <c r="BM126" s="139" t="s">
        <v>709</v>
      </c>
    </row>
    <row r="127" spans="2:65" s="1" customFormat="1" ht="10">
      <c r="B127" s="33"/>
      <c r="D127" s="141" t="s">
        <v>153</v>
      </c>
      <c r="F127" s="142" t="s">
        <v>710</v>
      </c>
      <c r="I127" s="143"/>
      <c r="L127" s="33"/>
      <c r="M127" s="144"/>
      <c r="T127" s="54"/>
      <c r="AT127" s="17" t="s">
        <v>153</v>
      </c>
      <c r="AU127" s="17" t="s">
        <v>21</v>
      </c>
    </row>
    <row r="128" spans="2:65" s="12" customFormat="1" ht="10">
      <c r="B128" s="145"/>
      <c r="D128" s="146" t="s">
        <v>155</v>
      </c>
      <c r="E128" s="147" t="s">
        <v>31</v>
      </c>
      <c r="F128" s="148" t="s">
        <v>711</v>
      </c>
      <c r="H128" s="149">
        <v>1</v>
      </c>
      <c r="I128" s="150"/>
      <c r="L128" s="145"/>
      <c r="M128" s="151"/>
      <c r="T128" s="152"/>
      <c r="AT128" s="147" t="s">
        <v>155</v>
      </c>
      <c r="AU128" s="147" t="s">
        <v>21</v>
      </c>
      <c r="AV128" s="12" t="s">
        <v>21</v>
      </c>
      <c r="AW128" s="12" t="s">
        <v>38</v>
      </c>
      <c r="AX128" s="12" t="s">
        <v>77</v>
      </c>
      <c r="AY128" s="147" t="s">
        <v>144</v>
      </c>
    </row>
    <row r="129" spans="2:51" s="13" customFormat="1" ht="10">
      <c r="B129" s="153"/>
      <c r="D129" s="146" t="s">
        <v>155</v>
      </c>
      <c r="E129" s="154" t="s">
        <v>31</v>
      </c>
      <c r="F129" s="155" t="s">
        <v>157</v>
      </c>
      <c r="H129" s="156">
        <v>1</v>
      </c>
      <c r="I129" s="157"/>
      <c r="L129" s="153"/>
      <c r="M129" s="166"/>
      <c r="N129" s="167"/>
      <c r="O129" s="167"/>
      <c r="P129" s="167"/>
      <c r="Q129" s="167"/>
      <c r="R129" s="167"/>
      <c r="S129" s="167"/>
      <c r="T129" s="168"/>
      <c r="AT129" s="154" t="s">
        <v>155</v>
      </c>
      <c r="AU129" s="154" t="s">
        <v>21</v>
      </c>
      <c r="AV129" s="13" t="s">
        <v>151</v>
      </c>
      <c r="AW129" s="13" t="s">
        <v>38</v>
      </c>
      <c r="AX129" s="13" t="s">
        <v>85</v>
      </c>
      <c r="AY129" s="154" t="s">
        <v>144</v>
      </c>
    </row>
    <row r="130" spans="2:51" s="1" customFormat="1" ht="7" customHeight="1">
      <c r="B130" s="42"/>
      <c r="C130" s="43"/>
      <c r="D130" s="43"/>
      <c r="E130" s="43"/>
      <c r="F130" s="43"/>
      <c r="G130" s="43"/>
      <c r="H130" s="43"/>
      <c r="I130" s="43"/>
      <c r="J130" s="43"/>
      <c r="K130" s="43"/>
      <c r="L130" s="33"/>
    </row>
  </sheetData>
  <sheetProtection algorithmName="SHA-512" hashValue="a0Vke6bQYg6rO+uQTria1g2RgO7hwLAJMxFIH9KqiCZfO2E1vsCNjVL2aMwzP2iOClA+0cQU66Kl2S4odKWOvw==" saltValue="5WqZLqy7fgJFRLBLK+Doyfz306ubfpMYlHLHVohfrGsbbN8viLUU+Z55aZpCfZqifs1HEUzObLfD87TD5WtgBA==" spinCount="100000" sheet="1" objects="1" scenarios="1" formatColumns="0" formatRows="0" autoFilter="0"/>
  <autoFilter ref="C83:K129" xr:uid="{00000000-0009-0000-0000-00000A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A00-000000000000}"/>
    <hyperlink ref="F92" r:id="rId2" xr:uid="{00000000-0004-0000-0A00-000001000000}"/>
    <hyperlink ref="F96" r:id="rId3" xr:uid="{00000000-0004-0000-0A00-000002000000}"/>
    <hyperlink ref="F101" r:id="rId4" xr:uid="{00000000-0004-0000-0A00-000003000000}"/>
    <hyperlink ref="F105" r:id="rId5" xr:uid="{00000000-0004-0000-0A00-000004000000}"/>
    <hyperlink ref="F110" r:id="rId6" xr:uid="{00000000-0004-0000-0A00-000005000000}"/>
    <hyperlink ref="F114" r:id="rId7" xr:uid="{00000000-0004-0000-0A00-000006000000}"/>
    <hyperlink ref="F118" r:id="rId8" xr:uid="{00000000-0004-0000-0A00-000007000000}"/>
    <hyperlink ref="F123" r:id="rId9" xr:uid="{00000000-0004-0000-0A00-000008000000}"/>
    <hyperlink ref="F127" r:id="rId10" xr:uid="{00000000-0004-0000-0A00-000009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219"/>
  <sheetViews>
    <sheetView showGridLines="0" topLeftCell="A58" zoomScale="110" zoomScaleNormal="110" workbookViewId="0"/>
  </sheetViews>
  <sheetFormatPr defaultRowHeight="14.5"/>
  <cols>
    <col min="1" max="1" width="8.33203125" style="185" customWidth="1"/>
    <col min="2" max="2" width="1.6640625" style="185" customWidth="1"/>
    <col min="3" max="4" width="5" style="185" customWidth="1"/>
    <col min="5" max="5" width="11.6640625" style="185" customWidth="1"/>
    <col min="6" max="6" width="9.109375" style="185" customWidth="1"/>
    <col min="7" max="7" width="5" style="185" customWidth="1"/>
    <col min="8" max="8" width="77.77734375" style="185" customWidth="1"/>
    <col min="9" max="10" width="20" style="185" customWidth="1"/>
    <col min="11" max="11" width="1.6640625" style="185" customWidth="1"/>
  </cols>
  <sheetData>
    <row r="1" spans="2:11" customFormat="1" ht="37.5" customHeight="1"/>
    <row r="2" spans="2:11" customFormat="1" ht="7.5" customHeight="1">
      <c r="B2" s="186"/>
      <c r="C2" s="187"/>
      <c r="D2" s="187"/>
      <c r="E2" s="187"/>
      <c r="F2" s="187"/>
      <c r="G2" s="187"/>
      <c r="H2" s="187"/>
      <c r="I2" s="187"/>
      <c r="J2" s="187"/>
      <c r="K2" s="188"/>
    </row>
    <row r="3" spans="2:11" s="15" customFormat="1" ht="45" customHeight="1">
      <c r="B3" s="189"/>
      <c r="C3" s="313" t="s">
        <v>712</v>
      </c>
      <c r="D3" s="313"/>
      <c r="E3" s="313"/>
      <c r="F3" s="313"/>
      <c r="G3" s="313"/>
      <c r="H3" s="313"/>
      <c r="I3" s="313"/>
      <c r="J3" s="313"/>
      <c r="K3" s="190"/>
    </row>
    <row r="4" spans="2:11" customFormat="1" ht="25.5" customHeight="1">
      <c r="B4" s="191"/>
      <c r="C4" s="312" t="s">
        <v>713</v>
      </c>
      <c r="D4" s="312"/>
      <c r="E4" s="312"/>
      <c r="F4" s="312"/>
      <c r="G4" s="312"/>
      <c r="H4" s="312"/>
      <c r="I4" s="312"/>
      <c r="J4" s="312"/>
      <c r="K4" s="192"/>
    </row>
    <row r="5" spans="2:11" customFormat="1" ht="5.25" customHeight="1">
      <c r="B5" s="191"/>
      <c r="C5" s="193"/>
      <c r="D5" s="193"/>
      <c r="E5" s="193"/>
      <c r="F5" s="193"/>
      <c r="G5" s="193"/>
      <c r="H5" s="193"/>
      <c r="I5" s="193"/>
      <c r="J5" s="193"/>
      <c r="K5" s="192"/>
    </row>
    <row r="6" spans="2:11" customFormat="1" ht="15" customHeight="1">
      <c r="B6" s="191"/>
      <c r="C6" s="311" t="s">
        <v>714</v>
      </c>
      <c r="D6" s="311"/>
      <c r="E6" s="311"/>
      <c r="F6" s="311"/>
      <c r="G6" s="311"/>
      <c r="H6" s="311"/>
      <c r="I6" s="311"/>
      <c r="J6" s="311"/>
      <c r="K6" s="192"/>
    </row>
    <row r="7" spans="2:11" customFormat="1" ht="15" customHeight="1">
      <c r="B7" s="195"/>
      <c r="C7" s="311" t="s">
        <v>715</v>
      </c>
      <c r="D7" s="311"/>
      <c r="E7" s="311"/>
      <c r="F7" s="311"/>
      <c r="G7" s="311"/>
      <c r="H7" s="311"/>
      <c r="I7" s="311"/>
      <c r="J7" s="311"/>
      <c r="K7" s="192"/>
    </row>
    <row r="8" spans="2:11" customFormat="1" ht="12.75" customHeight="1">
      <c r="B8" s="195"/>
      <c r="C8" s="194"/>
      <c r="D8" s="194"/>
      <c r="E8" s="194"/>
      <c r="F8" s="194"/>
      <c r="G8" s="194"/>
      <c r="H8" s="194"/>
      <c r="I8" s="194"/>
      <c r="J8" s="194"/>
      <c r="K8" s="192"/>
    </row>
    <row r="9" spans="2:11" customFormat="1" ht="15" customHeight="1">
      <c r="B9" s="195"/>
      <c r="C9" s="311" t="s">
        <v>716</v>
      </c>
      <c r="D9" s="311"/>
      <c r="E9" s="311"/>
      <c r="F9" s="311"/>
      <c r="G9" s="311"/>
      <c r="H9" s="311"/>
      <c r="I9" s="311"/>
      <c r="J9" s="311"/>
      <c r="K9" s="192"/>
    </row>
    <row r="10" spans="2:11" customFormat="1" ht="15" customHeight="1">
      <c r="B10" s="195"/>
      <c r="C10" s="194"/>
      <c r="D10" s="311" t="s">
        <v>717</v>
      </c>
      <c r="E10" s="311"/>
      <c r="F10" s="311"/>
      <c r="G10" s="311"/>
      <c r="H10" s="311"/>
      <c r="I10" s="311"/>
      <c r="J10" s="311"/>
      <c r="K10" s="192"/>
    </row>
    <row r="11" spans="2:11" customFormat="1" ht="15" customHeight="1">
      <c r="B11" s="195"/>
      <c r="C11" s="196"/>
      <c r="D11" s="311" t="s">
        <v>718</v>
      </c>
      <c r="E11" s="311"/>
      <c r="F11" s="311"/>
      <c r="G11" s="311"/>
      <c r="H11" s="311"/>
      <c r="I11" s="311"/>
      <c r="J11" s="311"/>
      <c r="K11" s="192"/>
    </row>
    <row r="12" spans="2:11" customFormat="1" ht="15" customHeight="1">
      <c r="B12" s="195"/>
      <c r="C12" s="196"/>
      <c r="D12" s="194"/>
      <c r="E12" s="194"/>
      <c r="F12" s="194"/>
      <c r="G12" s="194"/>
      <c r="H12" s="194"/>
      <c r="I12" s="194"/>
      <c r="J12" s="194"/>
      <c r="K12" s="192"/>
    </row>
    <row r="13" spans="2:11" customFormat="1" ht="15" customHeight="1">
      <c r="B13" s="195"/>
      <c r="C13" s="196"/>
      <c r="D13" s="197" t="s">
        <v>719</v>
      </c>
      <c r="E13" s="194"/>
      <c r="F13" s="194"/>
      <c r="G13" s="194"/>
      <c r="H13" s="194"/>
      <c r="I13" s="194"/>
      <c r="J13" s="194"/>
      <c r="K13" s="192"/>
    </row>
    <row r="14" spans="2:11" customFormat="1" ht="12.75" customHeight="1">
      <c r="B14" s="195"/>
      <c r="C14" s="196"/>
      <c r="D14" s="196"/>
      <c r="E14" s="196"/>
      <c r="F14" s="196"/>
      <c r="G14" s="196"/>
      <c r="H14" s="196"/>
      <c r="I14" s="196"/>
      <c r="J14" s="196"/>
      <c r="K14" s="192"/>
    </row>
    <row r="15" spans="2:11" customFormat="1" ht="15" customHeight="1">
      <c r="B15" s="195"/>
      <c r="C15" s="196"/>
      <c r="D15" s="311" t="s">
        <v>720</v>
      </c>
      <c r="E15" s="311"/>
      <c r="F15" s="311"/>
      <c r="G15" s="311"/>
      <c r="H15" s="311"/>
      <c r="I15" s="311"/>
      <c r="J15" s="311"/>
      <c r="K15" s="192"/>
    </row>
    <row r="16" spans="2:11" customFormat="1" ht="15" customHeight="1">
      <c r="B16" s="195"/>
      <c r="C16" s="196"/>
      <c r="D16" s="311" t="s">
        <v>721</v>
      </c>
      <c r="E16" s="311"/>
      <c r="F16" s="311"/>
      <c r="G16" s="311"/>
      <c r="H16" s="311"/>
      <c r="I16" s="311"/>
      <c r="J16" s="311"/>
      <c r="K16" s="192"/>
    </row>
    <row r="17" spans="2:11" customFormat="1" ht="15" customHeight="1">
      <c r="B17" s="195"/>
      <c r="C17" s="196"/>
      <c r="D17" s="311" t="s">
        <v>722</v>
      </c>
      <c r="E17" s="311"/>
      <c r="F17" s="311"/>
      <c r="G17" s="311"/>
      <c r="H17" s="311"/>
      <c r="I17" s="311"/>
      <c r="J17" s="311"/>
      <c r="K17" s="192"/>
    </row>
    <row r="18" spans="2:11" customFormat="1" ht="15" customHeight="1">
      <c r="B18" s="195"/>
      <c r="C18" s="196"/>
      <c r="D18" s="196"/>
      <c r="E18" s="198" t="s">
        <v>84</v>
      </c>
      <c r="F18" s="311" t="s">
        <v>723</v>
      </c>
      <c r="G18" s="311"/>
      <c r="H18" s="311"/>
      <c r="I18" s="311"/>
      <c r="J18" s="311"/>
      <c r="K18" s="192"/>
    </row>
    <row r="19" spans="2:11" customFormat="1" ht="15" customHeight="1">
      <c r="B19" s="195"/>
      <c r="C19" s="196"/>
      <c r="D19" s="196"/>
      <c r="E19" s="198" t="s">
        <v>724</v>
      </c>
      <c r="F19" s="311" t="s">
        <v>725</v>
      </c>
      <c r="G19" s="311"/>
      <c r="H19" s="311"/>
      <c r="I19" s="311"/>
      <c r="J19" s="311"/>
      <c r="K19" s="192"/>
    </row>
    <row r="20" spans="2:11" customFormat="1" ht="15" customHeight="1">
      <c r="B20" s="195"/>
      <c r="C20" s="196"/>
      <c r="D20" s="196"/>
      <c r="E20" s="198" t="s">
        <v>726</v>
      </c>
      <c r="F20" s="311" t="s">
        <v>727</v>
      </c>
      <c r="G20" s="311"/>
      <c r="H20" s="311"/>
      <c r="I20" s="311"/>
      <c r="J20" s="311"/>
      <c r="K20" s="192"/>
    </row>
    <row r="21" spans="2:11" customFormat="1" ht="15" customHeight="1">
      <c r="B21" s="195"/>
      <c r="C21" s="196"/>
      <c r="D21" s="196"/>
      <c r="E21" s="198" t="s">
        <v>728</v>
      </c>
      <c r="F21" s="311" t="s">
        <v>729</v>
      </c>
      <c r="G21" s="311"/>
      <c r="H21" s="311"/>
      <c r="I21" s="311"/>
      <c r="J21" s="311"/>
      <c r="K21" s="192"/>
    </row>
    <row r="22" spans="2:11" customFormat="1" ht="15" customHeight="1">
      <c r="B22" s="195"/>
      <c r="C22" s="196"/>
      <c r="D22" s="196"/>
      <c r="E22" s="198" t="s">
        <v>730</v>
      </c>
      <c r="F22" s="311" t="s">
        <v>731</v>
      </c>
      <c r="G22" s="311"/>
      <c r="H22" s="311"/>
      <c r="I22" s="311"/>
      <c r="J22" s="311"/>
      <c r="K22" s="192"/>
    </row>
    <row r="23" spans="2:11" customFormat="1" ht="15" customHeight="1">
      <c r="B23" s="195"/>
      <c r="C23" s="196"/>
      <c r="D23" s="196"/>
      <c r="E23" s="198" t="s">
        <v>732</v>
      </c>
      <c r="F23" s="311" t="s">
        <v>733</v>
      </c>
      <c r="G23" s="311"/>
      <c r="H23" s="311"/>
      <c r="I23" s="311"/>
      <c r="J23" s="311"/>
      <c r="K23" s="192"/>
    </row>
    <row r="24" spans="2:11" customFormat="1" ht="12.75" customHeight="1">
      <c r="B24" s="195"/>
      <c r="C24" s="196"/>
      <c r="D24" s="196"/>
      <c r="E24" s="196"/>
      <c r="F24" s="196"/>
      <c r="G24" s="196"/>
      <c r="H24" s="196"/>
      <c r="I24" s="196"/>
      <c r="J24" s="196"/>
      <c r="K24" s="192"/>
    </row>
    <row r="25" spans="2:11" customFormat="1" ht="15" customHeight="1">
      <c r="B25" s="195"/>
      <c r="C25" s="311" t="s">
        <v>734</v>
      </c>
      <c r="D25" s="311"/>
      <c r="E25" s="311"/>
      <c r="F25" s="311"/>
      <c r="G25" s="311"/>
      <c r="H25" s="311"/>
      <c r="I25" s="311"/>
      <c r="J25" s="311"/>
      <c r="K25" s="192"/>
    </row>
    <row r="26" spans="2:11" customFormat="1" ht="15" customHeight="1">
      <c r="B26" s="195"/>
      <c r="C26" s="311" t="s">
        <v>735</v>
      </c>
      <c r="D26" s="311"/>
      <c r="E26" s="311"/>
      <c r="F26" s="311"/>
      <c r="G26" s="311"/>
      <c r="H26" s="311"/>
      <c r="I26" s="311"/>
      <c r="J26" s="311"/>
      <c r="K26" s="192"/>
    </row>
    <row r="27" spans="2:11" customFormat="1" ht="15" customHeight="1">
      <c r="B27" s="195"/>
      <c r="C27" s="194"/>
      <c r="D27" s="311" t="s">
        <v>736</v>
      </c>
      <c r="E27" s="311"/>
      <c r="F27" s="311"/>
      <c r="G27" s="311"/>
      <c r="H27" s="311"/>
      <c r="I27" s="311"/>
      <c r="J27" s="311"/>
      <c r="K27" s="192"/>
    </row>
    <row r="28" spans="2:11" customFormat="1" ht="15" customHeight="1">
      <c r="B28" s="195"/>
      <c r="C28" s="196"/>
      <c r="D28" s="311" t="s">
        <v>737</v>
      </c>
      <c r="E28" s="311"/>
      <c r="F28" s="311"/>
      <c r="G28" s="311"/>
      <c r="H28" s="311"/>
      <c r="I28" s="311"/>
      <c r="J28" s="311"/>
      <c r="K28" s="192"/>
    </row>
    <row r="29" spans="2:11" customFormat="1" ht="12.75" customHeight="1">
      <c r="B29" s="195"/>
      <c r="C29" s="196"/>
      <c r="D29" s="196"/>
      <c r="E29" s="196"/>
      <c r="F29" s="196"/>
      <c r="G29" s="196"/>
      <c r="H29" s="196"/>
      <c r="I29" s="196"/>
      <c r="J29" s="196"/>
      <c r="K29" s="192"/>
    </row>
    <row r="30" spans="2:11" customFormat="1" ht="15" customHeight="1">
      <c r="B30" s="195"/>
      <c r="C30" s="196"/>
      <c r="D30" s="311" t="s">
        <v>738</v>
      </c>
      <c r="E30" s="311"/>
      <c r="F30" s="311"/>
      <c r="G30" s="311"/>
      <c r="H30" s="311"/>
      <c r="I30" s="311"/>
      <c r="J30" s="311"/>
      <c r="K30" s="192"/>
    </row>
    <row r="31" spans="2:11" customFormat="1" ht="15" customHeight="1">
      <c r="B31" s="195"/>
      <c r="C31" s="196"/>
      <c r="D31" s="311" t="s">
        <v>739</v>
      </c>
      <c r="E31" s="311"/>
      <c r="F31" s="311"/>
      <c r="G31" s="311"/>
      <c r="H31" s="311"/>
      <c r="I31" s="311"/>
      <c r="J31" s="311"/>
      <c r="K31" s="192"/>
    </row>
    <row r="32" spans="2:11" customFormat="1" ht="12.75" customHeight="1">
      <c r="B32" s="195"/>
      <c r="C32" s="196"/>
      <c r="D32" s="196"/>
      <c r="E32" s="196"/>
      <c r="F32" s="196"/>
      <c r="G32" s="196"/>
      <c r="H32" s="196"/>
      <c r="I32" s="196"/>
      <c r="J32" s="196"/>
      <c r="K32" s="192"/>
    </row>
    <row r="33" spans="2:11" customFormat="1" ht="15" customHeight="1">
      <c r="B33" s="195"/>
      <c r="C33" s="196"/>
      <c r="D33" s="311" t="s">
        <v>740</v>
      </c>
      <c r="E33" s="311"/>
      <c r="F33" s="311"/>
      <c r="G33" s="311"/>
      <c r="H33" s="311"/>
      <c r="I33" s="311"/>
      <c r="J33" s="311"/>
      <c r="K33" s="192"/>
    </row>
    <row r="34" spans="2:11" customFormat="1" ht="15" customHeight="1">
      <c r="B34" s="195"/>
      <c r="C34" s="196"/>
      <c r="D34" s="311" t="s">
        <v>741</v>
      </c>
      <c r="E34" s="311"/>
      <c r="F34" s="311"/>
      <c r="G34" s="311"/>
      <c r="H34" s="311"/>
      <c r="I34" s="311"/>
      <c r="J34" s="311"/>
      <c r="K34" s="192"/>
    </row>
    <row r="35" spans="2:11" customFormat="1" ht="15" customHeight="1">
      <c r="B35" s="195"/>
      <c r="C35" s="196"/>
      <c r="D35" s="311" t="s">
        <v>742</v>
      </c>
      <c r="E35" s="311"/>
      <c r="F35" s="311"/>
      <c r="G35" s="311"/>
      <c r="H35" s="311"/>
      <c r="I35" s="311"/>
      <c r="J35" s="311"/>
      <c r="K35" s="192"/>
    </row>
    <row r="36" spans="2:11" customFormat="1" ht="15" customHeight="1">
      <c r="B36" s="195"/>
      <c r="C36" s="196"/>
      <c r="D36" s="194"/>
      <c r="E36" s="197" t="s">
        <v>130</v>
      </c>
      <c r="F36" s="194"/>
      <c r="G36" s="311" t="s">
        <v>743</v>
      </c>
      <c r="H36" s="311"/>
      <c r="I36" s="311"/>
      <c r="J36" s="311"/>
      <c r="K36" s="192"/>
    </row>
    <row r="37" spans="2:11" customFormat="1" ht="30.75" customHeight="1">
      <c r="B37" s="195"/>
      <c r="C37" s="196"/>
      <c r="D37" s="194"/>
      <c r="E37" s="197" t="s">
        <v>744</v>
      </c>
      <c r="F37" s="194"/>
      <c r="G37" s="311" t="s">
        <v>745</v>
      </c>
      <c r="H37" s="311"/>
      <c r="I37" s="311"/>
      <c r="J37" s="311"/>
      <c r="K37" s="192"/>
    </row>
    <row r="38" spans="2:11" customFormat="1" ht="15" customHeight="1">
      <c r="B38" s="195"/>
      <c r="C38" s="196"/>
      <c r="D38" s="194"/>
      <c r="E38" s="197" t="s">
        <v>58</v>
      </c>
      <c r="F38" s="194"/>
      <c r="G38" s="311" t="s">
        <v>746</v>
      </c>
      <c r="H38" s="311"/>
      <c r="I38" s="311"/>
      <c r="J38" s="311"/>
      <c r="K38" s="192"/>
    </row>
    <row r="39" spans="2:11" customFormat="1" ht="15" customHeight="1">
      <c r="B39" s="195"/>
      <c r="C39" s="196"/>
      <c r="D39" s="194"/>
      <c r="E39" s="197" t="s">
        <v>59</v>
      </c>
      <c r="F39" s="194"/>
      <c r="G39" s="311" t="s">
        <v>747</v>
      </c>
      <c r="H39" s="311"/>
      <c r="I39" s="311"/>
      <c r="J39" s="311"/>
      <c r="K39" s="192"/>
    </row>
    <row r="40" spans="2:11" customFormat="1" ht="15" customHeight="1">
      <c r="B40" s="195"/>
      <c r="C40" s="196"/>
      <c r="D40" s="194"/>
      <c r="E40" s="197" t="s">
        <v>131</v>
      </c>
      <c r="F40" s="194"/>
      <c r="G40" s="311" t="s">
        <v>748</v>
      </c>
      <c r="H40" s="311"/>
      <c r="I40" s="311"/>
      <c r="J40" s="311"/>
      <c r="K40" s="192"/>
    </row>
    <row r="41" spans="2:11" customFormat="1" ht="15" customHeight="1">
      <c r="B41" s="195"/>
      <c r="C41" s="196"/>
      <c r="D41" s="194"/>
      <c r="E41" s="197" t="s">
        <v>132</v>
      </c>
      <c r="F41" s="194"/>
      <c r="G41" s="311" t="s">
        <v>749</v>
      </c>
      <c r="H41" s="311"/>
      <c r="I41" s="311"/>
      <c r="J41" s="311"/>
      <c r="K41" s="192"/>
    </row>
    <row r="42" spans="2:11" customFormat="1" ht="15" customHeight="1">
      <c r="B42" s="195"/>
      <c r="C42" s="196"/>
      <c r="D42" s="194"/>
      <c r="E42" s="197" t="s">
        <v>750</v>
      </c>
      <c r="F42" s="194"/>
      <c r="G42" s="311" t="s">
        <v>751</v>
      </c>
      <c r="H42" s="311"/>
      <c r="I42" s="311"/>
      <c r="J42" s="311"/>
      <c r="K42" s="192"/>
    </row>
    <row r="43" spans="2:11" customFormat="1" ht="15" customHeight="1">
      <c r="B43" s="195"/>
      <c r="C43" s="196"/>
      <c r="D43" s="194"/>
      <c r="E43" s="197"/>
      <c r="F43" s="194"/>
      <c r="G43" s="311" t="s">
        <v>752</v>
      </c>
      <c r="H43" s="311"/>
      <c r="I43" s="311"/>
      <c r="J43" s="311"/>
      <c r="K43" s="192"/>
    </row>
    <row r="44" spans="2:11" customFormat="1" ht="15" customHeight="1">
      <c r="B44" s="195"/>
      <c r="C44" s="196"/>
      <c r="D44" s="194"/>
      <c r="E44" s="197" t="s">
        <v>753</v>
      </c>
      <c r="F44" s="194"/>
      <c r="G44" s="311" t="s">
        <v>754</v>
      </c>
      <c r="H44" s="311"/>
      <c r="I44" s="311"/>
      <c r="J44" s="311"/>
      <c r="K44" s="192"/>
    </row>
    <row r="45" spans="2:11" customFormat="1" ht="15" customHeight="1">
      <c r="B45" s="195"/>
      <c r="C45" s="196"/>
      <c r="D45" s="194"/>
      <c r="E45" s="197" t="s">
        <v>134</v>
      </c>
      <c r="F45" s="194"/>
      <c r="G45" s="311" t="s">
        <v>755</v>
      </c>
      <c r="H45" s="311"/>
      <c r="I45" s="311"/>
      <c r="J45" s="311"/>
      <c r="K45" s="192"/>
    </row>
    <row r="46" spans="2:11" customFormat="1" ht="12.75" customHeight="1">
      <c r="B46" s="195"/>
      <c r="C46" s="196"/>
      <c r="D46" s="194"/>
      <c r="E46" s="194"/>
      <c r="F46" s="194"/>
      <c r="G46" s="194"/>
      <c r="H46" s="194"/>
      <c r="I46" s="194"/>
      <c r="J46" s="194"/>
      <c r="K46" s="192"/>
    </row>
    <row r="47" spans="2:11" customFormat="1" ht="15" customHeight="1">
      <c r="B47" s="195"/>
      <c r="C47" s="196"/>
      <c r="D47" s="311" t="s">
        <v>756</v>
      </c>
      <c r="E47" s="311"/>
      <c r="F47" s="311"/>
      <c r="G47" s="311"/>
      <c r="H47" s="311"/>
      <c r="I47" s="311"/>
      <c r="J47" s="311"/>
      <c r="K47" s="192"/>
    </row>
    <row r="48" spans="2:11" customFormat="1" ht="15" customHeight="1">
      <c r="B48" s="195"/>
      <c r="C48" s="196"/>
      <c r="D48" s="196"/>
      <c r="E48" s="311" t="s">
        <v>757</v>
      </c>
      <c r="F48" s="311"/>
      <c r="G48" s="311"/>
      <c r="H48" s="311"/>
      <c r="I48" s="311"/>
      <c r="J48" s="311"/>
      <c r="K48" s="192"/>
    </row>
    <row r="49" spans="2:11" customFormat="1" ht="15" customHeight="1">
      <c r="B49" s="195"/>
      <c r="C49" s="196"/>
      <c r="D49" s="196"/>
      <c r="E49" s="311" t="s">
        <v>758</v>
      </c>
      <c r="F49" s="311"/>
      <c r="G49" s="311"/>
      <c r="H49" s="311"/>
      <c r="I49" s="311"/>
      <c r="J49" s="311"/>
      <c r="K49" s="192"/>
    </row>
    <row r="50" spans="2:11" customFormat="1" ht="15" customHeight="1">
      <c r="B50" s="195"/>
      <c r="C50" s="196"/>
      <c r="D50" s="196"/>
      <c r="E50" s="311" t="s">
        <v>759</v>
      </c>
      <c r="F50" s="311"/>
      <c r="G50" s="311"/>
      <c r="H50" s="311"/>
      <c r="I50" s="311"/>
      <c r="J50" s="311"/>
      <c r="K50" s="192"/>
    </row>
    <row r="51" spans="2:11" customFormat="1" ht="15" customHeight="1">
      <c r="B51" s="195"/>
      <c r="C51" s="196"/>
      <c r="D51" s="311" t="s">
        <v>760</v>
      </c>
      <c r="E51" s="311"/>
      <c r="F51" s="311"/>
      <c r="G51" s="311"/>
      <c r="H51" s="311"/>
      <c r="I51" s="311"/>
      <c r="J51" s="311"/>
      <c r="K51" s="192"/>
    </row>
    <row r="52" spans="2:11" customFormat="1" ht="25.5" customHeight="1">
      <c r="B52" s="191"/>
      <c r="C52" s="312" t="s">
        <v>761</v>
      </c>
      <c r="D52" s="312"/>
      <c r="E52" s="312"/>
      <c r="F52" s="312"/>
      <c r="G52" s="312"/>
      <c r="H52" s="312"/>
      <c r="I52" s="312"/>
      <c r="J52" s="312"/>
      <c r="K52" s="192"/>
    </row>
    <row r="53" spans="2:11" customFormat="1" ht="5.25" customHeight="1">
      <c r="B53" s="191"/>
      <c r="C53" s="193"/>
      <c r="D53" s="193"/>
      <c r="E53" s="193"/>
      <c r="F53" s="193"/>
      <c r="G53" s="193"/>
      <c r="H53" s="193"/>
      <c r="I53" s="193"/>
      <c r="J53" s="193"/>
      <c r="K53" s="192"/>
    </row>
    <row r="54" spans="2:11" customFormat="1" ht="15" customHeight="1">
      <c r="B54" s="191"/>
      <c r="C54" s="311" t="s">
        <v>762</v>
      </c>
      <c r="D54" s="311"/>
      <c r="E54" s="311"/>
      <c r="F54" s="311"/>
      <c r="G54" s="311"/>
      <c r="H54" s="311"/>
      <c r="I54" s="311"/>
      <c r="J54" s="311"/>
      <c r="K54" s="192"/>
    </row>
    <row r="55" spans="2:11" customFormat="1" ht="15" customHeight="1">
      <c r="B55" s="191"/>
      <c r="C55" s="311" t="s">
        <v>763</v>
      </c>
      <c r="D55" s="311"/>
      <c r="E55" s="311"/>
      <c r="F55" s="311"/>
      <c r="G55" s="311"/>
      <c r="H55" s="311"/>
      <c r="I55" s="311"/>
      <c r="J55" s="311"/>
      <c r="K55" s="192"/>
    </row>
    <row r="56" spans="2:11" customFormat="1" ht="12.75" customHeight="1">
      <c r="B56" s="191"/>
      <c r="C56" s="194"/>
      <c r="D56" s="194"/>
      <c r="E56" s="194"/>
      <c r="F56" s="194"/>
      <c r="G56" s="194"/>
      <c r="H56" s="194"/>
      <c r="I56" s="194"/>
      <c r="J56" s="194"/>
      <c r="K56" s="192"/>
    </row>
    <row r="57" spans="2:11" customFormat="1" ht="15" customHeight="1">
      <c r="B57" s="191"/>
      <c r="C57" s="311" t="s">
        <v>764</v>
      </c>
      <c r="D57" s="311"/>
      <c r="E57" s="311"/>
      <c r="F57" s="311"/>
      <c r="G57" s="311"/>
      <c r="H57" s="311"/>
      <c r="I57" s="311"/>
      <c r="J57" s="311"/>
      <c r="K57" s="192"/>
    </row>
    <row r="58" spans="2:11" customFormat="1" ht="15" customHeight="1">
      <c r="B58" s="191"/>
      <c r="C58" s="196"/>
      <c r="D58" s="311" t="s">
        <v>765</v>
      </c>
      <c r="E58" s="311"/>
      <c r="F58" s="311"/>
      <c r="G58" s="311"/>
      <c r="H58" s="311"/>
      <c r="I58" s="311"/>
      <c r="J58" s="311"/>
      <c r="K58" s="192"/>
    </row>
    <row r="59" spans="2:11" customFormat="1" ht="15" customHeight="1">
      <c r="B59" s="191"/>
      <c r="C59" s="196"/>
      <c r="D59" s="311" t="s">
        <v>766</v>
      </c>
      <c r="E59" s="311"/>
      <c r="F59" s="311"/>
      <c r="G59" s="311"/>
      <c r="H59" s="311"/>
      <c r="I59" s="311"/>
      <c r="J59" s="311"/>
      <c r="K59" s="192"/>
    </row>
    <row r="60" spans="2:11" customFormat="1" ht="15" customHeight="1">
      <c r="B60" s="191"/>
      <c r="C60" s="196"/>
      <c r="D60" s="311" t="s">
        <v>767</v>
      </c>
      <c r="E60" s="311"/>
      <c r="F60" s="311"/>
      <c r="G60" s="311"/>
      <c r="H60" s="311"/>
      <c r="I60" s="311"/>
      <c r="J60" s="311"/>
      <c r="K60" s="192"/>
    </row>
    <row r="61" spans="2:11" customFormat="1" ht="15" customHeight="1">
      <c r="B61" s="191"/>
      <c r="C61" s="196"/>
      <c r="D61" s="311" t="s">
        <v>768</v>
      </c>
      <c r="E61" s="311"/>
      <c r="F61" s="311"/>
      <c r="G61" s="311"/>
      <c r="H61" s="311"/>
      <c r="I61" s="311"/>
      <c r="J61" s="311"/>
      <c r="K61" s="192"/>
    </row>
    <row r="62" spans="2:11" customFormat="1" ht="15" customHeight="1">
      <c r="B62" s="191"/>
      <c r="C62" s="196"/>
      <c r="D62" s="314" t="s">
        <v>769</v>
      </c>
      <c r="E62" s="314"/>
      <c r="F62" s="314"/>
      <c r="G62" s="314"/>
      <c r="H62" s="314"/>
      <c r="I62" s="314"/>
      <c r="J62" s="314"/>
      <c r="K62" s="192"/>
    </row>
    <row r="63" spans="2:11" customFormat="1" ht="15" customHeight="1">
      <c r="B63" s="191"/>
      <c r="C63" s="196"/>
      <c r="D63" s="311" t="s">
        <v>770</v>
      </c>
      <c r="E63" s="311"/>
      <c r="F63" s="311"/>
      <c r="G63" s="311"/>
      <c r="H63" s="311"/>
      <c r="I63" s="311"/>
      <c r="J63" s="311"/>
      <c r="K63" s="192"/>
    </row>
    <row r="64" spans="2:11" customFormat="1" ht="12.75" customHeight="1">
      <c r="B64" s="191"/>
      <c r="C64" s="196"/>
      <c r="D64" s="196"/>
      <c r="E64" s="199"/>
      <c r="F64" s="196"/>
      <c r="G64" s="196"/>
      <c r="H64" s="196"/>
      <c r="I64" s="196"/>
      <c r="J64" s="196"/>
      <c r="K64" s="192"/>
    </row>
    <row r="65" spans="2:11" customFormat="1" ht="15" customHeight="1">
      <c r="B65" s="191"/>
      <c r="C65" s="196"/>
      <c r="D65" s="311" t="s">
        <v>771</v>
      </c>
      <c r="E65" s="311"/>
      <c r="F65" s="311"/>
      <c r="G65" s="311"/>
      <c r="H65" s="311"/>
      <c r="I65" s="311"/>
      <c r="J65" s="311"/>
      <c r="K65" s="192"/>
    </row>
    <row r="66" spans="2:11" customFormat="1" ht="15" customHeight="1">
      <c r="B66" s="191"/>
      <c r="C66" s="196"/>
      <c r="D66" s="314" t="s">
        <v>772</v>
      </c>
      <c r="E66" s="314"/>
      <c r="F66" s="314"/>
      <c r="G66" s="314"/>
      <c r="H66" s="314"/>
      <c r="I66" s="314"/>
      <c r="J66" s="314"/>
      <c r="K66" s="192"/>
    </row>
    <row r="67" spans="2:11" customFormat="1" ht="15" customHeight="1">
      <c r="B67" s="191"/>
      <c r="C67" s="196"/>
      <c r="D67" s="311" t="s">
        <v>773</v>
      </c>
      <c r="E67" s="311"/>
      <c r="F67" s="311"/>
      <c r="G67" s="311"/>
      <c r="H67" s="311"/>
      <c r="I67" s="311"/>
      <c r="J67" s="311"/>
      <c r="K67" s="192"/>
    </row>
    <row r="68" spans="2:11" customFormat="1" ht="15" customHeight="1">
      <c r="B68" s="191"/>
      <c r="C68" s="196"/>
      <c r="D68" s="311" t="s">
        <v>774</v>
      </c>
      <c r="E68" s="311"/>
      <c r="F68" s="311"/>
      <c r="G68" s="311"/>
      <c r="H68" s="311"/>
      <c r="I68" s="311"/>
      <c r="J68" s="311"/>
      <c r="K68" s="192"/>
    </row>
    <row r="69" spans="2:11" customFormat="1" ht="15" customHeight="1">
      <c r="B69" s="191"/>
      <c r="C69" s="196"/>
      <c r="D69" s="311" t="s">
        <v>775</v>
      </c>
      <c r="E69" s="311"/>
      <c r="F69" s="311"/>
      <c r="G69" s="311"/>
      <c r="H69" s="311"/>
      <c r="I69" s="311"/>
      <c r="J69" s="311"/>
      <c r="K69" s="192"/>
    </row>
    <row r="70" spans="2:11" customFormat="1" ht="15" customHeight="1">
      <c r="B70" s="191"/>
      <c r="C70" s="196"/>
      <c r="D70" s="311" t="s">
        <v>776</v>
      </c>
      <c r="E70" s="311"/>
      <c r="F70" s="311"/>
      <c r="G70" s="311"/>
      <c r="H70" s="311"/>
      <c r="I70" s="311"/>
      <c r="J70" s="311"/>
      <c r="K70" s="192"/>
    </row>
    <row r="71" spans="2:11" customFormat="1" ht="12.75" customHeight="1">
      <c r="B71" s="200"/>
      <c r="C71" s="201"/>
      <c r="D71" s="201"/>
      <c r="E71" s="201"/>
      <c r="F71" s="201"/>
      <c r="G71" s="201"/>
      <c r="H71" s="201"/>
      <c r="I71" s="201"/>
      <c r="J71" s="201"/>
      <c r="K71" s="202"/>
    </row>
    <row r="72" spans="2:11" customFormat="1" ht="18.75" customHeight="1">
      <c r="B72" s="203"/>
      <c r="C72" s="203"/>
      <c r="D72" s="203"/>
      <c r="E72" s="203"/>
      <c r="F72" s="203"/>
      <c r="G72" s="203"/>
      <c r="H72" s="203"/>
      <c r="I72" s="203"/>
      <c r="J72" s="203"/>
      <c r="K72" s="204"/>
    </row>
    <row r="73" spans="2:11" customFormat="1" ht="18.75" customHeight="1">
      <c r="B73" s="204"/>
      <c r="C73" s="204"/>
      <c r="D73" s="204"/>
      <c r="E73" s="204"/>
      <c r="F73" s="204"/>
      <c r="G73" s="204"/>
      <c r="H73" s="204"/>
      <c r="I73" s="204"/>
      <c r="J73" s="204"/>
      <c r="K73" s="204"/>
    </row>
    <row r="74" spans="2:11" customFormat="1" ht="7.5" customHeight="1">
      <c r="B74" s="205"/>
      <c r="C74" s="206"/>
      <c r="D74" s="206"/>
      <c r="E74" s="206"/>
      <c r="F74" s="206"/>
      <c r="G74" s="206"/>
      <c r="H74" s="206"/>
      <c r="I74" s="206"/>
      <c r="J74" s="206"/>
      <c r="K74" s="207"/>
    </row>
    <row r="75" spans="2:11" customFormat="1" ht="45" customHeight="1">
      <c r="B75" s="208"/>
      <c r="C75" s="315" t="s">
        <v>777</v>
      </c>
      <c r="D75" s="315"/>
      <c r="E75" s="315"/>
      <c r="F75" s="315"/>
      <c r="G75" s="315"/>
      <c r="H75" s="315"/>
      <c r="I75" s="315"/>
      <c r="J75" s="315"/>
      <c r="K75" s="209"/>
    </row>
    <row r="76" spans="2:11" customFormat="1" ht="17.25" customHeight="1">
      <c r="B76" s="208"/>
      <c r="C76" s="210" t="s">
        <v>778</v>
      </c>
      <c r="D76" s="210"/>
      <c r="E76" s="210"/>
      <c r="F76" s="210" t="s">
        <v>779</v>
      </c>
      <c r="G76" s="211"/>
      <c r="H76" s="210" t="s">
        <v>59</v>
      </c>
      <c r="I76" s="210" t="s">
        <v>62</v>
      </c>
      <c r="J76" s="210" t="s">
        <v>780</v>
      </c>
      <c r="K76" s="209"/>
    </row>
    <row r="77" spans="2:11" customFormat="1" ht="17.25" customHeight="1">
      <c r="B77" s="208"/>
      <c r="C77" s="212" t="s">
        <v>781</v>
      </c>
      <c r="D77" s="212"/>
      <c r="E77" s="212"/>
      <c r="F77" s="213" t="s">
        <v>782</v>
      </c>
      <c r="G77" s="214"/>
      <c r="H77" s="212"/>
      <c r="I77" s="212"/>
      <c r="J77" s="212" t="s">
        <v>783</v>
      </c>
      <c r="K77" s="209"/>
    </row>
    <row r="78" spans="2:11" customFormat="1" ht="5.25" customHeight="1">
      <c r="B78" s="208"/>
      <c r="C78" s="215"/>
      <c r="D78" s="215"/>
      <c r="E78" s="215"/>
      <c r="F78" s="215"/>
      <c r="G78" s="216"/>
      <c r="H78" s="215"/>
      <c r="I78" s="215"/>
      <c r="J78" s="215"/>
      <c r="K78" s="209"/>
    </row>
    <row r="79" spans="2:11" customFormat="1" ht="15" customHeight="1">
      <c r="B79" s="208"/>
      <c r="C79" s="197" t="s">
        <v>58</v>
      </c>
      <c r="D79" s="217"/>
      <c r="E79" s="217"/>
      <c r="F79" s="218" t="s">
        <v>784</v>
      </c>
      <c r="G79" s="219"/>
      <c r="H79" s="197" t="s">
        <v>785</v>
      </c>
      <c r="I79" s="197" t="s">
        <v>786</v>
      </c>
      <c r="J79" s="197">
        <v>20</v>
      </c>
      <c r="K79" s="209"/>
    </row>
    <row r="80" spans="2:11" customFormat="1" ht="15" customHeight="1">
      <c r="B80" s="208"/>
      <c r="C80" s="197" t="s">
        <v>787</v>
      </c>
      <c r="D80" s="197"/>
      <c r="E80" s="197"/>
      <c r="F80" s="218" t="s">
        <v>784</v>
      </c>
      <c r="G80" s="219"/>
      <c r="H80" s="197" t="s">
        <v>788</v>
      </c>
      <c r="I80" s="197" t="s">
        <v>786</v>
      </c>
      <c r="J80" s="197">
        <v>120</v>
      </c>
      <c r="K80" s="209"/>
    </row>
    <row r="81" spans="2:11" customFormat="1" ht="15" customHeight="1">
      <c r="B81" s="220"/>
      <c r="C81" s="197" t="s">
        <v>789</v>
      </c>
      <c r="D81" s="197"/>
      <c r="E81" s="197"/>
      <c r="F81" s="218" t="s">
        <v>790</v>
      </c>
      <c r="G81" s="219"/>
      <c r="H81" s="197" t="s">
        <v>791</v>
      </c>
      <c r="I81" s="197" t="s">
        <v>786</v>
      </c>
      <c r="J81" s="197">
        <v>50</v>
      </c>
      <c r="K81" s="209"/>
    </row>
    <row r="82" spans="2:11" customFormat="1" ht="15" customHeight="1">
      <c r="B82" s="220"/>
      <c r="C82" s="197" t="s">
        <v>792</v>
      </c>
      <c r="D82" s="197"/>
      <c r="E82" s="197"/>
      <c r="F82" s="218" t="s">
        <v>784</v>
      </c>
      <c r="G82" s="219"/>
      <c r="H82" s="197" t="s">
        <v>793</v>
      </c>
      <c r="I82" s="197" t="s">
        <v>794</v>
      </c>
      <c r="J82" s="197"/>
      <c r="K82" s="209"/>
    </row>
    <row r="83" spans="2:11" customFormat="1" ht="15" customHeight="1">
      <c r="B83" s="220"/>
      <c r="C83" s="197" t="s">
        <v>795</v>
      </c>
      <c r="D83" s="197"/>
      <c r="E83" s="197"/>
      <c r="F83" s="218" t="s">
        <v>790</v>
      </c>
      <c r="G83" s="197"/>
      <c r="H83" s="197" t="s">
        <v>796</v>
      </c>
      <c r="I83" s="197" t="s">
        <v>786</v>
      </c>
      <c r="J83" s="197">
        <v>15</v>
      </c>
      <c r="K83" s="209"/>
    </row>
    <row r="84" spans="2:11" customFormat="1" ht="15" customHeight="1">
      <c r="B84" s="220"/>
      <c r="C84" s="197" t="s">
        <v>797</v>
      </c>
      <c r="D84" s="197"/>
      <c r="E84" s="197"/>
      <c r="F84" s="218" t="s">
        <v>790</v>
      </c>
      <c r="G84" s="197"/>
      <c r="H84" s="197" t="s">
        <v>798</v>
      </c>
      <c r="I84" s="197" t="s">
        <v>786</v>
      </c>
      <c r="J84" s="197">
        <v>15</v>
      </c>
      <c r="K84" s="209"/>
    </row>
    <row r="85" spans="2:11" customFormat="1" ht="15" customHeight="1">
      <c r="B85" s="220"/>
      <c r="C85" s="197" t="s">
        <v>799</v>
      </c>
      <c r="D85" s="197"/>
      <c r="E85" s="197"/>
      <c r="F85" s="218" t="s">
        <v>790</v>
      </c>
      <c r="G85" s="197"/>
      <c r="H85" s="197" t="s">
        <v>800</v>
      </c>
      <c r="I85" s="197" t="s">
        <v>786</v>
      </c>
      <c r="J85" s="197">
        <v>20</v>
      </c>
      <c r="K85" s="209"/>
    </row>
    <row r="86" spans="2:11" customFormat="1" ht="15" customHeight="1">
      <c r="B86" s="220"/>
      <c r="C86" s="197" t="s">
        <v>801</v>
      </c>
      <c r="D86" s="197"/>
      <c r="E86" s="197"/>
      <c r="F86" s="218" t="s">
        <v>790</v>
      </c>
      <c r="G86" s="197"/>
      <c r="H86" s="197" t="s">
        <v>802</v>
      </c>
      <c r="I86" s="197" t="s">
        <v>786</v>
      </c>
      <c r="J86" s="197">
        <v>20</v>
      </c>
      <c r="K86" s="209"/>
    </row>
    <row r="87" spans="2:11" customFormat="1" ht="15" customHeight="1">
      <c r="B87" s="220"/>
      <c r="C87" s="197" t="s">
        <v>803</v>
      </c>
      <c r="D87" s="197"/>
      <c r="E87" s="197"/>
      <c r="F87" s="218" t="s">
        <v>790</v>
      </c>
      <c r="G87" s="219"/>
      <c r="H87" s="197" t="s">
        <v>804</v>
      </c>
      <c r="I87" s="197" t="s">
        <v>786</v>
      </c>
      <c r="J87" s="197">
        <v>50</v>
      </c>
      <c r="K87" s="209"/>
    </row>
    <row r="88" spans="2:11" customFormat="1" ht="15" customHeight="1">
      <c r="B88" s="220"/>
      <c r="C88" s="197" t="s">
        <v>805</v>
      </c>
      <c r="D88" s="197"/>
      <c r="E88" s="197"/>
      <c r="F88" s="218" t="s">
        <v>790</v>
      </c>
      <c r="G88" s="219"/>
      <c r="H88" s="197" t="s">
        <v>806</v>
      </c>
      <c r="I88" s="197" t="s">
        <v>786</v>
      </c>
      <c r="J88" s="197">
        <v>20</v>
      </c>
      <c r="K88" s="209"/>
    </row>
    <row r="89" spans="2:11" customFormat="1" ht="15" customHeight="1">
      <c r="B89" s="220"/>
      <c r="C89" s="197" t="s">
        <v>807</v>
      </c>
      <c r="D89" s="197"/>
      <c r="E89" s="197"/>
      <c r="F89" s="218" t="s">
        <v>790</v>
      </c>
      <c r="G89" s="219"/>
      <c r="H89" s="197" t="s">
        <v>808</v>
      </c>
      <c r="I89" s="197" t="s">
        <v>786</v>
      </c>
      <c r="J89" s="197">
        <v>20</v>
      </c>
      <c r="K89" s="209"/>
    </row>
    <row r="90" spans="2:11" customFormat="1" ht="15" customHeight="1">
      <c r="B90" s="220"/>
      <c r="C90" s="197" t="s">
        <v>809</v>
      </c>
      <c r="D90" s="197"/>
      <c r="E90" s="197"/>
      <c r="F90" s="218" t="s">
        <v>790</v>
      </c>
      <c r="G90" s="219"/>
      <c r="H90" s="197" t="s">
        <v>810</v>
      </c>
      <c r="I90" s="197" t="s">
        <v>786</v>
      </c>
      <c r="J90" s="197">
        <v>50</v>
      </c>
      <c r="K90" s="209"/>
    </row>
    <row r="91" spans="2:11" customFormat="1" ht="15" customHeight="1">
      <c r="B91" s="220"/>
      <c r="C91" s="197" t="s">
        <v>811</v>
      </c>
      <c r="D91" s="197"/>
      <c r="E91" s="197"/>
      <c r="F91" s="218" t="s">
        <v>790</v>
      </c>
      <c r="G91" s="219"/>
      <c r="H91" s="197" t="s">
        <v>811</v>
      </c>
      <c r="I91" s="197" t="s">
        <v>786</v>
      </c>
      <c r="J91" s="197">
        <v>50</v>
      </c>
      <c r="K91" s="209"/>
    </row>
    <row r="92" spans="2:11" customFormat="1" ht="15" customHeight="1">
      <c r="B92" s="220"/>
      <c r="C92" s="197" t="s">
        <v>812</v>
      </c>
      <c r="D92" s="197"/>
      <c r="E92" s="197"/>
      <c r="F92" s="218" t="s">
        <v>790</v>
      </c>
      <c r="G92" s="219"/>
      <c r="H92" s="197" t="s">
        <v>813</v>
      </c>
      <c r="I92" s="197" t="s">
        <v>786</v>
      </c>
      <c r="J92" s="197">
        <v>255</v>
      </c>
      <c r="K92" s="209"/>
    </row>
    <row r="93" spans="2:11" customFormat="1" ht="15" customHeight="1">
      <c r="B93" s="220"/>
      <c r="C93" s="197" t="s">
        <v>814</v>
      </c>
      <c r="D93" s="197"/>
      <c r="E93" s="197"/>
      <c r="F93" s="218" t="s">
        <v>784</v>
      </c>
      <c r="G93" s="219"/>
      <c r="H93" s="197" t="s">
        <v>815</v>
      </c>
      <c r="I93" s="197" t="s">
        <v>816</v>
      </c>
      <c r="J93" s="197"/>
      <c r="K93" s="209"/>
    </row>
    <row r="94" spans="2:11" customFormat="1" ht="15" customHeight="1">
      <c r="B94" s="220"/>
      <c r="C94" s="197" t="s">
        <v>817</v>
      </c>
      <c r="D94" s="197"/>
      <c r="E94" s="197"/>
      <c r="F94" s="218" t="s">
        <v>784</v>
      </c>
      <c r="G94" s="219"/>
      <c r="H94" s="197" t="s">
        <v>818</v>
      </c>
      <c r="I94" s="197" t="s">
        <v>819</v>
      </c>
      <c r="J94" s="197"/>
      <c r="K94" s="209"/>
    </row>
    <row r="95" spans="2:11" customFormat="1" ht="15" customHeight="1">
      <c r="B95" s="220"/>
      <c r="C95" s="197" t="s">
        <v>820</v>
      </c>
      <c r="D95" s="197"/>
      <c r="E95" s="197"/>
      <c r="F95" s="218" t="s">
        <v>784</v>
      </c>
      <c r="G95" s="219"/>
      <c r="H95" s="197" t="s">
        <v>820</v>
      </c>
      <c r="I95" s="197" t="s">
        <v>819</v>
      </c>
      <c r="J95" s="197"/>
      <c r="K95" s="209"/>
    </row>
    <row r="96" spans="2:11" customFormat="1" ht="15" customHeight="1">
      <c r="B96" s="220"/>
      <c r="C96" s="197" t="s">
        <v>43</v>
      </c>
      <c r="D96" s="197"/>
      <c r="E96" s="197"/>
      <c r="F96" s="218" t="s">
        <v>784</v>
      </c>
      <c r="G96" s="219"/>
      <c r="H96" s="197" t="s">
        <v>821</v>
      </c>
      <c r="I96" s="197" t="s">
        <v>819</v>
      </c>
      <c r="J96" s="197"/>
      <c r="K96" s="209"/>
    </row>
    <row r="97" spans="2:11" customFormat="1" ht="15" customHeight="1">
      <c r="B97" s="220"/>
      <c r="C97" s="197" t="s">
        <v>53</v>
      </c>
      <c r="D97" s="197"/>
      <c r="E97" s="197"/>
      <c r="F97" s="218" t="s">
        <v>784</v>
      </c>
      <c r="G97" s="219"/>
      <c r="H97" s="197" t="s">
        <v>822</v>
      </c>
      <c r="I97" s="197" t="s">
        <v>819</v>
      </c>
      <c r="J97" s="197"/>
      <c r="K97" s="209"/>
    </row>
    <row r="98" spans="2:11" customFormat="1" ht="15" customHeight="1">
      <c r="B98" s="221"/>
      <c r="C98" s="222"/>
      <c r="D98" s="222"/>
      <c r="E98" s="222"/>
      <c r="F98" s="222"/>
      <c r="G98" s="222"/>
      <c r="H98" s="222"/>
      <c r="I98" s="222"/>
      <c r="J98" s="222"/>
      <c r="K98" s="223"/>
    </row>
    <row r="99" spans="2:11" customFormat="1" ht="18.75" customHeight="1">
      <c r="B99" s="224"/>
      <c r="C99" s="225"/>
      <c r="D99" s="225"/>
      <c r="E99" s="225"/>
      <c r="F99" s="225"/>
      <c r="G99" s="225"/>
      <c r="H99" s="225"/>
      <c r="I99" s="225"/>
      <c r="J99" s="225"/>
      <c r="K99" s="224"/>
    </row>
    <row r="100" spans="2:11" customFormat="1" ht="18.75" customHeight="1">
      <c r="B100" s="204"/>
      <c r="C100" s="204"/>
      <c r="D100" s="204"/>
      <c r="E100" s="204"/>
      <c r="F100" s="204"/>
      <c r="G100" s="204"/>
      <c r="H100" s="204"/>
      <c r="I100" s="204"/>
      <c r="J100" s="204"/>
      <c r="K100" s="204"/>
    </row>
    <row r="101" spans="2:11" customFormat="1" ht="7.5" customHeight="1">
      <c r="B101" s="205"/>
      <c r="C101" s="206"/>
      <c r="D101" s="206"/>
      <c r="E101" s="206"/>
      <c r="F101" s="206"/>
      <c r="G101" s="206"/>
      <c r="H101" s="206"/>
      <c r="I101" s="206"/>
      <c r="J101" s="206"/>
      <c r="K101" s="207"/>
    </row>
    <row r="102" spans="2:11" customFormat="1" ht="45" customHeight="1">
      <c r="B102" s="208"/>
      <c r="C102" s="315" t="s">
        <v>823</v>
      </c>
      <c r="D102" s="315"/>
      <c r="E102" s="315"/>
      <c r="F102" s="315"/>
      <c r="G102" s="315"/>
      <c r="H102" s="315"/>
      <c r="I102" s="315"/>
      <c r="J102" s="315"/>
      <c r="K102" s="209"/>
    </row>
    <row r="103" spans="2:11" customFormat="1" ht="17.25" customHeight="1">
      <c r="B103" s="208"/>
      <c r="C103" s="210" t="s">
        <v>778</v>
      </c>
      <c r="D103" s="210"/>
      <c r="E103" s="210"/>
      <c r="F103" s="210" t="s">
        <v>779</v>
      </c>
      <c r="G103" s="211"/>
      <c r="H103" s="210" t="s">
        <v>59</v>
      </c>
      <c r="I103" s="210" t="s">
        <v>62</v>
      </c>
      <c r="J103" s="210" t="s">
        <v>780</v>
      </c>
      <c r="K103" s="209"/>
    </row>
    <row r="104" spans="2:11" customFormat="1" ht="17.25" customHeight="1">
      <c r="B104" s="208"/>
      <c r="C104" s="212" t="s">
        <v>781</v>
      </c>
      <c r="D104" s="212"/>
      <c r="E104" s="212"/>
      <c r="F104" s="213" t="s">
        <v>782</v>
      </c>
      <c r="G104" s="214"/>
      <c r="H104" s="212"/>
      <c r="I104" s="212"/>
      <c r="J104" s="212" t="s">
        <v>783</v>
      </c>
      <c r="K104" s="209"/>
    </row>
    <row r="105" spans="2:11" customFormat="1" ht="5.25" customHeight="1">
      <c r="B105" s="208"/>
      <c r="C105" s="210"/>
      <c r="D105" s="210"/>
      <c r="E105" s="210"/>
      <c r="F105" s="210"/>
      <c r="G105" s="226"/>
      <c r="H105" s="210"/>
      <c r="I105" s="210"/>
      <c r="J105" s="210"/>
      <c r="K105" s="209"/>
    </row>
    <row r="106" spans="2:11" customFormat="1" ht="15" customHeight="1">
      <c r="B106" s="208"/>
      <c r="C106" s="197" t="s">
        <v>58</v>
      </c>
      <c r="D106" s="217"/>
      <c r="E106" s="217"/>
      <c r="F106" s="218" t="s">
        <v>784</v>
      </c>
      <c r="G106" s="197"/>
      <c r="H106" s="197" t="s">
        <v>824</v>
      </c>
      <c r="I106" s="197" t="s">
        <v>786</v>
      </c>
      <c r="J106" s="197">
        <v>20</v>
      </c>
      <c r="K106" s="209"/>
    </row>
    <row r="107" spans="2:11" customFormat="1" ht="15" customHeight="1">
      <c r="B107" s="208"/>
      <c r="C107" s="197" t="s">
        <v>787</v>
      </c>
      <c r="D107" s="197"/>
      <c r="E107" s="197"/>
      <c r="F107" s="218" t="s">
        <v>784</v>
      </c>
      <c r="G107" s="197"/>
      <c r="H107" s="197" t="s">
        <v>824</v>
      </c>
      <c r="I107" s="197" t="s">
        <v>786</v>
      </c>
      <c r="J107" s="197">
        <v>120</v>
      </c>
      <c r="K107" s="209"/>
    </row>
    <row r="108" spans="2:11" customFormat="1" ht="15" customHeight="1">
      <c r="B108" s="220"/>
      <c r="C108" s="197" t="s">
        <v>789</v>
      </c>
      <c r="D108" s="197"/>
      <c r="E108" s="197"/>
      <c r="F108" s="218" t="s">
        <v>790</v>
      </c>
      <c r="G108" s="197"/>
      <c r="H108" s="197" t="s">
        <v>824</v>
      </c>
      <c r="I108" s="197" t="s">
        <v>786</v>
      </c>
      <c r="J108" s="197">
        <v>50</v>
      </c>
      <c r="K108" s="209"/>
    </row>
    <row r="109" spans="2:11" customFormat="1" ht="15" customHeight="1">
      <c r="B109" s="220"/>
      <c r="C109" s="197" t="s">
        <v>792</v>
      </c>
      <c r="D109" s="197"/>
      <c r="E109" s="197"/>
      <c r="F109" s="218" t="s">
        <v>784</v>
      </c>
      <c r="G109" s="197"/>
      <c r="H109" s="197" t="s">
        <v>824</v>
      </c>
      <c r="I109" s="197" t="s">
        <v>794</v>
      </c>
      <c r="J109" s="197"/>
      <c r="K109" s="209"/>
    </row>
    <row r="110" spans="2:11" customFormat="1" ht="15" customHeight="1">
      <c r="B110" s="220"/>
      <c r="C110" s="197" t="s">
        <v>803</v>
      </c>
      <c r="D110" s="197"/>
      <c r="E110" s="197"/>
      <c r="F110" s="218" t="s">
        <v>790</v>
      </c>
      <c r="G110" s="197"/>
      <c r="H110" s="197" t="s">
        <v>824</v>
      </c>
      <c r="I110" s="197" t="s">
        <v>786</v>
      </c>
      <c r="J110" s="197">
        <v>50</v>
      </c>
      <c r="K110" s="209"/>
    </row>
    <row r="111" spans="2:11" customFormat="1" ht="15" customHeight="1">
      <c r="B111" s="220"/>
      <c r="C111" s="197" t="s">
        <v>811</v>
      </c>
      <c r="D111" s="197"/>
      <c r="E111" s="197"/>
      <c r="F111" s="218" t="s">
        <v>790</v>
      </c>
      <c r="G111" s="197"/>
      <c r="H111" s="197" t="s">
        <v>824</v>
      </c>
      <c r="I111" s="197" t="s">
        <v>786</v>
      </c>
      <c r="J111" s="197">
        <v>50</v>
      </c>
      <c r="K111" s="209"/>
    </row>
    <row r="112" spans="2:11" customFormat="1" ht="15" customHeight="1">
      <c r="B112" s="220"/>
      <c r="C112" s="197" t="s">
        <v>809</v>
      </c>
      <c r="D112" s="197"/>
      <c r="E112" s="197"/>
      <c r="F112" s="218" t="s">
        <v>790</v>
      </c>
      <c r="G112" s="197"/>
      <c r="H112" s="197" t="s">
        <v>824</v>
      </c>
      <c r="I112" s="197" t="s">
        <v>786</v>
      </c>
      <c r="J112" s="197">
        <v>50</v>
      </c>
      <c r="K112" s="209"/>
    </row>
    <row r="113" spans="2:11" customFormat="1" ht="15" customHeight="1">
      <c r="B113" s="220"/>
      <c r="C113" s="197" t="s">
        <v>58</v>
      </c>
      <c r="D113" s="197"/>
      <c r="E113" s="197"/>
      <c r="F113" s="218" t="s">
        <v>784</v>
      </c>
      <c r="G113" s="197"/>
      <c r="H113" s="197" t="s">
        <v>825</v>
      </c>
      <c r="I113" s="197" t="s">
        <v>786</v>
      </c>
      <c r="J113" s="197">
        <v>20</v>
      </c>
      <c r="K113" s="209"/>
    </row>
    <row r="114" spans="2:11" customFormat="1" ht="15" customHeight="1">
      <c r="B114" s="220"/>
      <c r="C114" s="197" t="s">
        <v>826</v>
      </c>
      <c r="D114" s="197"/>
      <c r="E114" s="197"/>
      <c r="F114" s="218" t="s">
        <v>784</v>
      </c>
      <c r="G114" s="197"/>
      <c r="H114" s="197" t="s">
        <v>827</v>
      </c>
      <c r="I114" s="197" t="s">
        <v>786</v>
      </c>
      <c r="J114" s="197">
        <v>120</v>
      </c>
      <c r="K114" s="209"/>
    </row>
    <row r="115" spans="2:11" customFormat="1" ht="15" customHeight="1">
      <c r="B115" s="220"/>
      <c r="C115" s="197" t="s">
        <v>43</v>
      </c>
      <c r="D115" s="197"/>
      <c r="E115" s="197"/>
      <c r="F115" s="218" t="s">
        <v>784</v>
      </c>
      <c r="G115" s="197"/>
      <c r="H115" s="197" t="s">
        <v>828</v>
      </c>
      <c r="I115" s="197" t="s">
        <v>819</v>
      </c>
      <c r="J115" s="197"/>
      <c r="K115" s="209"/>
    </row>
    <row r="116" spans="2:11" customFormat="1" ht="15" customHeight="1">
      <c r="B116" s="220"/>
      <c r="C116" s="197" t="s">
        <v>53</v>
      </c>
      <c r="D116" s="197"/>
      <c r="E116" s="197"/>
      <c r="F116" s="218" t="s">
        <v>784</v>
      </c>
      <c r="G116" s="197"/>
      <c r="H116" s="197" t="s">
        <v>829</v>
      </c>
      <c r="I116" s="197" t="s">
        <v>819</v>
      </c>
      <c r="J116" s="197"/>
      <c r="K116" s="209"/>
    </row>
    <row r="117" spans="2:11" customFormat="1" ht="15" customHeight="1">
      <c r="B117" s="220"/>
      <c r="C117" s="197" t="s">
        <v>62</v>
      </c>
      <c r="D117" s="197"/>
      <c r="E117" s="197"/>
      <c r="F117" s="218" t="s">
        <v>784</v>
      </c>
      <c r="G117" s="197"/>
      <c r="H117" s="197" t="s">
        <v>830</v>
      </c>
      <c r="I117" s="197" t="s">
        <v>831</v>
      </c>
      <c r="J117" s="197"/>
      <c r="K117" s="209"/>
    </row>
    <row r="118" spans="2:11" customFormat="1" ht="15" customHeight="1">
      <c r="B118" s="221"/>
      <c r="C118" s="227"/>
      <c r="D118" s="227"/>
      <c r="E118" s="227"/>
      <c r="F118" s="227"/>
      <c r="G118" s="227"/>
      <c r="H118" s="227"/>
      <c r="I118" s="227"/>
      <c r="J118" s="227"/>
      <c r="K118" s="223"/>
    </row>
    <row r="119" spans="2:11" customFormat="1" ht="18.75" customHeight="1">
      <c r="B119" s="228"/>
      <c r="C119" s="229"/>
      <c r="D119" s="229"/>
      <c r="E119" s="229"/>
      <c r="F119" s="230"/>
      <c r="G119" s="229"/>
      <c r="H119" s="229"/>
      <c r="I119" s="229"/>
      <c r="J119" s="229"/>
      <c r="K119" s="228"/>
    </row>
    <row r="120" spans="2:11" customFormat="1" ht="18.75" customHeight="1">
      <c r="B120" s="204"/>
      <c r="C120" s="204"/>
      <c r="D120" s="204"/>
      <c r="E120" s="204"/>
      <c r="F120" s="204"/>
      <c r="G120" s="204"/>
      <c r="H120" s="204"/>
      <c r="I120" s="204"/>
      <c r="J120" s="204"/>
      <c r="K120" s="204"/>
    </row>
    <row r="121" spans="2:11" customFormat="1" ht="7.5" customHeight="1">
      <c r="B121" s="231"/>
      <c r="C121" s="232"/>
      <c r="D121" s="232"/>
      <c r="E121" s="232"/>
      <c r="F121" s="232"/>
      <c r="G121" s="232"/>
      <c r="H121" s="232"/>
      <c r="I121" s="232"/>
      <c r="J121" s="232"/>
      <c r="K121" s="233"/>
    </row>
    <row r="122" spans="2:11" customFormat="1" ht="45" customHeight="1">
      <c r="B122" s="234"/>
      <c r="C122" s="313" t="s">
        <v>832</v>
      </c>
      <c r="D122" s="313"/>
      <c r="E122" s="313"/>
      <c r="F122" s="313"/>
      <c r="G122" s="313"/>
      <c r="H122" s="313"/>
      <c r="I122" s="313"/>
      <c r="J122" s="313"/>
      <c r="K122" s="235"/>
    </row>
    <row r="123" spans="2:11" customFormat="1" ht="17.25" customHeight="1">
      <c r="B123" s="236"/>
      <c r="C123" s="210" t="s">
        <v>778</v>
      </c>
      <c r="D123" s="210"/>
      <c r="E123" s="210"/>
      <c r="F123" s="210" t="s">
        <v>779</v>
      </c>
      <c r="G123" s="211"/>
      <c r="H123" s="210" t="s">
        <v>59</v>
      </c>
      <c r="I123" s="210" t="s">
        <v>62</v>
      </c>
      <c r="J123" s="210" t="s">
        <v>780</v>
      </c>
      <c r="K123" s="237"/>
    </row>
    <row r="124" spans="2:11" customFormat="1" ht="17.25" customHeight="1">
      <c r="B124" s="236"/>
      <c r="C124" s="212" t="s">
        <v>781</v>
      </c>
      <c r="D124" s="212"/>
      <c r="E124" s="212"/>
      <c r="F124" s="213" t="s">
        <v>782</v>
      </c>
      <c r="G124" s="214"/>
      <c r="H124" s="212"/>
      <c r="I124" s="212"/>
      <c r="J124" s="212" t="s">
        <v>783</v>
      </c>
      <c r="K124" s="237"/>
    </row>
    <row r="125" spans="2:11" customFormat="1" ht="5.25" customHeight="1">
      <c r="B125" s="238"/>
      <c r="C125" s="215"/>
      <c r="D125" s="215"/>
      <c r="E125" s="215"/>
      <c r="F125" s="215"/>
      <c r="G125" s="239"/>
      <c r="H125" s="215"/>
      <c r="I125" s="215"/>
      <c r="J125" s="215"/>
      <c r="K125" s="240"/>
    </row>
    <row r="126" spans="2:11" customFormat="1" ht="15" customHeight="1">
      <c r="B126" s="238"/>
      <c r="C126" s="197" t="s">
        <v>787</v>
      </c>
      <c r="D126" s="217"/>
      <c r="E126" s="217"/>
      <c r="F126" s="218" t="s">
        <v>784</v>
      </c>
      <c r="G126" s="197"/>
      <c r="H126" s="197" t="s">
        <v>824</v>
      </c>
      <c r="I126" s="197" t="s">
        <v>786</v>
      </c>
      <c r="J126" s="197">
        <v>120</v>
      </c>
      <c r="K126" s="241"/>
    </row>
    <row r="127" spans="2:11" customFormat="1" ht="15" customHeight="1">
      <c r="B127" s="238"/>
      <c r="C127" s="197" t="s">
        <v>833</v>
      </c>
      <c r="D127" s="197"/>
      <c r="E127" s="197"/>
      <c r="F127" s="218" t="s">
        <v>784</v>
      </c>
      <c r="G127" s="197"/>
      <c r="H127" s="197" t="s">
        <v>834</v>
      </c>
      <c r="I127" s="197" t="s">
        <v>786</v>
      </c>
      <c r="J127" s="197" t="s">
        <v>835</v>
      </c>
      <c r="K127" s="241"/>
    </row>
    <row r="128" spans="2:11" customFormat="1" ht="15" customHeight="1">
      <c r="B128" s="238"/>
      <c r="C128" s="197" t="s">
        <v>732</v>
      </c>
      <c r="D128" s="197"/>
      <c r="E128" s="197"/>
      <c r="F128" s="218" t="s">
        <v>784</v>
      </c>
      <c r="G128" s="197"/>
      <c r="H128" s="197" t="s">
        <v>836</v>
      </c>
      <c r="I128" s="197" t="s">
        <v>786</v>
      </c>
      <c r="J128" s="197" t="s">
        <v>835</v>
      </c>
      <c r="K128" s="241"/>
    </row>
    <row r="129" spans="2:11" customFormat="1" ht="15" customHeight="1">
      <c r="B129" s="238"/>
      <c r="C129" s="197" t="s">
        <v>795</v>
      </c>
      <c r="D129" s="197"/>
      <c r="E129" s="197"/>
      <c r="F129" s="218" t="s">
        <v>790</v>
      </c>
      <c r="G129" s="197"/>
      <c r="H129" s="197" t="s">
        <v>796</v>
      </c>
      <c r="I129" s="197" t="s">
        <v>786</v>
      </c>
      <c r="J129" s="197">
        <v>15</v>
      </c>
      <c r="K129" s="241"/>
    </row>
    <row r="130" spans="2:11" customFormat="1" ht="15" customHeight="1">
      <c r="B130" s="238"/>
      <c r="C130" s="197" t="s">
        <v>797</v>
      </c>
      <c r="D130" s="197"/>
      <c r="E130" s="197"/>
      <c r="F130" s="218" t="s">
        <v>790</v>
      </c>
      <c r="G130" s="197"/>
      <c r="H130" s="197" t="s">
        <v>798</v>
      </c>
      <c r="I130" s="197" t="s">
        <v>786</v>
      </c>
      <c r="J130" s="197">
        <v>15</v>
      </c>
      <c r="K130" s="241"/>
    </row>
    <row r="131" spans="2:11" customFormat="1" ht="15" customHeight="1">
      <c r="B131" s="238"/>
      <c r="C131" s="197" t="s">
        <v>799</v>
      </c>
      <c r="D131" s="197"/>
      <c r="E131" s="197"/>
      <c r="F131" s="218" t="s">
        <v>790</v>
      </c>
      <c r="G131" s="197"/>
      <c r="H131" s="197" t="s">
        <v>800</v>
      </c>
      <c r="I131" s="197" t="s">
        <v>786</v>
      </c>
      <c r="J131" s="197">
        <v>20</v>
      </c>
      <c r="K131" s="241"/>
    </row>
    <row r="132" spans="2:11" customFormat="1" ht="15" customHeight="1">
      <c r="B132" s="238"/>
      <c r="C132" s="197" t="s">
        <v>801</v>
      </c>
      <c r="D132" s="197"/>
      <c r="E132" s="197"/>
      <c r="F132" s="218" t="s">
        <v>790</v>
      </c>
      <c r="G132" s="197"/>
      <c r="H132" s="197" t="s">
        <v>802</v>
      </c>
      <c r="I132" s="197" t="s">
        <v>786</v>
      </c>
      <c r="J132" s="197">
        <v>20</v>
      </c>
      <c r="K132" s="241"/>
    </row>
    <row r="133" spans="2:11" customFormat="1" ht="15" customHeight="1">
      <c r="B133" s="238"/>
      <c r="C133" s="197" t="s">
        <v>789</v>
      </c>
      <c r="D133" s="197"/>
      <c r="E133" s="197"/>
      <c r="F133" s="218" t="s">
        <v>790</v>
      </c>
      <c r="G133" s="197"/>
      <c r="H133" s="197" t="s">
        <v>824</v>
      </c>
      <c r="I133" s="197" t="s">
        <v>786</v>
      </c>
      <c r="J133" s="197">
        <v>50</v>
      </c>
      <c r="K133" s="241"/>
    </row>
    <row r="134" spans="2:11" customFormat="1" ht="15" customHeight="1">
      <c r="B134" s="238"/>
      <c r="C134" s="197" t="s">
        <v>803</v>
      </c>
      <c r="D134" s="197"/>
      <c r="E134" s="197"/>
      <c r="F134" s="218" t="s">
        <v>790</v>
      </c>
      <c r="G134" s="197"/>
      <c r="H134" s="197" t="s">
        <v>824</v>
      </c>
      <c r="I134" s="197" t="s">
        <v>786</v>
      </c>
      <c r="J134" s="197">
        <v>50</v>
      </c>
      <c r="K134" s="241"/>
    </row>
    <row r="135" spans="2:11" customFormat="1" ht="15" customHeight="1">
      <c r="B135" s="238"/>
      <c r="C135" s="197" t="s">
        <v>809</v>
      </c>
      <c r="D135" s="197"/>
      <c r="E135" s="197"/>
      <c r="F135" s="218" t="s">
        <v>790</v>
      </c>
      <c r="G135" s="197"/>
      <c r="H135" s="197" t="s">
        <v>824</v>
      </c>
      <c r="I135" s="197" t="s">
        <v>786</v>
      </c>
      <c r="J135" s="197">
        <v>50</v>
      </c>
      <c r="K135" s="241"/>
    </row>
    <row r="136" spans="2:11" customFormat="1" ht="15" customHeight="1">
      <c r="B136" s="238"/>
      <c r="C136" s="197" t="s">
        <v>811</v>
      </c>
      <c r="D136" s="197"/>
      <c r="E136" s="197"/>
      <c r="F136" s="218" t="s">
        <v>790</v>
      </c>
      <c r="G136" s="197"/>
      <c r="H136" s="197" t="s">
        <v>824</v>
      </c>
      <c r="I136" s="197" t="s">
        <v>786</v>
      </c>
      <c r="J136" s="197">
        <v>50</v>
      </c>
      <c r="K136" s="241"/>
    </row>
    <row r="137" spans="2:11" customFormat="1" ht="15" customHeight="1">
      <c r="B137" s="238"/>
      <c r="C137" s="197" t="s">
        <v>812</v>
      </c>
      <c r="D137" s="197"/>
      <c r="E137" s="197"/>
      <c r="F137" s="218" t="s">
        <v>790</v>
      </c>
      <c r="G137" s="197"/>
      <c r="H137" s="197" t="s">
        <v>837</v>
      </c>
      <c r="I137" s="197" t="s">
        <v>786</v>
      </c>
      <c r="J137" s="197">
        <v>255</v>
      </c>
      <c r="K137" s="241"/>
    </row>
    <row r="138" spans="2:11" customFormat="1" ht="15" customHeight="1">
      <c r="B138" s="238"/>
      <c r="C138" s="197" t="s">
        <v>814</v>
      </c>
      <c r="D138" s="197"/>
      <c r="E138" s="197"/>
      <c r="F138" s="218" t="s">
        <v>784</v>
      </c>
      <c r="G138" s="197"/>
      <c r="H138" s="197" t="s">
        <v>838</v>
      </c>
      <c r="I138" s="197" t="s">
        <v>816</v>
      </c>
      <c r="J138" s="197"/>
      <c r="K138" s="241"/>
    </row>
    <row r="139" spans="2:11" customFormat="1" ht="15" customHeight="1">
      <c r="B139" s="238"/>
      <c r="C139" s="197" t="s">
        <v>817</v>
      </c>
      <c r="D139" s="197"/>
      <c r="E139" s="197"/>
      <c r="F139" s="218" t="s">
        <v>784</v>
      </c>
      <c r="G139" s="197"/>
      <c r="H139" s="197" t="s">
        <v>839</v>
      </c>
      <c r="I139" s="197" t="s">
        <v>819</v>
      </c>
      <c r="J139" s="197"/>
      <c r="K139" s="241"/>
    </row>
    <row r="140" spans="2:11" customFormat="1" ht="15" customHeight="1">
      <c r="B140" s="238"/>
      <c r="C140" s="197" t="s">
        <v>820</v>
      </c>
      <c r="D140" s="197"/>
      <c r="E140" s="197"/>
      <c r="F140" s="218" t="s">
        <v>784</v>
      </c>
      <c r="G140" s="197"/>
      <c r="H140" s="197" t="s">
        <v>820</v>
      </c>
      <c r="I140" s="197" t="s">
        <v>819</v>
      </c>
      <c r="J140" s="197"/>
      <c r="K140" s="241"/>
    </row>
    <row r="141" spans="2:11" customFormat="1" ht="15" customHeight="1">
      <c r="B141" s="238"/>
      <c r="C141" s="197" t="s">
        <v>43</v>
      </c>
      <c r="D141" s="197"/>
      <c r="E141" s="197"/>
      <c r="F141" s="218" t="s">
        <v>784</v>
      </c>
      <c r="G141" s="197"/>
      <c r="H141" s="197" t="s">
        <v>840</v>
      </c>
      <c r="I141" s="197" t="s">
        <v>819</v>
      </c>
      <c r="J141" s="197"/>
      <c r="K141" s="241"/>
    </row>
    <row r="142" spans="2:11" customFormat="1" ht="15" customHeight="1">
      <c r="B142" s="238"/>
      <c r="C142" s="197" t="s">
        <v>841</v>
      </c>
      <c r="D142" s="197"/>
      <c r="E142" s="197"/>
      <c r="F142" s="218" t="s">
        <v>784</v>
      </c>
      <c r="G142" s="197"/>
      <c r="H142" s="197" t="s">
        <v>842</v>
      </c>
      <c r="I142" s="197" t="s">
        <v>819</v>
      </c>
      <c r="J142" s="197"/>
      <c r="K142" s="241"/>
    </row>
    <row r="143" spans="2:11" customFormat="1" ht="15" customHeight="1">
      <c r="B143" s="242"/>
      <c r="C143" s="243"/>
      <c r="D143" s="243"/>
      <c r="E143" s="243"/>
      <c r="F143" s="243"/>
      <c r="G143" s="243"/>
      <c r="H143" s="243"/>
      <c r="I143" s="243"/>
      <c r="J143" s="243"/>
      <c r="K143" s="244"/>
    </row>
    <row r="144" spans="2:11" customFormat="1" ht="18.75" customHeight="1">
      <c r="B144" s="229"/>
      <c r="C144" s="229"/>
      <c r="D144" s="229"/>
      <c r="E144" s="229"/>
      <c r="F144" s="230"/>
      <c r="G144" s="229"/>
      <c r="H144" s="229"/>
      <c r="I144" s="229"/>
      <c r="J144" s="229"/>
      <c r="K144" s="229"/>
    </row>
    <row r="145" spans="2:11" customFormat="1" ht="18.75" customHeight="1">
      <c r="B145" s="204"/>
      <c r="C145" s="204"/>
      <c r="D145" s="204"/>
      <c r="E145" s="204"/>
      <c r="F145" s="204"/>
      <c r="G145" s="204"/>
      <c r="H145" s="204"/>
      <c r="I145" s="204"/>
      <c r="J145" s="204"/>
      <c r="K145" s="204"/>
    </row>
    <row r="146" spans="2:11" customFormat="1" ht="7.5" customHeight="1">
      <c r="B146" s="205"/>
      <c r="C146" s="206"/>
      <c r="D146" s="206"/>
      <c r="E146" s="206"/>
      <c r="F146" s="206"/>
      <c r="G146" s="206"/>
      <c r="H146" s="206"/>
      <c r="I146" s="206"/>
      <c r="J146" s="206"/>
      <c r="K146" s="207"/>
    </row>
    <row r="147" spans="2:11" customFormat="1" ht="45" customHeight="1">
      <c r="B147" s="208"/>
      <c r="C147" s="315" t="s">
        <v>843</v>
      </c>
      <c r="D147" s="315"/>
      <c r="E147" s="315"/>
      <c r="F147" s="315"/>
      <c r="G147" s="315"/>
      <c r="H147" s="315"/>
      <c r="I147" s="315"/>
      <c r="J147" s="315"/>
      <c r="K147" s="209"/>
    </row>
    <row r="148" spans="2:11" customFormat="1" ht="17.25" customHeight="1">
      <c r="B148" s="208"/>
      <c r="C148" s="210" t="s">
        <v>778</v>
      </c>
      <c r="D148" s="210"/>
      <c r="E148" s="210"/>
      <c r="F148" s="210" t="s">
        <v>779</v>
      </c>
      <c r="G148" s="211"/>
      <c r="H148" s="210" t="s">
        <v>59</v>
      </c>
      <c r="I148" s="210" t="s">
        <v>62</v>
      </c>
      <c r="J148" s="210" t="s">
        <v>780</v>
      </c>
      <c r="K148" s="209"/>
    </row>
    <row r="149" spans="2:11" customFormat="1" ht="17.25" customHeight="1">
      <c r="B149" s="208"/>
      <c r="C149" s="212" t="s">
        <v>781</v>
      </c>
      <c r="D149" s="212"/>
      <c r="E149" s="212"/>
      <c r="F149" s="213" t="s">
        <v>782</v>
      </c>
      <c r="G149" s="214"/>
      <c r="H149" s="212"/>
      <c r="I149" s="212"/>
      <c r="J149" s="212" t="s">
        <v>783</v>
      </c>
      <c r="K149" s="209"/>
    </row>
    <row r="150" spans="2:11" customFormat="1" ht="5.25" customHeight="1">
      <c r="B150" s="220"/>
      <c r="C150" s="215"/>
      <c r="D150" s="215"/>
      <c r="E150" s="215"/>
      <c r="F150" s="215"/>
      <c r="G150" s="216"/>
      <c r="H150" s="215"/>
      <c r="I150" s="215"/>
      <c r="J150" s="215"/>
      <c r="K150" s="241"/>
    </row>
    <row r="151" spans="2:11" customFormat="1" ht="15" customHeight="1">
      <c r="B151" s="220"/>
      <c r="C151" s="245" t="s">
        <v>787</v>
      </c>
      <c r="D151" s="197"/>
      <c r="E151" s="197"/>
      <c r="F151" s="246" t="s">
        <v>784</v>
      </c>
      <c r="G151" s="197"/>
      <c r="H151" s="245" t="s">
        <v>824</v>
      </c>
      <c r="I151" s="245" t="s">
        <v>786</v>
      </c>
      <c r="J151" s="245">
        <v>120</v>
      </c>
      <c r="K151" s="241"/>
    </row>
    <row r="152" spans="2:11" customFormat="1" ht="15" customHeight="1">
      <c r="B152" s="220"/>
      <c r="C152" s="245" t="s">
        <v>833</v>
      </c>
      <c r="D152" s="197"/>
      <c r="E152" s="197"/>
      <c r="F152" s="246" t="s">
        <v>784</v>
      </c>
      <c r="G152" s="197"/>
      <c r="H152" s="245" t="s">
        <v>844</v>
      </c>
      <c r="I152" s="245" t="s">
        <v>786</v>
      </c>
      <c r="J152" s="245" t="s">
        <v>835</v>
      </c>
      <c r="K152" s="241"/>
    </row>
    <row r="153" spans="2:11" customFormat="1" ht="15" customHeight="1">
      <c r="B153" s="220"/>
      <c r="C153" s="245" t="s">
        <v>732</v>
      </c>
      <c r="D153" s="197"/>
      <c r="E153" s="197"/>
      <c r="F153" s="246" t="s">
        <v>784</v>
      </c>
      <c r="G153" s="197"/>
      <c r="H153" s="245" t="s">
        <v>845</v>
      </c>
      <c r="I153" s="245" t="s">
        <v>786</v>
      </c>
      <c r="J153" s="245" t="s">
        <v>835</v>
      </c>
      <c r="K153" s="241"/>
    </row>
    <row r="154" spans="2:11" customFormat="1" ht="15" customHeight="1">
      <c r="B154" s="220"/>
      <c r="C154" s="245" t="s">
        <v>789</v>
      </c>
      <c r="D154" s="197"/>
      <c r="E154" s="197"/>
      <c r="F154" s="246" t="s">
        <v>790</v>
      </c>
      <c r="G154" s="197"/>
      <c r="H154" s="245" t="s">
        <v>824</v>
      </c>
      <c r="I154" s="245" t="s">
        <v>786</v>
      </c>
      <c r="J154" s="245">
        <v>50</v>
      </c>
      <c r="K154" s="241"/>
    </row>
    <row r="155" spans="2:11" customFormat="1" ht="15" customHeight="1">
      <c r="B155" s="220"/>
      <c r="C155" s="245" t="s">
        <v>792</v>
      </c>
      <c r="D155" s="197"/>
      <c r="E155" s="197"/>
      <c r="F155" s="246" t="s">
        <v>784</v>
      </c>
      <c r="G155" s="197"/>
      <c r="H155" s="245" t="s">
        <v>824</v>
      </c>
      <c r="I155" s="245" t="s">
        <v>794</v>
      </c>
      <c r="J155" s="245"/>
      <c r="K155" s="241"/>
    </row>
    <row r="156" spans="2:11" customFormat="1" ht="15" customHeight="1">
      <c r="B156" s="220"/>
      <c r="C156" s="245" t="s">
        <v>803</v>
      </c>
      <c r="D156" s="197"/>
      <c r="E156" s="197"/>
      <c r="F156" s="246" t="s">
        <v>790</v>
      </c>
      <c r="G156" s="197"/>
      <c r="H156" s="245" t="s">
        <v>824</v>
      </c>
      <c r="I156" s="245" t="s">
        <v>786</v>
      </c>
      <c r="J156" s="245">
        <v>50</v>
      </c>
      <c r="K156" s="241"/>
    </row>
    <row r="157" spans="2:11" customFormat="1" ht="15" customHeight="1">
      <c r="B157" s="220"/>
      <c r="C157" s="245" t="s">
        <v>811</v>
      </c>
      <c r="D157" s="197"/>
      <c r="E157" s="197"/>
      <c r="F157" s="246" t="s">
        <v>790</v>
      </c>
      <c r="G157" s="197"/>
      <c r="H157" s="245" t="s">
        <v>824</v>
      </c>
      <c r="I157" s="245" t="s">
        <v>786</v>
      </c>
      <c r="J157" s="245">
        <v>50</v>
      </c>
      <c r="K157" s="241"/>
    </row>
    <row r="158" spans="2:11" customFormat="1" ht="15" customHeight="1">
      <c r="B158" s="220"/>
      <c r="C158" s="245" t="s">
        <v>809</v>
      </c>
      <c r="D158" s="197"/>
      <c r="E158" s="197"/>
      <c r="F158" s="246" t="s">
        <v>790</v>
      </c>
      <c r="G158" s="197"/>
      <c r="H158" s="245" t="s">
        <v>824</v>
      </c>
      <c r="I158" s="245" t="s">
        <v>786</v>
      </c>
      <c r="J158" s="245">
        <v>50</v>
      </c>
      <c r="K158" s="241"/>
    </row>
    <row r="159" spans="2:11" customFormat="1" ht="15" customHeight="1">
      <c r="B159" s="220"/>
      <c r="C159" s="245" t="s">
        <v>122</v>
      </c>
      <c r="D159" s="197"/>
      <c r="E159" s="197"/>
      <c r="F159" s="246" t="s">
        <v>784</v>
      </c>
      <c r="G159" s="197"/>
      <c r="H159" s="245" t="s">
        <v>846</v>
      </c>
      <c r="I159" s="245" t="s">
        <v>786</v>
      </c>
      <c r="J159" s="245" t="s">
        <v>847</v>
      </c>
      <c r="K159" s="241"/>
    </row>
    <row r="160" spans="2:11" customFormat="1" ht="15" customHeight="1">
      <c r="B160" s="220"/>
      <c r="C160" s="245" t="s">
        <v>848</v>
      </c>
      <c r="D160" s="197"/>
      <c r="E160" s="197"/>
      <c r="F160" s="246" t="s">
        <v>784</v>
      </c>
      <c r="G160" s="197"/>
      <c r="H160" s="245" t="s">
        <v>849</v>
      </c>
      <c r="I160" s="245" t="s">
        <v>819</v>
      </c>
      <c r="J160" s="245"/>
      <c r="K160" s="241"/>
    </row>
    <row r="161" spans="2:11" customFormat="1" ht="15" customHeight="1">
      <c r="B161" s="247"/>
      <c r="C161" s="227"/>
      <c r="D161" s="227"/>
      <c r="E161" s="227"/>
      <c r="F161" s="227"/>
      <c r="G161" s="227"/>
      <c r="H161" s="227"/>
      <c r="I161" s="227"/>
      <c r="J161" s="227"/>
      <c r="K161" s="248"/>
    </row>
    <row r="162" spans="2:11" customFormat="1" ht="18.75" customHeight="1">
      <c r="B162" s="229"/>
      <c r="C162" s="239"/>
      <c r="D162" s="239"/>
      <c r="E162" s="239"/>
      <c r="F162" s="249"/>
      <c r="G162" s="239"/>
      <c r="H162" s="239"/>
      <c r="I162" s="239"/>
      <c r="J162" s="239"/>
      <c r="K162" s="229"/>
    </row>
    <row r="163" spans="2:11" customFormat="1" ht="18.75" customHeight="1">
      <c r="B163" s="204"/>
      <c r="C163" s="204"/>
      <c r="D163" s="204"/>
      <c r="E163" s="204"/>
      <c r="F163" s="204"/>
      <c r="G163" s="204"/>
      <c r="H163" s="204"/>
      <c r="I163" s="204"/>
      <c r="J163" s="204"/>
      <c r="K163" s="204"/>
    </row>
    <row r="164" spans="2:11" customFormat="1" ht="7.5" customHeight="1">
      <c r="B164" s="186"/>
      <c r="C164" s="187"/>
      <c r="D164" s="187"/>
      <c r="E164" s="187"/>
      <c r="F164" s="187"/>
      <c r="G164" s="187"/>
      <c r="H164" s="187"/>
      <c r="I164" s="187"/>
      <c r="J164" s="187"/>
      <c r="K164" s="188"/>
    </row>
    <row r="165" spans="2:11" customFormat="1" ht="45" customHeight="1">
      <c r="B165" s="189"/>
      <c r="C165" s="313" t="s">
        <v>850</v>
      </c>
      <c r="D165" s="313"/>
      <c r="E165" s="313"/>
      <c r="F165" s="313"/>
      <c r="G165" s="313"/>
      <c r="H165" s="313"/>
      <c r="I165" s="313"/>
      <c r="J165" s="313"/>
      <c r="K165" s="190"/>
    </row>
    <row r="166" spans="2:11" customFormat="1" ht="17.25" customHeight="1">
      <c r="B166" s="189"/>
      <c r="C166" s="210" t="s">
        <v>778</v>
      </c>
      <c r="D166" s="210"/>
      <c r="E166" s="210"/>
      <c r="F166" s="210" t="s">
        <v>779</v>
      </c>
      <c r="G166" s="250"/>
      <c r="H166" s="251" t="s">
        <v>59</v>
      </c>
      <c r="I166" s="251" t="s">
        <v>62</v>
      </c>
      <c r="J166" s="210" t="s">
        <v>780</v>
      </c>
      <c r="K166" s="190"/>
    </row>
    <row r="167" spans="2:11" customFormat="1" ht="17.25" customHeight="1">
      <c r="B167" s="191"/>
      <c r="C167" s="212" t="s">
        <v>781</v>
      </c>
      <c r="D167" s="212"/>
      <c r="E167" s="212"/>
      <c r="F167" s="213" t="s">
        <v>782</v>
      </c>
      <c r="G167" s="252"/>
      <c r="H167" s="253"/>
      <c r="I167" s="253"/>
      <c r="J167" s="212" t="s">
        <v>783</v>
      </c>
      <c r="K167" s="192"/>
    </row>
    <row r="168" spans="2:11" customFormat="1" ht="5.25" customHeight="1">
      <c r="B168" s="220"/>
      <c r="C168" s="215"/>
      <c r="D168" s="215"/>
      <c r="E168" s="215"/>
      <c r="F168" s="215"/>
      <c r="G168" s="216"/>
      <c r="H168" s="215"/>
      <c r="I168" s="215"/>
      <c r="J168" s="215"/>
      <c r="K168" s="241"/>
    </row>
    <row r="169" spans="2:11" customFormat="1" ht="15" customHeight="1">
      <c r="B169" s="220"/>
      <c r="C169" s="197" t="s">
        <v>787</v>
      </c>
      <c r="D169" s="197"/>
      <c r="E169" s="197"/>
      <c r="F169" s="218" t="s">
        <v>784</v>
      </c>
      <c r="G169" s="197"/>
      <c r="H169" s="197" t="s">
        <v>824</v>
      </c>
      <c r="I169" s="197" t="s">
        <v>786</v>
      </c>
      <c r="J169" s="197">
        <v>120</v>
      </c>
      <c r="K169" s="241"/>
    </row>
    <row r="170" spans="2:11" customFormat="1" ht="15" customHeight="1">
      <c r="B170" s="220"/>
      <c r="C170" s="197" t="s">
        <v>833</v>
      </c>
      <c r="D170" s="197"/>
      <c r="E170" s="197"/>
      <c r="F170" s="218" t="s">
        <v>784</v>
      </c>
      <c r="G170" s="197"/>
      <c r="H170" s="197" t="s">
        <v>834</v>
      </c>
      <c r="I170" s="197" t="s">
        <v>786</v>
      </c>
      <c r="J170" s="197" t="s">
        <v>835</v>
      </c>
      <c r="K170" s="241"/>
    </row>
    <row r="171" spans="2:11" customFormat="1" ht="15" customHeight="1">
      <c r="B171" s="220"/>
      <c r="C171" s="197" t="s">
        <v>732</v>
      </c>
      <c r="D171" s="197"/>
      <c r="E171" s="197"/>
      <c r="F171" s="218" t="s">
        <v>784</v>
      </c>
      <c r="G171" s="197"/>
      <c r="H171" s="197" t="s">
        <v>851</v>
      </c>
      <c r="I171" s="197" t="s">
        <v>786</v>
      </c>
      <c r="J171" s="197" t="s">
        <v>835</v>
      </c>
      <c r="K171" s="241"/>
    </row>
    <row r="172" spans="2:11" customFormat="1" ht="15" customHeight="1">
      <c r="B172" s="220"/>
      <c r="C172" s="197" t="s">
        <v>789</v>
      </c>
      <c r="D172" s="197"/>
      <c r="E172" s="197"/>
      <c r="F172" s="218" t="s">
        <v>790</v>
      </c>
      <c r="G172" s="197"/>
      <c r="H172" s="197" t="s">
        <v>851</v>
      </c>
      <c r="I172" s="197" t="s">
        <v>786</v>
      </c>
      <c r="J172" s="197">
        <v>50</v>
      </c>
      <c r="K172" s="241"/>
    </row>
    <row r="173" spans="2:11" customFormat="1" ht="15" customHeight="1">
      <c r="B173" s="220"/>
      <c r="C173" s="197" t="s">
        <v>792</v>
      </c>
      <c r="D173" s="197"/>
      <c r="E173" s="197"/>
      <c r="F173" s="218" t="s">
        <v>784</v>
      </c>
      <c r="G173" s="197"/>
      <c r="H173" s="197" t="s">
        <v>851</v>
      </c>
      <c r="I173" s="197" t="s">
        <v>794</v>
      </c>
      <c r="J173" s="197"/>
      <c r="K173" s="241"/>
    </row>
    <row r="174" spans="2:11" customFormat="1" ht="15" customHeight="1">
      <c r="B174" s="220"/>
      <c r="C174" s="197" t="s">
        <v>803</v>
      </c>
      <c r="D174" s="197"/>
      <c r="E174" s="197"/>
      <c r="F174" s="218" t="s">
        <v>790</v>
      </c>
      <c r="G174" s="197"/>
      <c r="H174" s="197" t="s">
        <v>851</v>
      </c>
      <c r="I174" s="197" t="s">
        <v>786</v>
      </c>
      <c r="J174" s="197">
        <v>50</v>
      </c>
      <c r="K174" s="241"/>
    </row>
    <row r="175" spans="2:11" customFormat="1" ht="15" customHeight="1">
      <c r="B175" s="220"/>
      <c r="C175" s="197" t="s">
        <v>811</v>
      </c>
      <c r="D175" s="197"/>
      <c r="E175" s="197"/>
      <c r="F175" s="218" t="s">
        <v>790</v>
      </c>
      <c r="G175" s="197"/>
      <c r="H175" s="197" t="s">
        <v>851</v>
      </c>
      <c r="I175" s="197" t="s">
        <v>786</v>
      </c>
      <c r="J175" s="197">
        <v>50</v>
      </c>
      <c r="K175" s="241"/>
    </row>
    <row r="176" spans="2:11" customFormat="1" ht="15" customHeight="1">
      <c r="B176" s="220"/>
      <c r="C176" s="197" t="s">
        <v>809</v>
      </c>
      <c r="D176" s="197"/>
      <c r="E176" s="197"/>
      <c r="F176" s="218" t="s">
        <v>790</v>
      </c>
      <c r="G176" s="197"/>
      <c r="H176" s="197" t="s">
        <v>851</v>
      </c>
      <c r="I176" s="197" t="s">
        <v>786</v>
      </c>
      <c r="J176" s="197">
        <v>50</v>
      </c>
      <c r="K176" s="241"/>
    </row>
    <row r="177" spans="2:11" customFormat="1" ht="15" customHeight="1">
      <c r="B177" s="220"/>
      <c r="C177" s="197" t="s">
        <v>130</v>
      </c>
      <c r="D177" s="197"/>
      <c r="E177" s="197"/>
      <c r="F177" s="218" t="s">
        <v>784</v>
      </c>
      <c r="G177" s="197"/>
      <c r="H177" s="197" t="s">
        <v>852</v>
      </c>
      <c r="I177" s="197" t="s">
        <v>853</v>
      </c>
      <c r="J177" s="197"/>
      <c r="K177" s="241"/>
    </row>
    <row r="178" spans="2:11" customFormat="1" ht="15" customHeight="1">
      <c r="B178" s="220"/>
      <c r="C178" s="197" t="s">
        <v>62</v>
      </c>
      <c r="D178" s="197"/>
      <c r="E178" s="197"/>
      <c r="F178" s="218" t="s">
        <v>784</v>
      </c>
      <c r="G178" s="197"/>
      <c r="H178" s="197" t="s">
        <v>854</v>
      </c>
      <c r="I178" s="197" t="s">
        <v>855</v>
      </c>
      <c r="J178" s="197">
        <v>1</v>
      </c>
      <c r="K178" s="241"/>
    </row>
    <row r="179" spans="2:11" customFormat="1" ht="15" customHeight="1">
      <c r="B179" s="220"/>
      <c r="C179" s="197" t="s">
        <v>58</v>
      </c>
      <c r="D179" s="197"/>
      <c r="E179" s="197"/>
      <c r="F179" s="218" t="s">
        <v>784</v>
      </c>
      <c r="G179" s="197"/>
      <c r="H179" s="197" t="s">
        <v>856</v>
      </c>
      <c r="I179" s="197" t="s">
        <v>786</v>
      </c>
      <c r="J179" s="197">
        <v>20</v>
      </c>
      <c r="K179" s="241"/>
    </row>
    <row r="180" spans="2:11" customFormat="1" ht="15" customHeight="1">
      <c r="B180" s="220"/>
      <c r="C180" s="197" t="s">
        <v>59</v>
      </c>
      <c r="D180" s="197"/>
      <c r="E180" s="197"/>
      <c r="F180" s="218" t="s">
        <v>784</v>
      </c>
      <c r="G180" s="197"/>
      <c r="H180" s="197" t="s">
        <v>857</v>
      </c>
      <c r="I180" s="197" t="s">
        <v>786</v>
      </c>
      <c r="J180" s="197">
        <v>255</v>
      </c>
      <c r="K180" s="241"/>
    </row>
    <row r="181" spans="2:11" customFormat="1" ht="15" customHeight="1">
      <c r="B181" s="220"/>
      <c r="C181" s="197" t="s">
        <v>131</v>
      </c>
      <c r="D181" s="197"/>
      <c r="E181" s="197"/>
      <c r="F181" s="218" t="s">
        <v>784</v>
      </c>
      <c r="G181" s="197"/>
      <c r="H181" s="197" t="s">
        <v>748</v>
      </c>
      <c r="I181" s="197" t="s">
        <v>786</v>
      </c>
      <c r="J181" s="197">
        <v>10</v>
      </c>
      <c r="K181" s="241"/>
    </row>
    <row r="182" spans="2:11" customFormat="1" ht="15" customHeight="1">
      <c r="B182" s="220"/>
      <c r="C182" s="197" t="s">
        <v>132</v>
      </c>
      <c r="D182" s="197"/>
      <c r="E182" s="197"/>
      <c r="F182" s="218" t="s">
        <v>784</v>
      </c>
      <c r="G182" s="197"/>
      <c r="H182" s="197" t="s">
        <v>858</v>
      </c>
      <c r="I182" s="197" t="s">
        <v>819</v>
      </c>
      <c r="J182" s="197"/>
      <c r="K182" s="241"/>
    </row>
    <row r="183" spans="2:11" customFormat="1" ht="15" customHeight="1">
      <c r="B183" s="220"/>
      <c r="C183" s="197" t="s">
        <v>859</v>
      </c>
      <c r="D183" s="197"/>
      <c r="E183" s="197"/>
      <c r="F183" s="218" t="s">
        <v>784</v>
      </c>
      <c r="G183" s="197"/>
      <c r="H183" s="197" t="s">
        <v>860</v>
      </c>
      <c r="I183" s="197" t="s">
        <v>819</v>
      </c>
      <c r="J183" s="197"/>
      <c r="K183" s="241"/>
    </row>
    <row r="184" spans="2:11" customFormat="1" ht="15" customHeight="1">
      <c r="B184" s="220"/>
      <c r="C184" s="197" t="s">
        <v>848</v>
      </c>
      <c r="D184" s="197"/>
      <c r="E184" s="197"/>
      <c r="F184" s="218" t="s">
        <v>784</v>
      </c>
      <c r="G184" s="197"/>
      <c r="H184" s="197" t="s">
        <v>861</v>
      </c>
      <c r="I184" s="197" t="s">
        <v>819</v>
      </c>
      <c r="J184" s="197"/>
      <c r="K184" s="241"/>
    </row>
    <row r="185" spans="2:11" customFormat="1" ht="15" customHeight="1">
      <c r="B185" s="220"/>
      <c r="C185" s="197" t="s">
        <v>134</v>
      </c>
      <c r="D185" s="197"/>
      <c r="E185" s="197"/>
      <c r="F185" s="218" t="s">
        <v>790</v>
      </c>
      <c r="G185" s="197"/>
      <c r="H185" s="197" t="s">
        <v>862</v>
      </c>
      <c r="I185" s="197" t="s">
        <v>786</v>
      </c>
      <c r="J185" s="197">
        <v>50</v>
      </c>
      <c r="K185" s="241"/>
    </row>
    <row r="186" spans="2:11" customFormat="1" ht="15" customHeight="1">
      <c r="B186" s="220"/>
      <c r="C186" s="197" t="s">
        <v>863</v>
      </c>
      <c r="D186" s="197"/>
      <c r="E186" s="197"/>
      <c r="F186" s="218" t="s">
        <v>790</v>
      </c>
      <c r="G186" s="197"/>
      <c r="H186" s="197" t="s">
        <v>864</v>
      </c>
      <c r="I186" s="197" t="s">
        <v>865</v>
      </c>
      <c r="J186" s="197"/>
      <c r="K186" s="241"/>
    </row>
    <row r="187" spans="2:11" customFormat="1" ht="15" customHeight="1">
      <c r="B187" s="220"/>
      <c r="C187" s="197" t="s">
        <v>866</v>
      </c>
      <c r="D187" s="197"/>
      <c r="E187" s="197"/>
      <c r="F187" s="218" t="s">
        <v>790</v>
      </c>
      <c r="G187" s="197"/>
      <c r="H187" s="197" t="s">
        <v>867</v>
      </c>
      <c r="I187" s="197" t="s">
        <v>865</v>
      </c>
      <c r="J187" s="197"/>
      <c r="K187" s="241"/>
    </row>
    <row r="188" spans="2:11" customFormat="1" ht="15" customHeight="1">
      <c r="B188" s="220"/>
      <c r="C188" s="197" t="s">
        <v>868</v>
      </c>
      <c r="D188" s="197"/>
      <c r="E188" s="197"/>
      <c r="F188" s="218" t="s">
        <v>790</v>
      </c>
      <c r="G188" s="197"/>
      <c r="H188" s="197" t="s">
        <v>869</v>
      </c>
      <c r="I188" s="197" t="s">
        <v>865</v>
      </c>
      <c r="J188" s="197"/>
      <c r="K188" s="241"/>
    </row>
    <row r="189" spans="2:11" customFormat="1" ht="15" customHeight="1">
      <c r="B189" s="220"/>
      <c r="C189" s="254" t="s">
        <v>870</v>
      </c>
      <c r="D189" s="197"/>
      <c r="E189" s="197"/>
      <c r="F189" s="218" t="s">
        <v>790</v>
      </c>
      <c r="G189" s="197"/>
      <c r="H189" s="197" t="s">
        <v>871</v>
      </c>
      <c r="I189" s="197" t="s">
        <v>872</v>
      </c>
      <c r="J189" s="255" t="s">
        <v>873</v>
      </c>
      <c r="K189" s="241"/>
    </row>
    <row r="190" spans="2:11" customFormat="1" ht="15" customHeight="1">
      <c r="B190" s="256"/>
      <c r="C190" s="257" t="s">
        <v>874</v>
      </c>
      <c r="D190" s="258"/>
      <c r="E190" s="258"/>
      <c r="F190" s="259" t="s">
        <v>790</v>
      </c>
      <c r="G190" s="258"/>
      <c r="H190" s="258" t="s">
        <v>875</v>
      </c>
      <c r="I190" s="258" t="s">
        <v>872</v>
      </c>
      <c r="J190" s="260" t="s">
        <v>873</v>
      </c>
      <c r="K190" s="261"/>
    </row>
    <row r="191" spans="2:11" customFormat="1" ht="15" customHeight="1">
      <c r="B191" s="220"/>
      <c r="C191" s="254" t="s">
        <v>47</v>
      </c>
      <c r="D191" s="197"/>
      <c r="E191" s="197"/>
      <c r="F191" s="218" t="s">
        <v>784</v>
      </c>
      <c r="G191" s="197"/>
      <c r="H191" s="194" t="s">
        <v>876</v>
      </c>
      <c r="I191" s="197" t="s">
        <v>877</v>
      </c>
      <c r="J191" s="197"/>
      <c r="K191" s="241"/>
    </row>
    <row r="192" spans="2:11" customFormat="1" ht="15" customHeight="1">
      <c r="B192" s="220"/>
      <c r="C192" s="254" t="s">
        <v>878</v>
      </c>
      <c r="D192" s="197"/>
      <c r="E192" s="197"/>
      <c r="F192" s="218" t="s">
        <v>784</v>
      </c>
      <c r="G192" s="197"/>
      <c r="H192" s="197" t="s">
        <v>879</v>
      </c>
      <c r="I192" s="197" t="s">
        <v>819</v>
      </c>
      <c r="J192" s="197"/>
      <c r="K192" s="241"/>
    </row>
    <row r="193" spans="2:11" customFormat="1" ht="15" customHeight="1">
      <c r="B193" s="220"/>
      <c r="C193" s="254" t="s">
        <v>880</v>
      </c>
      <c r="D193" s="197"/>
      <c r="E193" s="197"/>
      <c r="F193" s="218" t="s">
        <v>784</v>
      </c>
      <c r="G193" s="197"/>
      <c r="H193" s="197" t="s">
        <v>881</v>
      </c>
      <c r="I193" s="197" t="s">
        <v>819</v>
      </c>
      <c r="J193" s="197"/>
      <c r="K193" s="241"/>
    </row>
    <row r="194" spans="2:11" customFormat="1" ht="15" customHeight="1">
      <c r="B194" s="220"/>
      <c r="C194" s="254" t="s">
        <v>882</v>
      </c>
      <c r="D194" s="197"/>
      <c r="E194" s="197"/>
      <c r="F194" s="218" t="s">
        <v>790</v>
      </c>
      <c r="G194" s="197"/>
      <c r="H194" s="197" t="s">
        <v>883</v>
      </c>
      <c r="I194" s="197" t="s">
        <v>819</v>
      </c>
      <c r="J194" s="197"/>
      <c r="K194" s="241"/>
    </row>
    <row r="195" spans="2:11" customFormat="1" ht="15" customHeight="1">
      <c r="B195" s="247"/>
      <c r="C195" s="262"/>
      <c r="D195" s="227"/>
      <c r="E195" s="227"/>
      <c r="F195" s="227"/>
      <c r="G195" s="227"/>
      <c r="H195" s="227"/>
      <c r="I195" s="227"/>
      <c r="J195" s="227"/>
      <c r="K195" s="248"/>
    </row>
    <row r="196" spans="2:11" customFormat="1" ht="18.75" customHeight="1">
      <c r="B196" s="229"/>
      <c r="C196" s="239"/>
      <c r="D196" s="239"/>
      <c r="E196" s="239"/>
      <c r="F196" s="249"/>
      <c r="G196" s="239"/>
      <c r="H196" s="239"/>
      <c r="I196" s="239"/>
      <c r="J196" s="239"/>
      <c r="K196" s="229"/>
    </row>
    <row r="197" spans="2:11" customFormat="1" ht="18.75" customHeight="1">
      <c r="B197" s="229"/>
      <c r="C197" s="239"/>
      <c r="D197" s="239"/>
      <c r="E197" s="239"/>
      <c r="F197" s="249"/>
      <c r="G197" s="239"/>
      <c r="H197" s="239"/>
      <c r="I197" s="239"/>
      <c r="J197" s="239"/>
      <c r="K197" s="229"/>
    </row>
    <row r="198" spans="2:11" customFormat="1" ht="18.75" customHeight="1">
      <c r="B198" s="204"/>
      <c r="C198" s="204"/>
      <c r="D198" s="204"/>
      <c r="E198" s="204"/>
      <c r="F198" s="204"/>
      <c r="G198" s="204"/>
      <c r="H198" s="204"/>
      <c r="I198" s="204"/>
      <c r="J198" s="204"/>
      <c r="K198" s="204"/>
    </row>
    <row r="199" spans="2:11" customFormat="1" ht="12">
      <c r="B199" s="186"/>
      <c r="C199" s="187"/>
      <c r="D199" s="187"/>
      <c r="E199" s="187"/>
      <c r="F199" s="187"/>
      <c r="G199" s="187"/>
      <c r="H199" s="187"/>
      <c r="I199" s="187"/>
      <c r="J199" s="187"/>
      <c r="K199" s="188"/>
    </row>
    <row r="200" spans="2:11" customFormat="1" ht="20.5">
      <c r="B200" s="189"/>
      <c r="C200" s="313" t="s">
        <v>884</v>
      </c>
      <c r="D200" s="313"/>
      <c r="E200" s="313"/>
      <c r="F200" s="313"/>
      <c r="G200" s="313"/>
      <c r="H200" s="313"/>
      <c r="I200" s="313"/>
      <c r="J200" s="313"/>
      <c r="K200" s="190"/>
    </row>
    <row r="201" spans="2:11" customFormat="1" ht="25.5" customHeight="1">
      <c r="B201" s="189"/>
      <c r="C201" s="263" t="s">
        <v>885</v>
      </c>
      <c r="D201" s="263"/>
      <c r="E201" s="263"/>
      <c r="F201" s="263" t="s">
        <v>886</v>
      </c>
      <c r="G201" s="264"/>
      <c r="H201" s="316" t="s">
        <v>887</v>
      </c>
      <c r="I201" s="316"/>
      <c r="J201" s="316"/>
      <c r="K201" s="190"/>
    </row>
    <row r="202" spans="2:11" customFormat="1" ht="5.25" customHeight="1">
      <c r="B202" s="220"/>
      <c r="C202" s="215"/>
      <c r="D202" s="215"/>
      <c r="E202" s="215"/>
      <c r="F202" s="215"/>
      <c r="G202" s="239"/>
      <c r="H202" s="215"/>
      <c r="I202" s="215"/>
      <c r="J202" s="215"/>
      <c r="K202" s="241"/>
    </row>
    <row r="203" spans="2:11" customFormat="1" ht="15" customHeight="1">
      <c r="B203" s="220"/>
      <c r="C203" s="197" t="s">
        <v>877</v>
      </c>
      <c r="D203" s="197"/>
      <c r="E203" s="197"/>
      <c r="F203" s="218" t="s">
        <v>48</v>
      </c>
      <c r="G203" s="197"/>
      <c r="H203" s="317" t="s">
        <v>888</v>
      </c>
      <c r="I203" s="317"/>
      <c r="J203" s="317"/>
      <c r="K203" s="241"/>
    </row>
    <row r="204" spans="2:11" customFormat="1" ht="15" customHeight="1">
      <c r="B204" s="220"/>
      <c r="C204" s="197"/>
      <c r="D204" s="197"/>
      <c r="E204" s="197"/>
      <c r="F204" s="218" t="s">
        <v>49</v>
      </c>
      <c r="G204" s="197"/>
      <c r="H204" s="317" t="s">
        <v>889</v>
      </c>
      <c r="I204" s="317"/>
      <c r="J204" s="317"/>
      <c r="K204" s="241"/>
    </row>
    <row r="205" spans="2:11" customFormat="1" ht="15" customHeight="1">
      <c r="B205" s="220"/>
      <c r="C205" s="197"/>
      <c r="D205" s="197"/>
      <c r="E205" s="197"/>
      <c r="F205" s="218" t="s">
        <v>52</v>
      </c>
      <c r="G205" s="197"/>
      <c r="H205" s="317" t="s">
        <v>890</v>
      </c>
      <c r="I205" s="317"/>
      <c r="J205" s="317"/>
      <c r="K205" s="241"/>
    </row>
    <row r="206" spans="2:11" customFormat="1" ht="15" customHeight="1">
      <c r="B206" s="220"/>
      <c r="C206" s="197"/>
      <c r="D206" s="197"/>
      <c r="E206" s="197"/>
      <c r="F206" s="218" t="s">
        <v>50</v>
      </c>
      <c r="G206" s="197"/>
      <c r="H206" s="317" t="s">
        <v>891</v>
      </c>
      <c r="I206" s="317"/>
      <c r="J206" s="317"/>
      <c r="K206" s="241"/>
    </row>
    <row r="207" spans="2:11" customFormat="1" ht="15" customHeight="1">
      <c r="B207" s="220"/>
      <c r="C207" s="197"/>
      <c r="D207" s="197"/>
      <c r="E207" s="197"/>
      <c r="F207" s="218" t="s">
        <v>51</v>
      </c>
      <c r="G207" s="197"/>
      <c r="H207" s="317" t="s">
        <v>892</v>
      </c>
      <c r="I207" s="317"/>
      <c r="J207" s="317"/>
      <c r="K207" s="241"/>
    </row>
    <row r="208" spans="2:11" customFormat="1" ht="15" customHeight="1">
      <c r="B208" s="220"/>
      <c r="C208" s="197"/>
      <c r="D208" s="197"/>
      <c r="E208" s="197"/>
      <c r="F208" s="218"/>
      <c r="G208" s="197"/>
      <c r="H208" s="197"/>
      <c r="I208" s="197"/>
      <c r="J208" s="197"/>
      <c r="K208" s="241"/>
    </row>
    <row r="209" spans="2:11" customFormat="1" ht="15" customHeight="1">
      <c r="B209" s="220"/>
      <c r="C209" s="197" t="s">
        <v>831</v>
      </c>
      <c r="D209" s="197"/>
      <c r="E209" s="197"/>
      <c r="F209" s="218" t="s">
        <v>84</v>
      </c>
      <c r="G209" s="197"/>
      <c r="H209" s="317" t="s">
        <v>893</v>
      </c>
      <c r="I209" s="317"/>
      <c r="J209" s="317"/>
      <c r="K209" s="241"/>
    </row>
    <row r="210" spans="2:11" customFormat="1" ht="15" customHeight="1">
      <c r="B210" s="220"/>
      <c r="C210" s="197"/>
      <c r="D210" s="197"/>
      <c r="E210" s="197"/>
      <c r="F210" s="218" t="s">
        <v>726</v>
      </c>
      <c r="G210" s="197"/>
      <c r="H210" s="317" t="s">
        <v>727</v>
      </c>
      <c r="I210" s="317"/>
      <c r="J210" s="317"/>
      <c r="K210" s="241"/>
    </row>
    <row r="211" spans="2:11" customFormat="1" ht="15" customHeight="1">
      <c r="B211" s="220"/>
      <c r="C211" s="197"/>
      <c r="D211" s="197"/>
      <c r="E211" s="197"/>
      <c r="F211" s="218" t="s">
        <v>724</v>
      </c>
      <c r="G211" s="197"/>
      <c r="H211" s="317" t="s">
        <v>894</v>
      </c>
      <c r="I211" s="317"/>
      <c r="J211" s="317"/>
      <c r="K211" s="241"/>
    </row>
    <row r="212" spans="2:11" customFormat="1" ht="15" customHeight="1">
      <c r="B212" s="265"/>
      <c r="C212" s="197"/>
      <c r="D212" s="197"/>
      <c r="E212" s="197"/>
      <c r="F212" s="218" t="s">
        <v>728</v>
      </c>
      <c r="G212" s="254"/>
      <c r="H212" s="318" t="s">
        <v>729</v>
      </c>
      <c r="I212" s="318"/>
      <c r="J212" s="318"/>
      <c r="K212" s="266"/>
    </row>
    <row r="213" spans="2:11" customFormat="1" ht="15" customHeight="1">
      <c r="B213" s="265"/>
      <c r="C213" s="197"/>
      <c r="D213" s="197"/>
      <c r="E213" s="197"/>
      <c r="F213" s="218" t="s">
        <v>730</v>
      </c>
      <c r="G213" s="254"/>
      <c r="H213" s="318" t="s">
        <v>895</v>
      </c>
      <c r="I213" s="318"/>
      <c r="J213" s="318"/>
      <c r="K213" s="266"/>
    </row>
    <row r="214" spans="2:11" customFormat="1" ht="15" customHeight="1">
      <c r="B214" s="265"/>
      <c r="C214" s="197"/>
      <c r="D214" s="197"/>
      <c r="E214" s="197"/>
      <c r="F214" s="218"/>
      <c r="G214" s="254"/>
      <c r="H214" s="245"/>
      <c r="I214" s="245"/>
      <c r="J214" s="245"/>
      <c r="K214" s="266"/>
    </row>
    <row r="215" spans="2:11" customFormat="1" ht="15" customHeight="1">
      <c r="B215" s="265"/>
      <c r="C215" s="197" t="s">
        <v>855</v>
      </c>
      <c r="D215" s="197"/>
      <c r="E215" s="197"/>
      <c r="F215" s="218">
        <v>1</v>
      </c>
      <c r="G215" s="254"/>
      <c r="H215" s="318" t="s">
        <v>896</v>
      </c>
      <c r="I215" s="318"/>
      <c r="J215" s="318"/>
      <c r="K215" s="266"/>
    </row>
    <row r="216" spans="2:11" customFormat="1" ht="15" customHeight="1">
      <c r="B216" s="265"/>
      <c r="C216" s="197"/>
      <c r="D216" s="197"/>
      <c r="E216" s="197"/>
      <c r="F216" s="218">
        <v>2</v>
      </c>
      <c r="G216" s="254"/>
      <c r="H216" s="318" t="s">
        <v>897</v>
      </c>
      <c r="I216" s="318"/>
      <c r="J216" s="318"/>
      <c r="K216" s="266"/>
    </row>
    <row r="217" spans="2:11" customFormat="1" ht="15" customHeight="1">
      <c r="B217" s="265"/>
      <c r="C217" s="197"/>
      <c r="D217" s="197"/>
      <c r="E217" s="197"/>
      <c r="F217" s="218">
        <v>3</v>
      </c>
      <c r="G217" s="254"/>
      <c r="H217" s="318" t="s">
        <v>898</v>
      </c>
      <c r="I217" s="318"/>
      <c r="J217" s="318"/>
      <c r="K217" s="266"/>
    </row>
    <row r="218" spans="2:11" customFormat="1" ht="15" customHeight="1">
      <c r="B218" s="265"/>
      <c r="C218" s="197"/>
      <c r="D218" s="197"/>
      <c r="E218" s="197"/>
      <c r="F218" s="218">
        <v>4</v>
      </c>
      <c r="G218" s="254"/>
      <c r="H218" s="318" t="s">
        <v>899</v>
      </c>
      <c r="I218" s="318"/>
      <c r="J218" s="318"/>
      <c r="K218" s="266"/>
    </row>
    <row r="219" spans="2:11" customFormat="1" ht="12.75" customHeight="1">
      <c r="B219" s="267"/>
      <c r="C219" s="268"/>
      <c r="D219" s="268"/>
      <c r="E219" s="268"/>
      <c r="F219" s="268"/>
      <c r="G219" s="268"/>
      <c r="H219" s="268"/>
      <c r="I219" s="268"/>
      <c r="J219" s="268"/>
      <c r="K219" s="269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78"/>
  <sheetViews>
    <sheetView showGridLines="0" workbookViewId="0">
      <selection activeCell="I175" sqref="I175"/>
    </sheetView>
  </sheetViews>
  <sheetFormatPr defaultRowHeight="14.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100.77734375" customWidth="1"/>
    <col min="7" max="7" width="7.44140625" customWidth="1"/>
    <col min="8" max="8" width="14" customWidth="1"/>
    <col min="9" max="9" width="15.77734375" customWidth="1"/>
    <col min="10" max="11" width="22.33203125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AT2" s="17" t="s">
        <v>86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21</v>
      </c>
    </row>
    <row r="4" spans="2:46" ht="25" customHeight="1">
      <c r="B4" s="20"/>
      <c r="D4" s="21" t="s">
        <v>114</v>
      </c>
      <c r="L4" s="20"/>
      <c r="M4" s="86" t="s">
        <v>10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7" t="str">
        <f>'Rekapitulace stavby'!K6</f>
        <v>22112020_22 - Sanace -10  Mníšek pod Brdy, Halda, Bažantnice a okoli-12</v>
      </c>
      <c r="F7" s="308"/>
      <c r="G7" s="308"/>
      <c r="H7" s="308"/>
      <c r="L7" s="20"/>
    </row>
    <row r="8" spans="2:46" s="1" customFormat="1" ht="12" customHeight="1">
      <c r="B8" s="33"/>
      <c r="D8" s="27" t="s">
        <v>115</v>
      </c>
      <c r="L8" s="33"/>
    </row>
    <row r="9" spans="2:46" s="1" customFormat="1" ht="16.5" customHeight="1">
      <c r="B9" s="33"/>
      <c r="E9" s="274" t="s">
        <v>116</v>
      </c>
      <c r="F9" s="309"/>
      <c r="G9" s="309"/>
      <c r="H9" s="309"/>
      <c r="L9" s="33"/>
    </row>
    <row r="10" spans="2:46" s="1" customFormat="1" ht="10">
      <c r="B10" s="33"/>
      <c r="L10" s="33"/>
    </row>
    <row r="11" spans="2:46" s="1" customFormat="1" ht="12" customHeight="1">
      <c r="B11" s="33"/>
      <c r="D11" s="27" t="s">
        <v>18</v>
      </c>
      <c r="F11" s="25" t="s">
        <v>19</v>
      </c>
      <c r="I11" s="27" t="s">
        <v>20</v>
      </c>
      <c r="J11" s="25" t="s">
        <v>21</v>
      </c>
      <c r="L11" s="33"/>
    </row>
    <row r="12" spans="2:46" s="1" customFormat="1" ht="12" customHeight="1">
      <c r="B12" s="33"/>
      <c r="D12" s="27" t="s">
        <v>22</v>
      </c>
      <c r="F12" s="25" t="s">
        <v>117</v>
      </c>
      <c r="I12" s="27" t="s">
        <v>24</v>
      </c>
      <c r="J12" s="50" t="str">
        <f>'Rekapitulace stavby'!AN8</f>
        <v>Vyplň údaj</v>
      </c>
      <c r="L12" s="33"/>
    </row>
    <row r="13" spans="2:46" s="1" customFormat="1" ht="21.75" customHeight="1">
      <c r="B13" s="33"/>
      <c r="D13" s="24" t="s">
        <v>25</v>
      </c>
      <c r="F13" s="29" t="s">
        <v>26</v>
      </c>
      <c r="I13" s="24" t="s">
        <v>27</v>
      </c>
      <c r="J13" s="29" t="s">
        <v>28</v>
      </c>
      <c r="L13" s="33"/>
    </row>
    <row r="14" spans="2:46" s="1" customFormat="1" ht="12" customHeight="1">
      <c r="B14" s="33"/>
      <c r="D14" s="27" t="s">
        <v>29</v>
      </c>
      <c r="I14" s="27" t="s">
        <v>30</v>
      </c>
      <c r="J14" s="25" t="s">
        <v>31</v>
      </c>
      <c r="L14" s="33"/>
    </row>
    <row r="15" spans="2:46" s="1" customFormat="1" ht="18" customHeight="1">
      <c r="B15" s="33"/>
      <c r="E15" s="25" t="s">
        <v>118</v>
      </c>
      <c r="I15" s="27" t="s">
        <v>33</v>
      </c>
      <c r="J15" s="25" t="s">
        <v>31</v>
      </c>
      <c r="L15" s="33"/>
    </row>
    <row r="16" spans="2:46" s="1" customFormat="1" ht="7" customHeight="1">
      <c r="B16" s="33"/>
      <c r="L16" s="33"/>
    </row>
    <row r="17" spans="2:12" s="1" customFormat="1" ht="12" customHeight="1">
      <c r="B17" s="33"/>
      <c r="D17" s="27" t="s">
        <v>34</v>
      </c>
      <c r="I17" s="27" t="s">
        <v>30</v>
      </c>
      <c r="J17" s="28" t="str">
        <f>'Rekapitulace stavby'!AN13</f>
        <v>Vyplň údaj</v>
      </c>
      <c r="L17" s="33"/>
    </row>
    <row r="18" spans="2:12" s="1" customFormat="1" ht="18" customHeight="1">
      <c r="B18" s="33"/>
      <c r="E18" s="310" t="str">
        <f>'Rekapitulace stavby'!E14</f>
        <v>Vyplň údaj</v>
      </c>
      <c r="F18" s="280"/>
      <c r="G18" s="280"/>
      <c r="H18" s="280"/>
      <c r="I18" s="27" t="s">
        <v>33</v>
      </c>
      <c r="J18" s="28" t="str">
        <f>'Rekapitulace stavby'!AN14</f>
        <v>Vyplň údaj</v>
      </c>
      <c r="L18" s="33"/>
    </row>
    <row r="19" spans="2:12" s="1" customFormat="1" ht="7" customHeight="1">
      <c r="B19" s="33"/>
      <c r="L19" s="33"/>
    </row>
    <row r="20" spans="2:12" s="1" customFormat="1" ht="12" customHeight="1">
      <c r="B20" s="33"/>
      <c r="D20" s="27" t="s">
        <v>36</v>
      </c>
      <c r="I20" s="27" t="s">
        <v>30</v>
      </c>
      <c r="J20" s="25" t="s">
        <v>31</v>
      </c>
      <c r="L20" s="33"/>
    </row>
    <row r="21" spans="2:12" s="1" customFormat="1" ht="18" customHeight="1">
      <c r="B21" s="33"/>
      <c r="E21" s="25" t="s">
        <v>119</v>
      </c>
      <c r="I21" s="27" t="s">
        <v>33</v>
      </c>
      <c r="J21" s="25" t="s">
        <v>31</v>
      </c>
      <c r="L21" s="33"/>
    </row>
    <row r="22" spans="2:12" s="1" customFormat="1" ht="7" customHeight="1">
      <c r="B22" s="33"/>
      <c r="L22" s="33"/>
    </row>
    <row r="23" spans="2:12" s="1" customFormat="1" ht="12" customHeight="1">
      <c r="B23" s="33"/>
      <c r="D23" s="27" t="s">
        <v>39</v>
      </c>
      <c r="I23" s="27" t="s">
        <v>30</v>
      </c>
      <c r="J23" s="25" t="s">
        <v>31</v>
      </c>
      <c r="L23" s="33"/>
    </row>
    <row r="24" spans="2:12" s="1" customFormat="1" ht="18" customHeight="1">
      <c r="B24" s="33"/>
      <c r="E24" s="25" t="s">
        <v>120</v>
      </c>
      <c r="I24" s="27" t="s">
        <v>33</v>
      </c>
      <c r="J24" s="25" t="s">
        <v>31</v>
      </c>
      <c r="L24" s="33"/>
    </row>
    <row r="25" spans="2:12" s="1" customFormat="1" ht="7" customHeight="1">
      <c r="B25" s="33"/>
      <c r="L25" s="33"/>
    </row>
    <row r="26" spans="2:12" s="1" customFormat="1" ht="12" customHeight="1">
      <c r="B26" s="33"/>
      <c r="D26" s="27" t="s">
        <v>41</v>
      </c>
      <c r="L26" s="33"/>
    </row>
    <row r="27" spans="2:12" s="7" customFormat="1" ht="16.5" customHeight="1">
      <c r="B27" s="87"/>
      <c r="E27" s="285" t="s">
        <v>31</v>
      </c>
      <c r="F27" s="285"/>
      <c r="G27" s="285"/>
      <c r="H27" s="285"/>
      <c r="L27" s="87"/>
    </row>
    <row r="28" spans="2:12" s="1" customFormat="1" ht="7" customHeight="1">
      <c r="B28" s="33"/>
      <c r="L28" s="33"/>
    </row>
    <row r="29" spans="2:12" s="1" customFormat="1" ht="7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4" customHeight="1">
      <c r="B30" s="33"/>
      <c r="D30" s="88" t="s">
        <v>43</v>
      </c>
      <c r="J30" s="64">
        <f>ROUND(J83, 2)</f>
        <v>0</v>
      </c>
      <c r="L30" s="33"/>
    </row>
    <row r="31" spans="2:12" s="1" customFormat="1" ht="7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>
      <c r="B32" s="33"/>
      <c r="F32" s="36" t="s">
        <v>45</v>
      </c>
      <c r="I32" s="36" t="s">
        <v>44</v>
      </c>
      <c r="J32" s="36" t="s">
        <v>46</v>
      </c>
      <c r="L32" s="33"/>
    </row>
    <row r="33" spans="2:12" s="1" customFormat="1" ht="14.4" customHeight="1">
      <c r="B33" s="33"/>
      <c r="D33" s="53" t="s">
        <v>47</v>
      </c>
      <c r="E33" s="27" t="s">
        <v>48</v>
      </c>
      <c r="F33" s="89">
        <f>ROUND((SUM(BE83:BE177)),  2)</f>
        <v>0</v>
      </c>
      <c r="I33" s="90">
        <v>0.21</v>
      </c>
      <c r="J33" s="89">
        <f>ROUND(((SUM(BE83:BE177))*I33),  2)</f>
        <v>0</v>
      </c>
      <c r="L33" s="33"/>
    </row>
    <row r="34" spans="2:12" s="1" customFormat="1" ht="14.4" customHeight="1">
      <c r="B34" s="33"/>
      <c r="E34" s="27" t="s">
        <v>49</v>
      </c>
      <c r="F34" s="89">
        <f>ROUND((SUM(BF83:BF177)),  2)</f>
        <v>0</v>
      </c>
      <c r="I34" s="90">
        <v>0.15</v>
      </c>
      <c r="J34" s="89">
        <f>ROUND(((SUM(BF83:BF177))*I34),  2)</f>
        <v>0</v>
      </c>
      <c r="L34" s="33"/>
    </row>
    <row r="35" spans="2:12" s="1" customFormat="1" ht="14.4" hidden="1" customHeight="1">
      <c r="B35" s="33"/>
      <c r="E35" s="27" t="s">
        <v>50</v>
      </c>
      <c r="F35" s="89">
        <f>ROUND((SUM(BG83:BG177)),  2)</f>
        <v>0</v>
      </c>
      <c r="I35" s="90">
        <v>0.21</v>
      </c>
      <c r="J35" s="89">
        <f>0</f>
        <v>0</v>
      </c>
      <c r="L35" s="33"/>
    </row>
    <row r="36" spans="2:12" s="1" customFormat="1" ht="14.4" hidden="1" customHeight="1">
      <c r="B36" s="33"/>
      <c r="E36" s="27" t="s">
        <v>51</v>
      </c>
      <c r="F36" s="89">
        <f>ROUND((SUM(BH83:BH177)),  2)</f>
        <v>0</v>
      </c>
      <c r="I36" s="90">
        <v>0.15</v>
      </c>
      <c r="J36" s="89">
        <f>0</f>
        <v>0</v>
      </c>
      <c r="L36" s="33"/>
    </row>
    <row r="37" spans="2:12" s="1" customFormat="1" ht="14.4" hidden="1" customHeight="1">
      <c r="B37" s="33"/>
      <c r="E37" s="27" t="s">
        <v>52</v>
      </c>
      <c r="F37" s="89">
        <f>ROUND((SUM(BI83:BI177)),  2)</f>
        <v>0</v>
      </c>
      <c r="I37" s="90">
        <v>0</v>
      </c>
      <c r="J37" s="89">
        <f>0</f>
        <v>0</v>
      </c>
      <c r="L37" s="33"/>
    </row>
    <row r="38" spans="2:12" s="1" customFormat="1" ht="7" customHeight="1">
      <c r="B38" s="33"/>
      <c r="L38" s="33"/>
    </row>
    <row r="39" spans="2:12" s="1" customFormat="1" ht="25.4" customHeight="1">
      <c r="B39" s="33"/>
      <c r="C39" s="91"/>
      <c r="D39" s="92" t="s">
        <v>53</v>
      </c>
      <c r="E39" s="55"/>
      <c r="F39" s="55"/>
      <c r="G39" s="93" t="s">
        <v>54</v>
      </c>
      <c r="H39" s="94" t="s">
        <v>55</v>
      </c>
      <c r="I39" s="55"/>
      <c r="J39" s="95">
        <f>SUM(J30:J37)</f>
        <v>0</v>
      </c>
      <c r="K39" s="96"/>
      <c r="L39" s="33"/>
    </row>
    <row r="40" spans="2:12" s="1" customFormat="1" ht="14.4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7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5" customHeight="1">
      <c r="B45" s="33"/>
      <c r="C45" s="21" t="s">
        <v>121</v>
      </c>
      <c r="L45" s="33"/>
    </row>
    <row r="46" spans="2:12" s="1" customFormat="1" ht="7" customHeight="1">
      <c r="B46" s="33"/>
      <c r="L46" s="33"/>
    </row>
    <row r="47" spans="2:12" s="1" customFormat="1" ht="12" customHeight="1">
      <c r="B47" s="33"/>
      <c r="C47" s="27" t="s">
        <v>16</v>
      </c>
      <c r="L47" s="33"/>
    </row>
    <row r="48" spans="2:12" s="1" customFormat="1" ht="16.5" customHeight="1">
      <c r="B48" s="33"/>
      <c r="E48" s="307" t="str">
        <f>E7</f>
        <v>22112020_22 - Sanace -10  Mníšek pod Brdy, Halda, Bažantnice a okoli-12</v>
      </c>
      <c r="F48" s="308"/>
      <c r="G48" s="308"/>
      <c r="H48" s="308"/>
      <c r="L48" s="33"/>
    </row>
    <row r="49" spans="2:47" s="1" customFormat="1" ht="12" customHeight="1">
      <c r="B49" s="33"/>
      <c r="C49" s="27" t="s">
        <v>115</v>
      </c>
      <c r="L49" s="33"/>
    </row>
    <row r="50" spans="2:47" s="1" customFormat="1" ht="16.5" customHeight="1">
      <c r="B50" s="33"/>
      <c r="E50" s="274" t="str">
        <f>E9</f>
        <v>22112020_01 - Mníšek pod Brdy  - Přípravné práce</v>
      </c>
      <c r="F50" s="309"/>
      <c r="G50" s="309"/>
      <c r="H50" s="309"/>
      <c r="L50" s="33"/>
    </row>
    <row r="51" spans="2:47" s="1" customFormat="1" ht="7" customHeight="1">
      <c r="B51" s="33"/>
      <c r="L51" s="33"/>
    </row>
    <row r="52" spans="2:47" s="1" customFormat="1" ht="12" customHeight="1">
      <c r="B52" s="33"/>
      <c r="C52" s="27" t="s">
        <v>22</v>
      </c>
      <c r="F52" s="25" t="str">
        <f>F12</f>
        <v>Mníšek pod Brdy</v>
      </c>
      <c r="I52" s="27" t="s">
        <v>24</v>
      </c>
      <c r="J52" s="50" t="str">
        <f>IF(J12="","",J12)</f>
        <v>Vyplň údaj</v>
      </c>
      <c r="L52" s="33"/>
    </row>
    <row r="53" spans="2:47" s="1" customFormat="1" ht="7" customHeight="1">
      <c r="B53" s="33"/>
      <c r="L53" s="33"/>
    </row>
    <row r="54" spans="2:47" s="1" customFormat="1" ht="25.65" customHeight="1">
      <c r="B54" s="33"/>
      <c r="C54" s="27" t="s">
        <v>29</v>
      </c>
      <c r="F54" s="25" t="str">
        <f>E15</f>
        <v>Město Mníšek pod Brdy</v>
      </c>
      <c r="I54" s="27" t="s">
        <v>36</v>
      </c>
      <c r="J54" s="31" t="str">
        <f>E21</f>
        <v>Interprojekt odpady s.r.o.</v>
      </c>
      <c r="L54" s="33"/>
    </row>
    <row r="55" spans="2:47" s="1" customFormat="1" ht="15.15" customHeight="1">
      <c r="B55" s="33"/>
      <c r="C55" s="27" t="s">
        <v>34</v>
      </c>
      <c r="F55" s="25" t="str">
        <f>IF(E18="","",E18)</f>
        <v>Vyplň údaj</v>
      </c>
      <c r="I55" s="27" t="s">
        <v>39</v>
      </c>
      <c r="J55" s="31" t="str">
        <f>E24</f>
        <v>Ing.R.Pýcha</v>
      </c>
      <c r="L55" s="33"/>
    </row>
    <row r="56" spans="2:47" s="1" customFormat="1" ht="10.25" customHeight="1">
      <c r="B56" s="33"/>
      <c r="L56" s="33"/>
    </row>
    <row r="57" spans="2:47" s="1" customFormat="1" ht="29.25" customHeight="1">
      <c r="B57" s="33"/>
      <c r="C57" s="97" t="s">
        <v>122</v>
      </c>
      <c r="D57" s="91"/>
      <c r="E57" s="91"/>
      <c r="F57" s="91"/>
      <c r="G57" s="91"/>
      <c r="H57" s="91"/>
      <c r="I57" s="91"/>
      <c r="J57" s="98" t="s">
        <v>123</v>
      </c>
      <c r="K57" s="91"/>
      <c r="L57" s="33"/>
    </row>
    <row r="58" spans="2:47" s="1" customFormat="1" ht="10.25" customHeight="1">
      <c r="B58" s="33"/>
      <c r="L58" s="33"/>
    </row>
    <row r="59" spans="2:47" s="1" customFormat="1" ht="22.75" customHeight="1">
      <c r="B59" s="33"/>
      <c r="C59" s="99" t="s">
        <v>75</v>
      </c>
      <c r="J59" s="64">
        <f>J83</f>
        <v>0</v>
      </c>
      <c r="L59" s="33"/>
      <c r="AU59" s="17" t="s">
        <v>124</v>
      </c>
    </row>
    <row r="60" spans="2:47" s="8" customFormat="1" ht="25" customHeight="1">
      <c r="B60" s="100"/>
      <c r="D60" s="101" t="s">
        <v>125</v>
      </c>
      <c r="E60" s="102"/>
      <c r="F60" s="102"/>
      <c r="G60" s="102"/>
      <c r="H60" s="102"/>
      <c r="I60" s="102"/>
      <c r="J60" s="103">
        <f>J84</f>
        <v>0</v>
      </c>
      <c r="L60" s="100"/>
    </row>
    <row r="61" spans="2:47" s="9" customFormat="1" ht="19.899999999999999" customHeight="1">
      <c r="B61" s="104"/>
      <c r="D61" s="105" t="s">
        <v>126</v>
      </c>
      <c r="E61" s="106"/>
      <c r="F61" s="106"/>
      <c r="G61" s="106"/>
      <c r="H61" s="106"/>
      <c r="I61" s="106"/>
      <c r="J61" s="107">
        <f>J85</f>
        <v>0</v>
      </c>
      <c r="L61" s="104"/>
    </row>
    <row r="62" spans="2:47" s="9" customFormat="1" ht="19.899999999999999" customHeight="1">
      <c r="B62" s="104"/>
      <c r="D62" s="105" t="s">
        <v>127</v>
      </c>
      <c r="E62" s="106"/>
      <c r="F62" s="106"/>
      <c r="G62" s="106"/>
      <c r="H62" s="106"/>
      <c r="I62" s="106"/>
      <c r="J62" s="107">
        <f>J135</f>
        <v>0</v>
      </c>
      <c r="L62" s="104"/>
    </row>
    <row r="63" spans="2:47" s="9" customFormat="1" ht="19.899999999999999" customHeight="1">
      <c r="B63" s="104"/>
      <c r="D63" s="105" t="s">
        <v>128</v>
      </c>
      <c r="E63" s="106"/>
      <c r="F63" s="106"/>
      <c r="G63" s="106"/>
      <c r="H63" s="106"/>
      <c r="I63" s="106"/>
      <c r="J63" s="107">
        <f>J146</f>
        <v>0</v>
      </c>
      <c r="L63" s="104"/>
    </row>
    <row r="64" spans="2:47" s="1" customFormat="1" ht="21.75" customHeight="1">
      <c r="B64" s="33"/>
      <c r="L64" s="33"/>
    </row>
    <row r="65" spans="2:12" s="1" customFormat="1" ht="7" customHeight="1"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33"/>
    </row>
    <row r="69" spans="2:12" s="1" customFormat="1" ht="7" customHeight="1">
      <c r="B69" s="44"/>
      <c r="C69" s="45"/>
      <c r="D69" s="45"/>
      <c r="E69" s="45"/>
      <c r="F69" s="45"/>
      <c r="G69" s="45"/>
      <c r="H69" s="45"/>
      <c r="I69" s="45"/>
      <c r="J69" s="45"/>
      <c r="K69" s="45"/>
      <c r="L69" s="33"/>
    </row>
    <row r="70" spans="2:12" s="1" customFormat="1" ht="25" customHeight="1">
      <c r="B70" s="33"/>
      <c r="C70" s="21" t="s">
        <v>129</v>
      </c>
      <c r="L70" s="33"/>
    </row>
    <row r="71" spans="2:12" s="1" customFormat="1" ht="7" customHeight="1">
      <c r="B71" s="33"/>
      <c r="L71" s="33"/>
    </row>
    <row r="72" spans="2:12" s="1" customFormat="1" ht="12" customHeight="1">
      <c r="B72" s="33"/>
      <c r="C72" s="27" t="s">
        <v>16</v>
      </c>
      <c r="L72" s="33"/>
    </row>
    <row r="73" spans="2:12" s="1" customFormat="1" ht="16.5" customHeight="1">
      <c r="B73" s="33"/>
      <c r="E73" s="307" t="str">
        <f>E7</f>
        <v>22112020_22 - Sanace -10  Mníšek pod Brdy, Halda, Bažantnice a okoli-12</v>
      </c>
      <c r="F73" s="308"/>
      <c r="G73" s="308"/>
      <c r="H73" s="308"/>
      <c r="L73" s="33"/>
    </row>
    <row r="74" spans="2:12" s="1" customFormat="1" ht="12" customHeight="1">
      <c r="B74" s="33"/>
      <c r="C74" s="27" t="s">
        <v>115</v>
      </c>
      <c r="L74" s="33"/>
    </row>
    <row r="75" spans="2:12" s="1" customFormat="1" ht="16.5" customHeight="1">
      <c r="B75" s="33"/>
      <c r="E75" s="274" t="str">
        <f>E9</f>
        <v>22112020_01 - Mníšek pod Brdy  - Přípravné práce</v>
      </c>
      <c r="F75" s="309"/>
      <c r="G75" s="309"/>
      <c r="H75" s="309"/>
      <c r="L75" s="33"/>
    </row>
    <row r="76" spans="2:12" s="1" customFormat="1" ht="7" customHeight="1">
      <c r="B76" s="33"/>
      <c r="L76" s="33"/>
    </row>
    <row r="77" spans="2:12" s="1" customFormat="1" ht="12" customHeight="1">
      <c r="B77" s="33"/>
      <c r="C77" s="27" t="s">
        <v>22</v>
      </c>
      <c r="F77" s="25" t="str">
        <f>F12</f>
        <v>Mníšek pod Brdy</v>
      </c>
      <c r="I77" s="27" t="s">
        <v>24</v>
      </c>
      <c r="J77" s="50" t="str">
        <f>IF(J12="","",J12)</f>
        <v>Vyplň údaj</v>
      </c>
      <c r="L77" s="33"/>
    </row>
    <row r="78" spans="2:12" s="1" customFormat="1" ht="7" customHeight="1">
      <c r="B78" s="33"/>
      <c r="L78" s="33"/>
    </row>
    <row r="79" spans="2:12" s="1" customFormat="1" ht="25.65" customHeight="1">
      <c r="B79" s="33"/>
      <c r="C79" s="27" t="s">
        <v>29</v>
      </c>
      <c r="F79" s="25" t="str">
        <f>E15</f>
        <v>Město Mníšek pod Brdy</v>
      </c>
      <c r="I79" s="27" t="s">
        <v>36</v>
      </c>
      <c r="J79" s="31" t="str">
        <f>E21</f>
        <v>Interprojekt odpady s.r.o.</v>
      </c>
      <c r="L79" s="33"/>
    </row>
    <row r="80" spans="2:12" s="1" customFormat="1" ht="15.15" customHeight="1">
      <c r="B80" s="33"/>
      <c r="C80" s="27" t="s">
        <v>34</v>
      </c>
      <c r="F80" s="25" t="str">
        <f>IF(E18="","",E18)</f>
        <v>Vyplň údaj</v>
      </c>
      <c r="I80" s="27" t="s">
        <v>39</v>
      </c>
      <c r="J80" s="31" t="str">
        <f>E24</f>
        <v>Ing.R.Pýcha</v>
      </c>
      <c r="L80" s="33"/>
    </row>
    <row r="81" spans="2:65" s="1" customFormat="1" ht="10.25" customHeight="1">
      <c r="B81" s="33"/>
      <c r="L81" s="33"/>
    </row>
    <row r="82" spans="2:65" s="10" customFormat="1" ht="29.25" customHeight="1">
      <c r="B82" s="108"/>
      <c r="C82" s="109" t="s">
        <v>130</v>
      </c>
      <c r="D82" s="110" t="s">
        <v>62</v>
      </c>
      <c r="E82" s="110" t="s">
        <v>58</v>
      </c>
      <c r="F82" s="110" t="s">
        <v>59</v>
      </c>
      <c r="G82" s="110" t="s">
        <v>131</v>
      </c>
      <c r="H82" s="110" t="s">
        <v>132</v>
      </c>
      <c r="I82" s="110" t="s">
        <v>133</v>
      </c>
      <c r="J82" s="110" t="s">
        <v>123</v>
      </c>
      <c r="K82" s="111" t="s">
        <v>134</v>
      </c>
      <c r="L82" s="108"/>
      <c r="M82" s="57" t="s">
        <v>31</v>
      </c>
      <c r="N82" s="58" t="s">
        <v>47</v>
      </c>
      <c r="O82" s="58" t="s">
        <v>135</v>
      </c>
      <c r="P82" s="58" t="s">
        <v>136</v>
      </c>
      <c r="Q82" s="58" t="s">
        <v>137</v>
      </c>
      <c r="R82" s="58" t="s">
        <v>138</v>
      </c>
      <c r="S82" s="58" t="s">
        <v>139</v>
      </c>
      <c r="T82" s="59" t="s">
        <v>140</v>
      </c>
    </row>
    <row r="83" spans="2:65" s="1" customFormat="1" ht="22.75" customHeight="1">
      <c r="B83" s="33"/>
      <c r="C83" s="62" t="s">
        <v>141</v>
      </c>
      <c r="J83" s="112">
        <f>BK83</f>
        <v>0</v>
      </c>
      <c r="L83" s="33"/>
      <c r="M83" s="60"/>
      <c r="N83" s="51"/>
      <c r="O83" s="51"/>
      <c r="P83" s="113">
        <f>P84</f>
        <v>0</v>
      </c>
      <c r="Q83" s="51"/>
      <c r="R83" s="113">
        <f>R84</f>
        <v>0</v>
      </c>
      <c r="S83" s="51"/>
      <c r="T83" s="114">
        <f>T84</f>
        <v>200.71669999999997</v>
      </c>
      <c r="AT83" s="17" t="s">
        <v>76</v>
      </c>
      <c r="AU83" s="17" t="s">
        <v>124</v>
      </c>
      <c r="BK83" s="115">
        <f>BK84</f>
        <v>0</v>
      </c>
    </row>
    <row r="84" spans="2:65" s="11" customFormat="1" ht="25.9" customHeight="1">
      <c r="B84" s="116"/>
      <c r="D84" s="117" t="s">
        <v>76</v>
      </c>
      <c r="E84" s="118" t="s">
        <v>142</v>
      </c>
      <c r="F84" s="118" t="s">
        <v>143</v>
      </c>
      <c r="I84" s="119"/>
      <c r="J84" s="120">
        <f>BK84</f>
        <v>0</v>
      </c>
      <c r="L84" s="116"/>
      <c r="M84" s="121"/>
      <c r="P84" s="122">
        <f>P85+P135+P146</f>
        <v>0</v>
      </c>
      <c r="R84" s="122">
        <f>R85+R135+R146</f>
        <v>0</v>
      </c>
      <c r="T84" s="123">
        <f>T85+T135+T146</f>
        <v>200.71669999999997</v>
      </c>
      <c r="AR84" s="117" t="s">
        <v>85</v>
      </c>
      <c r="AT84" s="124" t="s">
        <v>76</v>
      </c>
      <c r="AU84" s="124" t="s">
        <v>77</v>
      </c>
      <c r="AY84" s="117" t="s">
        <v>144</v>
      </c>
      <c r="BK84" s="125">
        <f>BK85+BK135+BK146</f>
        <v>0</v>
      </c>
    </row>
    <row r="85" spans="2:65" s="11" customFormat="1" ht="22.75" customHeight="1">
      <c r="B85" s="116"/>
      <c r="D85" s="117" t="s">
        <v>76</v>
      </c>
      <c r="E85" s="126" t="s">
        <v>85</v>
      </c>
      <c r="F85" s="126" t="s">
        <v>145</v>
      </c>
      <c r="I85" s="119"/>
      <c r="J85" s="127">
        <f>BK85</f>
        <v>0</v>
      </c>
      <c r="L85" s="116"/>
      <c r="M85" s="121"/>
      <c r="P85" s="122">
        <f>SUM(P86:P134)</f>
        <v>0</v>
      </c>
      <c r="R85" s="122">
        <f>SUM(R86:R134)</f>
        <v>0</v>
      </c>
      <c r="T85" s="123">
        <f>SUM(T86:T134)</f>
        <v>198.79999999999998</v>
      </c>
      <c r="AR85" s="117" t="s">
        <v>85</v>
      </c>
      <c r="AT85" s="124" t="s">
        <v>76</v>
      </c>
      <c r="AU85" s="124" t="s">
        <v>85</v>
      </c>
      <c r="AY85" s="117" t="s">
        <v>144</v>
      </c>
      <c r="BK85" s="125">
        <f>SUM(BK86:BK134)</f>
        <v>0</v>
      </c>
    </row>
    <row r="86" spans="2:65" s="1" customFormat="1" ht="24.15" customHeight="1">
      <c r="B86" s="33"/>
      <c r="C86" s="128" t="s">
        <v>85</v>
      </c>
      <c r="D86" s="128" t="s">
        <v>146</v>
      </c>
      <c r="E86" s="129" t="s">
        <v>147</v>
      </c>
      <c r="F86" s="130" t="s">
        <v>148</v>
      </c>
      <c r="G86" s="131" t="s">
        <v>149</v>
      </c>
      <c r="H86" s="132">
        <v>11250</v>
      </c>
      <c r="I86" s="133"/>
      <c r="J86" s="134">
        <f>ROUND(I86*H86,2)</f>
        <v>0</v>
      </c>
      <c r="K86" s="130" t="s">
        <v>150</v>
      </c>
      <c r="L86" s="33"/>
      <c r="M86" s="135" t="s">
        <v>31</v>
      </c>
      <c r="N86" s="136" t="s">
        <v>48</v>
      </c>
      <c r="P86" s="137">
        <f>O86*H86</f>
        <v>0</v>
      </c>
      <c r="Q86" s="137">
        <v>0</v>
      </c>
      <c r="R86" s="137">
        <f>Q86*H86</f>
        <v>0</v>
      </c>
      <c r="S86" s="137">
        <v>0</v>
      </c>
      <c r="T86" s="138">
        <f>S86*H86</f>
        <v>0</v>
      </c>
      <c r="AR86" s="139" t="s">
        <v>151</v>
      </c>
      <c r="AT86" s="139" t="s">
        <v>146</v>
      </c>
      <c r="AU86" s="139" t="s">
        <v>21</v>
      </c>
      <c r="AY86" s="17" t="s">
        <v>144</v>
      </c>
      <c r="BE86" s="140">
        <f>IF(N86="základní",J86,0)</f>
        <v>0</v>
      </c>
      <c r="BF86" s="140">
        <f>IF(N86="snížená",J86,0)</f>
        <v>0</v>
      </c>
      <c r="BG86" s="140">
        <f>IF(N86="zákl. přenesená",J86,0)</f>
        <v>0</v>
      </c>
      <c r="BH86" s="140">
        <f>IF(N86="sníž. přenesená",J86,0)</f>
        <v>0</v>
      </c>
      <c r="BI86" s="140">
        <f>IF(N86="nulová",J86,0)</f>
        <v>0</v>
      </c>
      <c r="BJ86" s="17" t="s">
        <v>85</v>
      </c>
      <c r="BK86" s="140">
        <f>ROUND(I86*H86,2)</f>
        <v>0</v>
      </c>
      <c r="BL86" s="17" t="s">
        <v>151</v>
      </c>
      <c r="BM86" s="139" t="s">
        <v>152</v>
      </c>
    </row>
    <row r="87" spans="2:65" s="1" customFormat="1" ht="10">
      <c r="B87" s="33"/>
      <c r="D87" s="141" t="s">
        <v>153</v>
      </c>
      <c r="F87" s="142" t="s">
        <v>154</v>
      </c>
      <c r="I87" s="143"/>
      <c r="L87" s="33"/>
      <c r="M87" s="144"/>
      <c r="T87" s="54"/>
      <c r="AT87" s="17" t="s">
        <v>153</v>
      </c>
      <c r="AU87" s="17" t="s">
        <v>21</v>
      </c>
    </row>
    <row r="88" spans="2:65" s="12" customFormat="1" ht="10">
      <c r="B88" s="145"/>
      <c r="D88" s="146" t="s">
        <v>155</v>
      </c>
      <c r="E88" s="147" t="s">
        <v>31</v>
      </c>
      <c r="F88" s="148" t="s">
        <v>156</v>
      </c>
      <c r="H88" s="149">
        <v>11250</v>
      </c>
      <c r="I88" s="150"/>
      <c r="L88" s="145"/>
      <c r="M88" s="151"/>
      <c r="T88" s="152"/>
      <c r="AT88" s="147" t="s">
        <v>155</v>
      </c>
      <c r="AU88" s="147" t="s">
        <v>21</v>
      </c>
      <c r="AV88" s="12" t="s">
        <v>21</v>
      </c>
      <c r="AW88" s="12" t="s">
        <v>38</v>
      </c>
      <c r="AX88" s="12" t="s">
        <v>77</v>
      </c>
      <c r="AY88" s="147" t="s">
        <v>144</v>
      </c>
    </row>
    <row r="89" spans="2:65" s="13" customFormat="1" ht="10">
      <c r="B89" s="153"/>
      <c r="D89" s="146" t="s">
        <v>155</v>
      </c>
      <c r="E89" s="154" t="s">
        <v>31</v>
      </c>
      <c r="F89" s="155" t="s">
        <v>157</v>
      </c>
      <c r="H89" s="156">
        <v>11250</v>
      </c>
      <c r="I89" s="157"/>
      <c r="L89" s="153"/>
      <c r="M89" s="158"/>
      <c r="T89" s="159"/>
      <c r="AT89" s="154" t="s">
        <v>155</v>
      </c>
      <c r="AU89" s="154" t="s">
        <v>21</v>
      </c>
      <c r="AV89" s="13" t="s">
        <v>151</v>
      </c>
      <c r="AW89" s="13" t="s">
        <v>38</v>
      </c>
      <c r="AX89" s="13" t="s">
        <v>85</v>
      </c>
      <c r="AY89" s="154" t="s">
        <v>144</v>
      </c>
    </row>
    <row r="90" spans="2:65" s="1" customFormat="1" ht="21.75" customHeight="1">
      <c r="B90" s="33"/>
      <c r="C90" s="128" t="s">
        <v>21</v>
      </c>
      <c r="D90" s="128" t="s">
        <v>146</v>
      </c>
      <c r="E90" s="129" t="s">
        <v>158</v>
      </c>
      <c r="F90" s="130" t="s">
        <v>159</v>
      </c>
      <c r="G90" s="131" t="s">
        <v>160</v>
      </c>
      <c r="H90" s="132">
        <v>50</v>
      </c>
      <c r="I90" s="133"/>
      <c r="J90" s="134">
        <f>ROUND(I90*H90,2)</f>
        <v>0</v>
      </c>
      <c r="K90" s="130" t="s">
        <v>150</v>
      </c>
      <c r="L90" s="33"/>
      <c r="M90" s="135" t="s">
        <v>31</v>
      </c>
      <c r="N90" s="136" t="s">
        <v>48</v>
      </c>
      <c r="P90" s="137">
        <f>O90*H90</f>
        <v>0</v>
      </c>
      <c r="Q90" s="137">
        <v>0</v>
      </c>
      <c r="R90" s="137">
        <f>Q90*H90</f>
        <v>0</v>
      </c>
      <c r="S90" s="137">
        <v>0</v>
      </c>
      <c r="T90" s="138">
        <f>S90*H90</f>
        <v>0</v>
      </c>
      <c r="AR90" s="139" t="s">
        <v>151</v>
      </c>
      <c r="AT90" s="139" t="s">
        <v>146</v>
      </c>
      <c r="AU90" s="139" t="s">
        <v>21</v>
      </c>
      <c r="AY90" s="17" t="s">
        <v>144</v>
      </c>
      <c r="BE90" s="140">
        <f>IF(N90="základní",J90,0)</f>
        <v>0</v>
      </c>
      <c r="BF90" s="140">
        <f>IF(N90="snížená",J90,0)</f>
        <v>0</v>
      </c>
      <c r="BG90" s="140">
        <f>IF(N90="zákl. přenesená",J90,0)</f>
        <v>0</v>
      </c>
      <c r="BH90" s="140">
        <f>IF(N90="sníž. přenesená",J90,0)</f>
        <v>0</v>
      </c>
      <c r="BI90" s="140">
        <f>IF(N90="nulová",J90,0)</f>
        <v>0</v>
      </c>
      <c r="BJ90" s="17" t="s">
        <v>85</v>
      </c>
      <c r="BK90" s="140">
        <f>ROUND(I90*H90,2)</f>
        <v>0</v>
      </c>
      <c r="BL90" s="17" t="s">
        <v>151</v>
      </c>
      <c r="BM90" s="139" t="s">
        <v>161</v>
      </c>
    </row>
    <row r="91" spans="2:65" s="1" customFormat="1" ht="10">
      <c r="B91" s="33"/>
      <c r="D91" s="141" t="s">
        <v>153</v>
      </c>
      <c r="F91" s="142" t="s">
        <v>162</v>
      </c>
      <c r="I91" s="143"/>
      <c r="L91" s="33"/>
      <c r="M91" s="144"/>
      <c r="T91" s="54"/>
      <c r="AT91" s="17" t="s">
        <v>153</v>
      </c>
      <c r="AU91" s="17" t="s">
        <v>21</v>
      </c>
    </row>
    <row r="92" spans="2:65" s="12" customFormat="1" ht="10">
      <c r="B92" s="145"/>
      <c r="D92" s="146" t="s">
        <v>155</v>
      </c>
      <c r="E92" s="147" t="s">
        <v>31</v>
      </c>
      <c r="F92" s="148" t="s">
        <v>163</v>
      </c>
      <c r="H92" s="149">
        <v>50</v>
      </c>
      <c r="I92" s="150"/>
      <c r="L92" s="145"/>
      <c r="M92" s="151"/>
      <c r="T92" s="152"/>
      <c r="AT92" s="147" t="s">
        <v>155</v>
      </c>
      <c r="AU92" s="147" t="s">
        <v>21</v>
      </c>
      <c r="AV92" s="12" t="s">
        <v>21</v>
      </c>
      <c r="AW92" s="12" t="s">
        <v>38</v>
      </c>
      <c r="AX92" s="12" t="s">
        <v>77</v>
      </c>
      <c r="AY92" s="147" t="s">
        <v>144</v>
      </c>
    </row>
    <row r="93" spans="2:65" s="13" customFormat="1" ht="10">
      <c r="B93" s="153"/>
      <c r="D93" s="146" t="s">
        <v>155</v>
      </c>
      <c r="E93" s="154" t="s">
        <v>31</v>
      </c>
      <c r="F93" s="155" t="s">
        <v>157</v>
      </c>
      <c r="H93" s="156">
        <v>50</v>
      </c>
      <c r="I93" s="157"/>
      <c r="L93" s="153"/>
      <c r="M93" s="158"/>
      <c r="T93" s="159"/>
      <c r="AT93" s="154" t="s">
        <v>155</v>
      </c>
      <c r="AU93" s="154" t="s">
        <v>21</v>
      </c>
      <c r="AV93" s="13" t="s">
        <v>151</v>
      </c>
      <c r="AW93" s="13" t="s">
        <v>38</v>
      </c>
      <c r="AX93" s="13" t="s">
        <v>85</v>
      </c>
      <c r="AY93" s="154" t="s">
        <v>144</v>
      </c>
    </row>
    <row r="94" spans="2:65" s="1" customFormat="1" ht="24.15" customHeight="1">
      <c r="B94" s="33"/>
      <c r="C94" s="128" t="s">
        <v>164</v>
      </c>
      <c r="D94" s="128" t="s">
        <v>146</v>
      </c>
      <c r="E94" s="129" t="s">
        <v>165</v>
      </c>
      <c r="F94" s="130" t="s">
        <v>166</v>
      </c>
      <c r="G94" s="131" t="s">
        <v>160</v>
      </c>
      <c r="H94" s="132">
        <v>50</v>
      </c>
      <c r="I94" s="133"/>
      <c r="J94" s="134">
        <f>ROUND(I94*H94,2)</f>
        <v>0</v>
      </c>
      <c r="K94" s="130" t="s">
        <v>150</v>
      </c>
      <c r="L94" s="33"/>
      <c r="M94" s="135" t="s">
        <v>31</v>
      </c>
      <c r="N94" s="136" t="s">
        <v>48</v>
      </c>
      <c r="P94" s="137">
        <f>O94*H94</f>
        <v>0</v>
      </c>
      <c r="Q94" s="137">
        <v>0</v>
      </c>
      <c r="R94" s="137">
        <f>Q94*H94</f>
        <v>0</v>
      </c>
      <c r="S94" s="137">
        <v>0</v>
      </c>
      <c r="T94" s="138">
        <f>S94*H94</f>
        <v>0</v>
      </c>
      <c r="AR94" s="139" t="s">
        <v>151</v>
      </c>
      <c r="AT94" s="139" t="s">
        <v>146</v>
      </c>
      <c r="AU94" s="139" t="s">
        <v>21</v>
      </c>
      <c r="AY94" s="17" t="s">
        <v>144</v>
      </c>
      <c r="BE94" s="140">
        <f>IF(N94="základní",J94,0)</f>
        <v>0</v>
      </c>
      <c r="BF94" s="140">
        <f>IF(N94="snížená",J94,0)</f>
        <v>0</v>
      </c>
      <c r="BG94" s="140">
        <f>IF(N94="zákl. přenesená",J94,0)</f>
        <v>0</v>
      </c>
      <c r="BH94" s="140">
        <f>IF(N94="sníž. přenesená",J94,0)</f>
        <v>0</v>
      </c>
      <c r="BI94" s="140">
        <f>IF(N94="nulová",J94,0)</f>
        <v>0</v>
      </c>
      <c r="BJ94" s="17" t="s">
        <v>85</v>
      </c>
      <c r="BK94" s="140">
        <f>ROUND(I94*H94,2)</f>
        <v>0</v>
      </c>
      <c r="BL94" s="17" t="s">
        <v>151</v>
      </c>
      <c r="BM94" s="139" t="s">
        <v>167</v>
      </c>
    </row>
    <row r="95" spans="2:65" s="1" customFormat="1" ht="10">
      <c r="B95" s="33"/>
      <c r="D95" s="141" t="s">
        <v>153</v>
      </c>
      <c r="F95" s="142" t="s">
        <v>168</v>
      </c>
      <c r="I95" s="143"/>
      <c r="L95" s="33"/>
      <c r="M95" s="144"/>
      <c r="T95" s="54"/>
      <c r="AT95" s="17" t="s">
        <v>153</v>
      </c>
      <c r="AU95" s="17" t="s">
        <v>21</v>
      </c>
    </row>
    <row r="96" spans="2:65" s="12" customFormat="1" ht="10">
      <c r="B96" s="145"/>
      <c r="D96" s="146" t="s">
        <v>155</v>
      </c>
      <c r="E96" s="147" t="s">
        <v>31</v>
      </c>
      <c r="F96" s="148" t="s">
        <v>163</v>
      </c>
      <c r="H96" s="149">
        <v>50</v>
      </c>
      <c r="I96" s="150"/>
      <c r="L96" s="145"/>
      <c r="M96" s="151"/>
      <c r="T96" s="152"/>
      <c r="AT96" s="147" t="s">
        <v>155</v>
      </c>
      <c r="AU96" s="147" t="s">
        <v>21</v>
      </c>
      <c r="AV96" s="12" t="s">
        <v>21</v>
      </c>
      <c r="AW96" s="12" t="s">
        <v>38</v>
      </c>
      <c r="AX96" s="12" t="s">
        <v>77</v>
      </c>
      <c r="AY96" s="147" t="s">
        <v>144</v>
      </c>
    </row>
    <row r="97" spans="2:65" s="13" customFormat="1" ht="10">
      <c r="B97" s="153"/>
      <c r="D97" s="146" t="s">
        <v>155</v>
      </c>
      <c r="E97" s="154" t="s">
        <v>31</v>
      </c>
      <c r="F97" s="155" t="s">
        <v>157</v>
      </c>
      <c r="H97" s="156">
        <v>50</v>
      </c>
      <c r="I97" s="157"/>
      <c r="L97" s="153"/>
      <c r="M97" s="158"/>
      <c r="T97" s="159"/>
      <c r="AT97" s="154" t="s">
        <v>155</v>
      </c>
      <c r="AU97" s="154" t="s">
        <v>21</v>
      </c>
      <c r="AV97" s="13" t="s">
        <v>151</v>
      </c>
      <c r="AW97" s="13" t="s">
        <v>38</v>
      </c>
      <c r="AX97" s="13" t="s">
        <v>85</v>
      </c>
      <c r="AY97" s="154" t="s">
        <v>144</v>
      </c>
    </row>
    <row r="98" spans="2:65" s="1" customFormat="1" ht="21.75" customHeight="1">
      <c r="B98" s="33"/>
      <c r="C98" s="128" t="s">
        <v>151</v>
      </c>
      <c r="D98" s="128" t="s">
        <v>146</v>
      </c>
      <c r="E98" s="129" t="s">
        <v>169</v>
      </c>
      <c r="F98" s="130" t="s">
        <v>170</v>
      </c>
      <c r="G98" s="131" t="s">
        <v>149</v>
      </c>
      <c r="H98" s="132">
        <v>11250</v>
      </c>
      <c r="I98" s="133"/>
      <c r="J98" s="134">
        <f>ROUND(I98*H98,2)</f>
        <v>0</v>
      </c>
      <c r="K98" s="130" t="s">
        <v>150</v>
      </c>
      <c r="L98" s="33"/>
      <c r="M98" s="135" t="s">
        <v>31</v>
      </c>
      <c r="N98" s="136" t="s">
        <v>48</v>
      </c>
      <c r="P98" s="137">
        <f>O98*H98</f>
        <v>0</v>
      </c>
      <c r="Q98" s="137">
        <v>0</v>
      </c>
      <c r="R98" s="137">
        <f>Q98*H98</f>
        <v>0</v>
      </c>
      <c r="S98" s="137">
        <v>0</v>
      </c>
      <c r="T98" s="138">
        <f>S98*H98</f>
        <v>0</v>
      </c>
      <c r="AR98" s="139" t="s">
        <v>151</v>
      </c>
      <c r="AT98" s="139" t="s">
        <v>146</v>
      </c>
      <c r="AU98" s="139" t="s">
        <v>21</v>
      </c>
      <c r="AY98" s="17" t="s">
        <v>144</v>
      </c>
      <c r="BE98" s="140">
        <f>IF(N98="základní",J98,0)</f>
        <v>0</v>
      </c>
      <c r="BF98" s="140">
        <f>IF(N98="snížená",J98,0)</f>
        <v>0</v>
      </c>
      <c r="BG98" s="140">
        <f>IF(N98="zákl. přenesená",J98,0)</f>
        <v>0</v>
      </c>
      <c r="BH98" s="140">
        <f>IF(N98="sníž. přenesená",J98,0)</f>
        <v>0</v>
      </c>
      <c r="BI98" s="140">
        <f>IF(N98="nulová",J98,0)</f>
        <v>0</v>
      </c>
      <c r="BJ98" s="17" t="s">
        <v>85</v>
      </c>
      <c r="BK98" s="140">
        <f>ROUND(I98*H98,2)</f>
        <v>0</v>
      </c>
      <c r="BL98" s="17" t="s">
        <v>151</v>
      </c>
      <c r="BM98" s="139" t="s">
        <v>171</v>
      </c>
    </row>
    <row r="99" spans="2:65" s="1" customFormat="1" ht="10">
      <c r="B99" s="33"/>
      <c r="D99" s="141" t="s">
        <v>153</v>
      </c>
      <c r="F99" s="142" t="s">
        <v>172</v>
      </c>
      <c r="I99" s="143"/>
      <c r="L99" s="33"/>
      <c r="M99" s="144"/>
      <c r="T99" s="54"/>
      <c r="AT99" s="17" t="s">
        <v>153</v>
      </c>
      <c r="AU99" s="17" t="s">
        <v>21</v>
      </c>
    </row>
    <row r="100" spans="2:65" s="12" customFormat="1" ht="10">
      <c r="B100" s="145"/>
      <c r="D100" s="146" t="s">
        <v>155</v>
      </c>
      <c r="E100" s="147" t="s">
        <v>31</v>
      </c>
      <c r="F100" s="148" t="s">
        <v>173</v>
      </c>
      <c r="H100" s="149">
        <v>11250</v>
      </c>
      <c r="I100" s="150"/>
      <c r="L100" s="145"/>
      <c r="M100" s="151"/>
      <c r="T100" s="152"/>
      <c r="AT100" s="147" t="s">
        <v>155</v>
      </c>
      <c r="AU100" s="147" t="s">
        <v>21</v>
      </c>
      <c r="AV100" s="12" t="s">
        <v>21</v>
      </c>
      <c r="AW100" s="12" t="s">
        <v>38</v>
      </c>
      <c r="AX100" s="12" t="s">
        <v>77</v>
      </c>
      <c r="AY100" s="147" t="s">
        <v>144</v>
      </c>
    </row>
    <row r="101" spans="2:65" s="13" customFormat="1" ht="10">
      <c r="B101" s="153"/>
      <c r="D101" s="146" t="s">
        <v>155</v>
      </c>
      <c r="E101" s="154" t="s">
        <v>31</v>
      </c>
      <c r="F101" s="155" t="s">
        <v>157</v>
      </c>
      <c r="H101" s="156">
        <v>11250</v>
      </c>
      <c r="I101" s="157"/>
      <c r="L101" s="153"/>
      <c r="M101" s="158"/>
      <c r="T101" s="159"/>
      <c r="AT101" s="154" t="s">
        <v>155</v>
      </c>
      <c r="AU101" s="154" t="s">
        <v>21</v>
      </c>
      <c r="AV101" s="13" t="s">
        <v>151</v>
      </c>
      <c r="AW101" s="13" t="s">
        <v>38</v>
      </c>
      <c r="AX101" s="13" t="s">
        <v>85</v>
      </c>
      <c r="AY101" s="154" t="s">
        <v>144</v>
      </c>
    </row>
    <row r="102" spans="2:65" s="1" customFormat="1" ht="16.5" customHeight="1">
      <c r="B102" s="33"/>
      <c r="C102" s="128" t="s">
        <v>174</v>
      </c>
      <c r="D102" s="128" t="s">
        <v>146</v>
      </c>
      <c r="E102" s="129" t="s">
        <v>175</v>
      </c>
      <c r="F102" s="130" t="s">
        <v>176</v>
      </c>
      <c r="G102" s="131" t="s">
        <v>160</v>
      </c>
      <c r="H102" s="132">
        <v>50</v>
      </c>
      <c r="I102" s="133"/>
      <c r="J102" s="134">
        <f>ROUND(I102*H102,2)</f>
        <v>0</v>
      </c>
      <c r="K102" s="130" t="s">
        <v>150</v>
      </c>
      <c r="L102" s="33"/>
      <c r="M102" s="135" t="s">
        <v>31</v>
      </c>
      <c r="N102" s="136" t="s">
        <v>48</v>
      </c>
      <c r="P102" s="137">
        <f>O102*H102</f>
        <v>0</v>
      </c>
      <c r="Q102" s="137">
        <v>0</v>
      </c>
      <c r="R102" s="137">
        <f>Q102*H102</f>
        <v>0</v>
      </c>
      <c r="S102" s="137">
        <v>0</v>
      </c>
      <c r="T102" s="138">
        <f>S102*H102</f>
        <v>0</v>
      </c>
      <c r="AR102" s="139" t="s">
        <v>151</v>
      </c>
      <c r="AT102" s="139" t="s">
        <v>146</v>
      </c>
      <c r="AU102" s="139" t="s">
        <v>21</v>
      </c>
      <c r="AY102" s="17" t="s">
        <v>144</v>
      </c>
      <c r="BE102" s="140">
        <f>IF(N102="základní",J102,0)</f>
        <v>0</v>
      </c>
      <c r="BF102" s="140">
        <f>IF(N102="snížená",J102,0)</f>
        <v>0</v>
      </c>
      <c r="BG102" s="140">
        <f>IF(N102="zákl. přenesená",J102,0)</f>
        <v>0</v>
      </c>
      <c r="BH102" s="140">
        <f>IF(N102="sníž. přenesená",J102,0)</f>
        <v>0</v>
      </c>
      <c r="BI102" s="140">
        <f>IF(N102="nulová",J102,0)</f>
        <v>0</v>
      </c>
      <c r="BJ102" s="17" t="s">
        <v>85</v>
      </c>
      <c r="BK102" s="140">
        <f>ROUND(I102*H102,2)</f>
        <v>0</v>
      </c>
      <c r="BL102" s="17" t="s">
        <v>151</v>
      </c>
      <c r="BM102" s="139" t="s">
        <v>177</v>
      </c>
    </row>
    <row r="103" spans="2:65" s="1" customFormat="1" ht="10">
      <c r="B103" s="33"/>
      <c r="D103" s="141" t="s">
        <v>153</v>
      </c>
      <c r="F103" s="142" t="s">
        <v>178</v>
      </c>
      <c r="I103" s="143"/>
      <c r="L103" s="33"/>
      <c r="M103" s="144"/>
      <c r="T103" s="54"/>
      <c r="AT103" s="17" t="s">
        <v>153</v>
      </c>
      <c r="AU103" s="17" t="s">
        <v>21</v>
      </c>
    </row>
    <row r="104" spans="2:65" s="12" customFormat="1" ht="10">
      <c r="B104" s="145"/>
      <c r="D104" s="146" t="s">
        <v>155</v>
      </c>
      <c r="E104" s="147" t="s">
        <v>31</v>
      </c>
      <c r="F104" s="148" t="s">
        <v>163</v>
      </c>
      <c r="H104" s="149">
        <v>50</v>
      </c>
      <c r="I104" s="150"/>
      <c r="L104" s="145"/>
      <c r="M104" s="151"/>
      <c r="T104" s="152"/>
      <c r="AT104" s="147" t="s">
        <v>155</v>
      </c>
      <c r="AU104" s="147" t="s">
        <v>21</v>
      </c>
      <c r="AV104" s="12" t="s">
        <v>21</v>
      </c>
      <c r="AW104" s="12" t="s">
        <v>38</v>
      </c>
      <c r="AX104" s="12" t="s">
        <v>77</v>
      </c>
      <c r="AY104" s="147" t="s">
        <v>144</v>
      </c>
    </row>
    <row r="105" spans="2:65" s="13" customFormat="1" ht="10">
      <c r="B105" s="153"/>
      <c r="D105" s="146" t="s">
        <v>155</v>
      </c>
      <c r="E105" s="154" t="s">
        <v>31</v>
      </c>
      <c r="F105" s="155" t="s">
        <v>157</v>
      </c>
      <c r="H105" s="156">
        <v>50</v>
      </c>
      <c r="I105" s="157"/>
      <c r="L105" s="153"/>
      <c r="M105" s="158"/>
      <c r="T105" s="159"/>
      <c r="AT105" s="154" t="s">
        <v>155</v>
      </c>
      <c r="AU105" s="154" t="s">
        <v>21</v>
      </c>
      <c r="AV105" s="13" t="s">
        <v>151</v>
      </c>
      <c r="AW105" s="13" t="s">
        <v>38</v>
      </c>
      <c r="AX105" s="13" t="s">
        <v>85</v>
      </c>
      <c r="AY105" s="154" t="s">
        <v>144</v>
      </c>
    </row>
    <row r="106" spans="2:65" s="1" customFormat="1" ht="24.15" customHeight="1">
      <c r="B106" s="33"/>
      <c r="C106" s="128" t="s">
        <v>179</v>
      </c>
      <c r="D106" s="128" t="s">
        <v>146</v>
      </c>
      <c r="E106" s="129" t="s">
        <v>180</v>
      </c>
      <c r="F106" s="130" t="s">
        <v>181</v>
      </c>
      <c r="G106" s="131" t="s">
        <v>149</v>
      </c>
      <c r="H106" s="132">
        <v>560</v>
      </c>
      <c r="I106" s="133"/>
      <c r="J106" s="134">
        <f>ROUND(I106*H106,2)</f>
        <v>0</v>
      </c>
      <c r="K106" s="130" t="s">
        <v>150</v>
      </c>
      <c r="L106" s="33"/>
      <c r="M106" s="135" t="s">
        <v>31</v>
      </c>
      <c r="N106" s="136" t="s">
        <v>48</v>
      </c>
      <c r="P106" s="137">
        <f>O106*H106</f>
        <v>0</v>
      </c>
      <c r="Q106" s="137">
        <v>0</v>
      </c>
      <c r="R106" s="137">
        <f>Q106*H106</f>
        <v>0</v>
      </c>
      <c r="S106" s="137">
        <v>0.35499999999999998</v>
      </c>
      <c r="T106" s="138">
        <f>S106*H106</f>
        <v>198.79999999999998</v>
      </c>
      <c r="AR106" s="139" t="s">
        <v>151</v>
      </c>
      <c r="AT106" s="139" t="s">
        <v>146</v>
      </c>
      <c r="AU106" s="139" t="s">
        <v>21</v>
      </c>
      <c r="AY106" s="17" t="s">
        <v>144</v>
      </c>
      <c r="BE106" s="140">
        <f>IF(N106="základní",J106,0)</f>
        <v>0</v>
      </c>
      <c r="BF106" s="140">
        <f>IF(N106="snížená",J106,0)</f>
        <v>0</v>
      </c>
      <c r="BG106" s="140">
        <f>IF(N106="zákl. přenesená",J106,0)</f>
        <v>0</v>
      </c>
      <c r="BH106" s="140">
        <f>IF(N106="sníž. přenesená",J106,0)</f>
        <v>0</v>
      </c>
      <c r="BI106" s="140">
        <f>IF(N106="nulová",J106,0)</f>
        <v>0</v>
      </c>
      <c r="BJ106" s="17" t="s">
        <v>85</v>
      </c>
      <c r="BK106" s="140">
        <f>ROUND(I106*H106,2)</f>
        <v>0</v>
      </c>
      <c r="BL106" s="17" t="s">
        <v>151</v>
      </c>
      <c r="BM106" s="139" t="s">
        <v>182</v>
      </c>
    </row>
    <row r="107" spans="2:65" s="1" customFormat="1" ht="10">
      <c r="B107" s="33"/>
      <c r="D107" s="141" t="s">
        <v>153</v>
      </c>
      <c r="F107" s="142" t="s">
        <v>183</v>
      </c>
      <c r="I107" s="143"/>
      <c r="L107" s="33"/>
      <c r="M107" s="144"/>
      <c r="T107" s="54"/>
      <c r="AT107" s="17" t="s">
        <v>153</v>
      </c>
      <c r="AU107" s="17" t="s">
        <v>21</v>
      </c>
    </row>
    <row r="108" spans="2:65" s="12" customFormat="1" ht="10">
      <c r="B108" s="145"/>
      <c r="D108" s="146" t="s">
        <v>155</v>
      </c>
      <c r="E108" s="147" t="s">
        <v>31</v>
      </c>
      <c r="F108" s="148" t="s">
        <v>184</v>
      </c>
      <c r="H108" s="149">
        <v>560</v>
      </c>
      <c r="I108" s="150"/>
      <c r="L108" s="145"/>
      <c r="M108" s="151"/>
      <c r="T108" s="152"/>
      <c r="AT108" s="147" t="s">
        <v>155</v>
      </c>
      <c r="AU108" s="147" t="s">
        <v>21</v>
      </c>
      <c r="AV108" s="12" t="s">
        <v>21</v>
      </c>
      <c r="AW108" s="12" t="s">
        <v>38</v>
      </c>
      <c r="AX108" s="12" t="s">
        <v>77</v>
      </c>
      <c r="AY108" s="147" t="s">
        <v>144</v>
      </c>
    </row>
    <row r="109" spans="2:65" s="13" customFormat="1" ht="10">
      <c r="B109" s="153"/>
      <c r="D109" s="146" t="s">
        <v>155</v>
      </c>
      <c r="E109" s="154" t="s">
        <v>31</v>
      </c>
      <c r="F109" s="155" t="s">
        <v>157</v>
      </c>
      <c r="H109" s="156">
        <v>560</v>
      </c>
      <c r="I109" s="157"/>
      <c r="L109" s="153"/>
      <c r="M109" s="158"/>
      <c r="T109" s="159"/>
      <c r="AT109" s="154" t="s">
        <v>155</v>
      </c>
      <c r="AU109" s="154" t="s">
        <v>21</v>
      </c>
      <c r="AV109" s="13" t="s">
        <v>151</v>
      </c>
      <c r="AW109" s="13" t="s">
        <v>38</v>
      </c>
      <c r="AX109" s="13" t="s">
        <v>85</v>
      </c>
      <c r="AY109" s="154" t="s">
        <v>144</v>
      </c>
    </row>
    <row r="110" spans="2:65" s="1" customFormat="1" ht="21.75" customHeight="1">
      <c r="B110" s="33"/>
      <c r="C110" s="128" t="s">
        <v>185</v>
      </c>
      <c r="D110" s="128" t="s">
        <v>146</v>
      </c>
      <c r="E110" s="129" t="s">
        <v>186</v>
      </c>
      <c r="F110" s="130" t="s">
        <v>187</v>
      </c>
      <c r="G110" s="131" t="s">
        <v>188</v>
      </c>
      <c r="H110" s="132">
        <v>12530</v>
      </c>
      <c r="I110" s="133"/>
      <c r="J110" s="134">
        <f>ROUND(I110*H110,2)</f>
        <v>0</v>
      </c>
      <c r="K110" s="130" t="s">
        <v>150</v>
      </c>
      <c r="L110" s="33"/>
      <c r="M110" s="135" t="s">
        <v>31</v>
      </c>
      <c r="N110" s="136" t="s">
        <v>48</v>
      </c>
      <c r="P110" s="137">
        <f>O110*H110</f>
        <v>0</v>
      </c>
      <c r="Q110" s="137">
        <v>0</v>
      </c>
      <c r="R110" s="137">
        <f>Q110*H110</f>
        <v>0</v>
      </c>
      <c r="S110" s="137">
        <v>0</v>
      </c>
      <c r="T110" s="138">
        <f>S110*H110</f>
        <v>0</v>
      </c>
      <c r="AR110" s="139" t="s">
        <v>151</v>
      </c>
      <c r="AT110" s="139" t="s">
        <v>146</v>
      </c>
      <c r="AU110" s="139" t="s">
        <v>21</v>
      </c>
      <c r="AY110" s="17" t="s">
        <v>144</v>
      </c>
      <c r="BE110" s="140">
        <f>IF(N110="základní",J110,0)</f>
        <v>0</v>
      </c>
      <c r="BF110" s="140">
        <f>IF(N110="snížená",J110,0)</f>
        <v>0</v>
      </c>
      <c r="BG110" s="140">
        <f>IF(N110="zákl. přenesená",J110,0)</f>
        <v>0</v>
      </c>
      <c r="BH110" s="140">
        <f>IF(N110="sníž. přenesená",J110,0)</f>
        <v>0</v>
      </c>
      <c r="BI110" s="140">
        <f>IF(N110="nulová",J110,0)</f>
        <v>0</v>
      </c>
      <c r="BJ110" s="17" t="s">
        <v>85</v>
      </c>
      <c r="BK110" s="140">
        <f>ROUND(I110*H110,2)</f>
        <v>0</v>
      </c>
      <c r="BL110" s="17" t="s">
        <v>151</v>
      </c>
      <c r="BM110" s="139" t="s">
        <v>189</v>
      </c>
    </row>
    <row r="111" spans="2:65" s="1" customFormat="1" ht="10">
      <c r="B111" s="33"/>
      <c r="D111" s="141" t="s">
        <v>153</v>
      </c>
      <c r="F111" s="142" t="s">
        <v>190</v>
      </c>
      <c r="I111" s="143"/>
      <c r="L111" s="33"/>
      <c r="M111" s="144"/>
      <c r="T111" s="54"/>
      <c r="AT111" s="17" t="s">
        <v>153</v>
      </c>
      <c r="AU111" s="17" t="s">
        <v>21</v>
      </c>
    </row>
    <row r="112" spans="2:65" s="12" customFormat="1" ht="10">
      <c r="B112" s="145"/>
      <c r="D112" s="146" t="s">
        <v>155</v>
      </c>
      <c r="E112" s="147" t="s">
        <v>31</v>
      </c>
      <c r="F112" s="148" t="s">
        <v>191</v>
      </c>
      <c r="H112" s="149">
        <v>12530</v>
      </c>
      <c r="I112" s="150"/>
      <c r="L112" s="145"/>
      <c r="M112" s="151"/>
      <c r="T112" s="152"/>
      <c r="AT112" s="147" t="s">
        <v>155</v>
      </c>
      <c r="AU112" s="147" t="s">
        <v>21</v>
      </c>
      <c r="AV112" s="12" t="s">
        <v>21</v>
      </c>
      <c r="AW112" s="12" t="s">
        <v>38</v>
      </c>
      <c r="AX112" s="12" t="s">
        <v>77</v>
      </c>
      <c r="AY112" s="147" t="s">
        <v>144</v>
      </c>
    </row>
    <row r="113" spans="2:65" s="13" customFormat="1" ht="10">
      <c r="B113" s="153"/>
      <c r="D113" s="146" t="s">
        <v>155</v>
      </c>
      <c r="E113" s="154" t="s">
        <v>31</v>
      </c>
      <c r="F113" s="155" t="s">
        <v>157</v>
      </c>
      <c r="H113" s="156">
        <v>12530</v>
      </c>
      <c r="I113" s="157"/>
      <c r="L113" s="153"/>
      <c r="M113" s="158"/>
      <c r="T113" s="159"/>
      <c r="AT113" s="154" t="s">
        <v>155</v>
      </c>
      <c r="AU113" s="154" t="s">
        <v>21</v>
      </c>
      <c r="AV113" s="13" t="s">
        <v>151</v>
      </c>
      <c r="AW113" s="13" t="s">
        <v>38</v>
      </c>
      <c r="AX113" s="13" t="s">
        <v>85</v>
      </c>
      <c r="AY113" s="154" t="s">
        <v>144</v>
      </c>
    </row>
    <row r="114" spans="2:65" s="1" customFormat="1" ht="33" customHeight="1">
      <c r="B114" s="33"/>
      <c r="C114" s="128" t="s">
        <v>192</v>
      </c>
      <c r="D114" s="128" t="s">
        <v>146</v>
      </c>
      <c r="E114" s="129" t="s">
        <v>193</v>
      </c>
      <c r="F114" s="130" t="s">
        <v>194</v>
      </c>
      <c r="G114" s="131" t="s">
        <v>188</v>
      </c>
      <c r="H114" s="132">
        <v>1.8</v>
      </c>
      <c r="I114" s="133"/>
      <c r="J114" s="134">
        <f>ROUND(I114*H114,2)</f>
        <v>0</v>
      </c>
      <c r="K114" s="130" t="s">
        <v>150</v>
      </c>
      <c r="L114" s="33"/>
      <c r="M114" s="135" t="s">
        <v>31</v>
      </c>
      <c r="N114" s="136" t="s">
        <v>48</v>
      </c>
      <c r="P114" s="137">
        <f>O114*H114</f>
        <v>0</v>
      </c>
      <c r="Q114" s="137">
        <v>0</v>
      </c>
      <c r="R114" s="137">
        <f>Q114*H114</f>
        <v>0</v>
      </c>
      <c r="S114" s="137">
        <v>0</v>
      </c>
      <c r="T114" s="138">
        <f>S114*H114</f>
        <v>0</v>
      </c>
      <c r="AR114" s="139" t="s">
        <v>151</v>
      </c>
      <c r="AT114" s="139" t="s">
        <v>146</v>
      </c>
      <c r="AU114" s="139" t="s">
        <v>21</v>
      </c>
      <c r="AY114" s="17" t="s">
        <v>144</v>
      </c>
      <c r="BE114" s="140">
        <f>IF(N114="základní",J114,0)</f>
        <v>0</v>
      </c>
      <c r="BF114" s="140">
        <f>IF(N114="snížená",J114,0)</f>
        <v>0</v>
      </c>
      <c r="BG114" s="140">
        <f>IF(N114="zákl. přenesená",J114,0)</f>
        <v>0</v>
      </c>
      <c r="BH114" s="140">
        <f>IF(N114="sníž. přenesená",J114,0)</f>
        <v>0</v>
      </c>
      <c r="BI114" s="140">
        <f>IF(N114="nulová",J114,0)</f>
        <v>0</v>
      </c>
      <c r="BJ114" s="17" t="s">
        <v>85</v>
      </c>
      <c r="BK114" s="140">
        <f>ROUND(I114*H114,2)</f>
        <v>0</v>
      </c>
      <c r="BL114" s="17" t="s">
        <v>151</v>
      </c>
      <c r="BM114" s="139" t="s">
        <v>195</v>
      </c>
    </row>
    <row r="115" spans="2:65" s="1" customFormat="1" ht="10">
      <c r="B115" s="33"/>
      <c r="D115" s="141" t="s">
        <v>153</v>
      </c>
      <c r="F115" s="142" t="s">
        <v>196</v>
      </c>
      <c r="I115" s="143"/>
      <c r="L115" s="33"/>
      <c r="M115" s="144"/>
      <c r="T115" s="54"/>
      <c r="AT115" s="17" t="s">
        <v>153</v>
      </c>
      <c r="AU115" s="17" t="s">
        <v>21</v>
      </c>
    </row>
    <row r="116" spans="2:65" s="12" customFormat="1" ht="10">
      <c r="B116" s="145"/>
      <c r="D116" s="146" t="s">
        <v>155</v>
      </c>
      <c r="E116" s="147" t="s">
        <v>31</v>
      </c>
      <c r="F116" s="148" t="s">
        <v>197</v>
      </c>
      <c r="H116" s="149">
        <v>1.8</v>
      </c>
      <c r="I116" s="150"/>
      <c r="L116" s="145"/>
      <c r="M116" s="151"/>
      <c r="T116" s="152"/>
      <c r="AT116" s="147" t="s">
        <v>155</v>
      </c>
      <c r="AU116" s="147" t="s">
        <v>21</v>
      </c>
      <c r="AV116" s="12" t="s">
        <v>21</v>
      </c>
      <c r="AW116" s="12" t="s">
        <v>38</v>
      </c>
      <c r="AX116" s="12" t="s">
        <v>77</v>
      </c>
      <c r="AY116" s="147" t="s">
        <v>144</v>
      </c>
    </row>
    <row r="117" spans="2:65" s="13" customFormat="1" ht="10">
      <c r="B117" s="153"/>
      <c r="D117" s="146" t="s">
        <v>155</v>
      </c>
      <c r="E117" s="154" t="s">
        <v>31</v>
      </c>
      <c r="F117" s="155" t="s">
        <v>157</v>
      </c>
      <c r="H117" s="156">
        <v>1.8</v>
      </c>
      <c r="I117" s="157"/>
      <c r="L117" s="153"/>
      <c r="M117" s="158"/>
      <c r="T117" s="159"/>
      <c r="AT117" s="154" t="s">
        <v>155</v>
      </c>
      <c r="AU117" s="154" t="s">
        <v>21</v>
      </c>
      <c r="AV117" s="13" t="s">
        <v>151</v>
      </c>
      <c r="AW117" s="13" t="s">
        <v>38</v>
      </c>
      <c r="AX117" s="13" t="s">
        <v>85</v>
      </c>
      <c r="AY117" s="154" t="s">
        <v>144</v>
      </c>
    </row>
    <row r="118" spans="2:65" s="1" customFormat="1" ht="24.15" customHeight="1">
      <c r="B118" s="33"/>
      <c r="C118" s="128" t="s">
        <v>198</v>
      </c>
      <c r="D118" s="128" t="s">
        <v>146</v>
      </c>
      <c r="E118" s="129" t="s">
        <v>199</v>
      </c>
      <c r="F118" s="130" t="s">
        <v>200</v>
      </c>
      <c r="G118" s="131" t="s">
        <v>160</v>
      </c>
      <c r="H118" s="132">
        <v>50</v>
      </c>
      <c r="I118" s="133"/>
      <c r="J118" s="134">
        <f>ROUND(I118*H118,2)</f>
        <v>0</v>
      </c>
      <c r="K118" s="130" t="s">
        <v>150</v>
      </c>
      <c r="L118" s="33"/>
      <c r="M118" s="135" t="s">
        <v>31</v>
      </c>
      <c r="N118" s="136" t="s">
        <v>48</v>
      </c>
      <c r="P118" s="137">
        <f>O118*H118</f>
        <v>0</v>
      </c>
      <c r="Q118" s="137">
        <v>0</v>
      </c>
      <c r="R118" s="137">
        <f>Q118*H118</f>
        <v>0</v>
      </c>
      <c r="S118" s="137">
        <v>0</v>
      </c>
      <c r="T118" s="138">
        <f>S118*H118</f>
        <v>0</v>
      </c>
      <c r="AR118" s="139" t="s">
        <v>151</v>
      </c>
      <c r="AT118" s="139" t="s">
        <v>146</v>
      </c>
      <c r="AU118" s="139" t="s">
        <v>21</v>
      </c>
      <c r="AY118" s="17" t="s">
        <v>144</v>
      </c>
      <c r="BE118" s="140">
        <f>IF(N118="základní",J118,0)</f>
        <v>0</v>
      </c>
      <c r="BF118" s="140">
        <f>IF(N118="snížená",J118,0)</f>
        <v>0</v>
      </c>
      <c r="BG118" s="140">
        <f>IF(N118="zákl. přenesená",J118,0)</f>
        <v>0</v>
      </c>
      <c r="BH118" s="140">
        <f>IF(N118="sníž. přenesená",J118,0)</f>
        <v>0</v>
      </c>
      <c r="BI118" s="140">
        <f>IF(N118="nulová",J118,0)</f>
        <v>0</v>
      </c>
      <c r="BJ118" s="17" t="s">
        <v>85</v>
      </c>
      <c r="BK118" s="140">
        <f>ROUND(I118*H118,2)</f>
        <v>0</v>
      </c>
      <c r="BL118" s="17" t="s">
        <v>151</v>
      </c>
      <c r="BM118" s="139" t="s">
        <v>201</v>
      </c>
    </row>
    <row r="119" spans="2:65" s="1" customFormat="1" ht="10">
      <c r="B119" s="33"/>
      <c r="D119" s="141" t="s">
        <v>153</v>
      </c>
      <c r="F119" s="142" t="s">
        <v>202</v>
      </c>
      <c r="I119" s="143"/>
      <c r="L119" s="33"/>
      <c r="M119" s="144"/>
      <c r="T119" s="54"/>
      <c r="AT119" s="17" t="s">
        <v>153</v>
      </c>
      <c r="AU119" s="17" t="s">
        <v>21</v>
      </c>
    </row>
    <row r="120" spans="2:65" s="12" customFormat="1" ht="10">
      <c r="B120" s="145"/>
      <c r="D120" s="146" t="s">
        <v>155</v>
      </c>
      <c r="E120" s="147" t="s">
        <v>31</v>
      </c>
      <c r="F120" s="148" t="s">
        <v>203</v>
      </c>
      <c r="H120" s="149">
        <v>50</v>
      </c>
      <c r="I120" s="150"/>
      <c r="L120" s="145"/>
      <c r="M120" s="151"/>
      <c r="T120" s="152"/>
      <c r="AT120" s="147" t="s">
        <v>155</v>
      </c>
      <c r="AU120" s="147" t="s">
        <v>21</v>
      </c>
      <c r="AV120" s="12" t="s">
        <v>21</v>
      </c>
      <c r="AW120" s="12" t="s">
        <v>38</v>
      </c>
      <c r="AX120" s="12" t="s">
        <v>77</v>
      </c>
      <c r="AY120" s="147" t="s">
        <v>144</v>
      </c>
    </row>
    <row r="121" spans="2:65" s="13" customFormat="1" ht="10">
      <c r="B121" s="153"/>
      <c r="D121" s="146" t="s">
        <v>155</v>
      </c>
      <c r="E121" s="154" t="s">
        <v>31</v>
      </c>
      <c r="F121" s="155" t="s">
        <v>157</v>
      </c>
      <c r="H121" s="156">
        <v>50</v>
      </c>
      <c r="I121" s="157"/>
      <c r="L121" s="153"/>
      <c r="M121" s="158"/>
      <c r="T121" s="159"/>
      <c r="AT121" s="154" t="s">
        <v>155</v>
      </c>
      <c r="AU121" s="154" t="s">
        <v>21</v>
      </c>
      <c r="AV121" s="13" t="s">
        <v>151</v>
      </c>
      <c r="AW121" s="13" t="s">
        <v>38</v>
      </c>
      <c r="AX121" s="13" t="s">
        <v>85</v>
      </c>
      <c r="AY121" s="154" t="s">
        <v>144</v>
      </c>
    </row>
    <row r="122" spans="2:65" s="1" customFormat="1" ht="37.75" customHeight="1">
      <c r="B122" s="33"/>
      <c r="C122" s="128" t="s">
        <v>204</v>
      </c>
      <c r="D122" s="128" t="s">
        <v>146</v>
      </c>
      <c r="E122" s="129" t="s">
        <v>205</v>
      </c>
      <c r="F122" s="130" t="s">
        <v>206</v>
      </c>
      <c r="G122" s="131" t="s">
        <v>188</v>
      </c>
      <c r="H122" s="132">
        <v>12530</v>
      </c>
      <c r="I122" s="133"/>
      <c r="J122" s="134">
        <f>ROUND(I122*H122,2)</f>
        <v>0</v>
      </c>
      <c r="K122" s="130" t="s">
        <v>150</v>
      </c>
      <c r="L122" s="33"/>
      <c r="M122" s="135" t="s">
        <v>31</v>
      </c>
      <c r="N122" s="136" t="s">
        <v>48</v>
      </c>
      <c r="P122" s="137">
        <f>O122*H122</f>
        <v>0</v>
      </c>
      <c r="Q122" s="137">
        <v>0</v>
      </c>
      <c r="R122" s="137">
        <f>Q122*H122</f>
        <v>0</v>
      </c>
      <c r="S122" s="137">
        <v>0</v>
      </c>
      <c r="T122" s="138">
        <f>S122*H122</f>
        <v>0</v>
      </c>
      <c r="AR122" s="139" t="s">
        <v>151</v>
      </c>
      <c r="AT122" s="139" t="s">
        <v>146</v>
      </c>
      <c r="AU122" s="139" t="s">
        <v>21</v>
      </c>
      <c r="AY122" s="17" t="s">
        <v>144</v>
      </c>
      <c r="BE122" s="140">
        <f>IF(N122="základní",J122,0)</f>
        <v>0</v>
      </c>
      <c r="BF122" s="140">
        <f>IF(N122="snížená",J122,0)</f>
        <v>0</v>
      </c>
      <c r="BG122" s="140">
        <f>IF(N122="zákl. přenesená",J122,0)</f>
        <v>0</v>
      </c>
      <c r="BH122" s="140">
        <f>IF(N122="sníž. přenesená",J122,0)</f>
        <v>0</v>
      </c>
      <c r="BI122" s="140">
        <f>IF(N122="nulová",J122,0)</f>
        <v>0</v>
      </c>
      <c r="BJ122" s="17" t="s">
        <v>85</v>
      </c>
      <c r="BK122" s="140">
        <f>ROUND(I122*H122,2)</f>
        <v>0</v>
      </c>
      <c r="BL122" s="17" t="s">
        <v>151</v>
      </c>
      <c r="BM122" s="139" t="s">
        <v>207</v>
      </c>
    </row>
    <row r="123" spans="2:65" s="1" customFormat="1" ht="10">
      <c r="B123" s="33"/>
      <c r="D123" s="141" t="s">
        <v>153</v>
      </c>
      <c r="F123" s="142" t="s">
        <v>208</v>
      </c>
      <c r="I123" s="143"/>
      <c r="L123" s="33"/>
      <c r="M123" s="144"/>
      <c r="T123" s="54"/>
      <c r="AT123" s="17" t="s">
        <v>153</v>
      </c>
      <c r="AU123" s="17" t="s">
        <v>21</v>
      </c>
    </row>
    <row r="124" spans="2:65" s="12" customFormat="1" ht="10">
      <c r="B124" s="145"/>
      <c r="D124" s="146" t="s">
        <v>155</v>
      </c>
      <c r="E124" s="147" t="s">
        <v>31</v>
      </c>
      <c r="F124" s="148" t="s">
        <v>191</v>
      </c>
      <c r="H124" s="149">
        <v>12530</v>
      </c>
      <c r="I124" s="150"/>
      <c r="L124" s="145"/>
      <c r="M124" s="151"/>
      <c r="T124" s="152"/>
      <c r="AT124" s="147" t="s">
        <v>155</v>
      </c>
      <c r="AU124" s="147" t="s">
        <v>21</v>
      </c>
      <c r="AV124" s="12" t="s">
        <v>21</v>
      </c>
      <c r="AW124" s="12" t="s">
        <v>38</v>
      </c>
      <c r="AX124" s="12" t="s">
        <v>77</v>
      </c>
      <c r="AY124" s="147" t="s">
        <v>144</v>
      </c>
    </row>
    <row r="125" spans="2:65" s="13" customFormat="1" ht="10">
      <c r="B125" s="153"/>
      <c r="D125" s="146" t="s">
        <v>155</v>
      </c>
      <c r="E125" s="154" t="s">
        <v>31</v>
      </c>
      <c r="F125" s="155" t="s">
        <v>157</v>
      </c>
      <c r="H125" s="156">
        <v>12530</v>
      </c>
      <c r="I125" s="157"/>
      <c r="L125" s="153"/>
      <c r="M125" s="158"/>
      <c r="T125" s="159"/>
      <c r="AT125" s="154" t="s">
        <v>155</v>
      </c>
      <c r="AU125" s="154" t="s">
        <v>21</v>
      </c>
      <c r="AV125" s="13" t="s">
        <v>151</v>
      </c>
      <c r="AW125" s="13" t="s">
        <v>38</v>
      </c>
      <c r="AX125" s="13" t="s">
        <v>85</v>
      </c>
      <c r="AY125" s="154" t="s">
        <v>144</v>
      </c>
    </row>
    <row r="126" spans="2:65" s="1" customFormat="1" ht="24.15" customHeight="1">
      <c r="B126" s="33"/>
      <c r="C126" s="128" t="s">
        <v>209</v>
      </c>
      <c r="D126" s="128" t="s">
        <v>146</v>
      </c>
      <c r="E126" s="129" t="s">
        <v>210</v>
      </c>
      <c r="F126" s="130" t="s">
        <v>211</v>
      </c>
      <c r="G126" s="131" t="s">
        <v>188</v>
      </c>
      <c r="H126" s="132">
        <v>12530</v>
      </c>
      <c r="I126" s="133"/>
      <c r="J126" s="134">
        <f>ROUND(I126*H126,2)</f>
        <v>0</v>
      </c>
      <c r="K126" s="130" t="s">
        <v>150</v>
      </c>
      <c r="L126" s="33"/>
      <c r="M126" s="135" t="s">
        <v>31</v>
      </c>
      <c r="N126" s="136" t="s">
        <v>48</v>
      </c>
      <c r="P126" s="137">
        <f>O126*H126</f>
        <v>0</v>
      </c>
      <c r="Q126" s="137">
        <v>0</v>
      </c>
      <c r="R126" s="137">
        <f>Q126*H126</f>
        <v>0</v>
      </c>
      <c r="S126" s="137">
        <v>0</v>
      </c>
      <c r="T126" s="138">
        <f>S126*H126</f>
        <v>0</v>
      </c>
      <c r="AR126" s="139" t="s">
        <v>151</v>
      </c>
      <c r="AT126" s="139" t="s">
        <v>146</v>
      </c>
      <c r="AU126" s="139" t="s">
        <v>21</v>
      </c>
      <c r="AY126" s="17" t="s">
        <v>144</v>
      </c>
      <c r="BE126" s="140">
        <f>IF(N126="základní",J126,0)</f>
        <v>0</v>
      </c>
      <c r="BF126" s="140">
        <f>IF(N126="snížená",J126,0)</f>
        <v>0</v>
      </c>
      <c r="BG126" s="140">
        <f>IF(N126="zákl. přenesená",J126,0)</f>
        <v>0</v>
      </c>
      <c r="BH126" s="140">
        <f>IF(N126="sníž. přenesená",J126,0)</f>
        <v>0</v>
      </c>
      <c r="BI126" s="140">
        <f>IF(N126="nulová",J126,0)</f>
        <v>0</v>
      </c>
      <c r="BJ126" s="17" t="s">
        <v>85</v>
      </c>
      <c r="BK126" s="140">
        <f>ROUND(I126*H126,2)</f>
        <v>0</v>
      </c>
      <c r="BL126" s="17" t="s">
        <v>151</v>
      </c>
      <c r="BM126" s="139" t="s">
        <v>212</v>
      </c>
    </row>
    <row r="127" spans="2:65" s="1" customFormat="1" ht="10">
      <c r="B127" s="33"/>
      <c r="D127" s="141" t="s">
        <v>153</v>
      </c>
      <c r="F127" s="142" t="s">
        <v>213</v>
      </c>
      <c r="I127" s="143"/>
      <c r="L127" s="33"/>
      <c r="M127" s="144"/>
      <c r="T127" s="54"/>
      <c r="AT127" s="17" t="s">
        <v>153</v>
      </c>
      <c r="AU127" s="17" t="s">
        <v>21</v>
      </c>
    </row>
    <row r="128" spans="2:65" s="12" customFormat="1" ht="10">
      <c r="B128" s="145"/>
      <c r="D128" s="146" t="s">
        <v>155</v>
      </c>
      <c r="E128" s="147" t="s">
        <v>31</v>
      </c>
      <c r="F128" s="148" t="s">
        <v>191</v>
      </c>
      <c r="H128" s="149">
        <v>12530</v>
      </c>
      <c r="I128" s="150"/>
      <c r="L128" s="145"/>
      <c r="M128" s="151"/>
      <c r="T128" s="152"/>
      <c r="AT128" s="147" t="s">
        <v>155</v>
      </c>
      <c r="AU128" s="147" t="s">
        <v>21</v>
      </c>
      <c r="AV128" s="12" t="s">
        <v>21</v>
      </c>
      <c r="AW128" s="12" t="s">
        <v>38</v>
      </c>
      <c r="AX128" s="12" t="s">
        <v>77</v>
      </c>
      <c r="AY128" s="147" t="s">
        <v>144</v>
      </c>
    </row>
    <row r="129" spans="2:65" s="13" customFormat="1" ht="10">
      <c r="B129" s="153"/>
      <c r="D129" s="146" t="s">
        <v>155</v>
      </c>
      <c r="E129" s="154" t="s">
        <v>31</v>
      </c>
      <c r="F129" s="155" t="s">
        <v>157</v>
      </c>
      <c r="H129" s="156">
        <v>12530</v>
      </c>
      <c r="I129" s="157"/>
      <c r="L129" s="153"/>
      <c r="M129" s="158"/>
      <c r="T129" s="159"/>
      <c r="AT129" s="154" t="s">
        <v>155</v>
      </c>
      <c r="AU129" s="154" t="s">
        <v>21</v>
      </c>
      <c r="AV129" s="13" t="s">
        <v>151</v>
      </c>
      <c r="AW129" s="13" t="s">
        <v>38</v>
      </c>
      <c r="AX129" s="13" t="s">
        <v>85</v>
      </c>
      <c r="AY129" s="154" t="s">
        <v>144</v>
      </c>
    </row>
    <row r="130" spans="2:65" s="1" customFormat="1" ht="33" customHeight="1">
      <c r="B130" s="33"/>
      <c r="C130" s="128" t="s">
        <v>214</v>
      </c>
      <c r="D130" s="128" t="s">
        <v>146</v>
      </c>
      <c r="E130" s="129" t="s">
        <v>215</v>
      </c>
      <c r="F130" s="130" t="s">
        <v>216</v>
      </c>
      <c r="G130" s="131" t="s">
        <v>149</v>
      </c>
      <c r="H130" s="132">
        <v>2600</v>
      </c>
      <c r="I130" s="133"/>
      <c r="J130" s="134">
        <f>ROUND(I130*H130,2)</f>
        <v>0</v>
      </c>
      <c r="K130" s="130" t="s">
        <v>150</v>
      </c>
      <c r="L130" s="33"/>
      <c r="M130" s="135" t="s">
        <v>31</v>
      </c>
      <c r="N130" s="136" t="s">
        <v>48</v>
      </c>
      <c r="P130" s="137">
        <f>O130*H130</f>
        <v>0</v>
      </c>
      <c r="Q130" s="137">
        <v>0</v>
      </c>
      <c r="R130" s="137">
        <f>Q130*H130</f>
        <v>0</v>
      </c>
      <c r="S130" s="137">
        <v>0</v>
      </c>
      <c r="T130" s="138">
        <f>S130*H130</f>
        <v>0</v>
      </c>
      <c r="AR130" s="139" t="s">
        <v>151</v>
      </c>
      <c r="AT130" s="139" t="s">
        <v>146</v>
      </c>
      <c r="AU130" s="139" t="s">
        <v>21</v>
      </c>
      <c r="AY130" s="17" t="s">
        <v>144</v>
      </c>
      <c r="BE130" s="140">
        <f>IF(N130="základní",J130,0)</f>
        <v>0</v>
      </c>
      <c r="BF130" s="140">
        <f>IF(N130="snížená",J130,0)</f>
        <v>0</v>
      </c>
      <c r="BG130" s="140">
        <f>IF(N130="zákl. přenesená",J130,0)</f>
        <v>0</v>
      </c>
      <c r="BH130" s="140">
        <f>IF(N130="sníž. přenesená",J130,0)</f>
        <v>0</v>
      </c>
      <c r="BI130" s="140">
        <f>IF(N130="nulová",J130,0)</f>
        <v>0</v>
      </c>
      <c r="BJ130" s="17" t="s">
        <v>85</v>
      </c>
      <c r="BK130" s="140">
        <f>ROUND(I130*H130,2)</f>
        <v>0</v>
      </c>
      <c r="BL130" s="17" t="s">
        <v>151</v>
      </c>
      <c r="BM130" s="139" t="s">
        <v>217</v>
      </c>
    </row>
    <row r="131" spans="2:65" s="1" customFormat="1" ht="10">
      <c r="B131" s="33"/>
      <c r="D131" s="141" t="s">
        <v>153</v>
      </c>
      <c r="F131" s="142" t="s">
        <v>218</v>
      </c>
      <c r="I131" s="143"/>
      <c r="L131" s="33"/>
      <c r="M131" s="144"/>
      <c r="T131" s="54"/>
      <c r="AT131" s="17" t="s">
        <v>153</v>
      </c>
      <c r="AU131" s="17" t="s">
        <v>21</v>
      </c>
    </row>
    <row r="132" spans="2:65" s="14" customFormat="1" ht="10">
      <c r="B132" s="160"/>
      <c r="D132" s="146" t="s">
        <v>155</v>
      </c>
      <c r="E132" s="161" t="s">
        <v>31</v>
      </c>
      <c r="F132" s="162" t="s">
        <v>219</v>
      </c>
      <c r="H132" s="161" t="s">
        <v>31</v>
      </c>
      <c r="I132" s="163"/>
      <c r="L132" s="160"/>
      <c r="M132" s="164"/>
      <c r="T132" s="165"/>
      <c r="AT132" s="161" t="s">
        <v>155</v>
      </c>
      <c r="AU132" s="161" t="s">
        <v>21</v>
      </c>
      <c r="AV132" s="14" t="s">
        <v>85</v>
      </c>
      <c r="AW132" s="14" t="s">
        <v>38</v>
      </c>
      <c r="AX132" s="14" t="s">
        <v>77</v>
      </c>
      <c r="AY132" s="161" t="s">
        <v>144</v>
      </c>
    </row>
    <row r="133" spans="2:65" s="12" customFormat="1" ht="10">
      <c r="B133" s="145"/>
      <c r="D133" s="146" t="s">
        <v>155</v>
      </c>
      <c r="E133" s="147" t="s">
        <v>31</v>
      </c>
      <c r="F133" s="148" t="s">
        <v>220</v>
      </c>
      <c r="H133" s="149">
        <v>2600</v>
      </c>
      <c r="I133" s="150"/>
      <c r="L133" s="145"/>
      <c r="M133" s="151"/>
      <c r="T133" s="152"/>
      <c r="AT133" s="147" t="s">
        <v>155</v>
      </c>
      <c r="AU133" s="147" t="s">
        <v>21</v>
      </c>
      <c r="AV133" s="12" t="s">
        <v>21</v>
      </c>
      <c r="AW133" s="12" t="s">
        <v>38</v>
      </c>
      <c r="AX133" s="12" t="s">
        <v>77</v>
      </c>
      <c r="AY133" s="147" t="s">
        <v>144</v>
      </c>
    </row>
    <row r="134" spans="2:65" s="13" customFormat="1" ht="10">
      <c r="B134" s="153"/>
      <c r="D134" s="146" t="s">
        <v>155</v>
      </c>
      <c r="E134" s="154" t="s">
        <v>31</v>
      </c>
      <c r="F134" s="155" t="s">
        <v>157</v>
      </c>
      <c r="H134" s="156">
        <v>2600</v>
      </c>
      <c r="I134" s="157"/>
      <c r="L134" s="153"/>
      <c r="M134" s="158"/>
      <c r="T134" s="159"/>
      <c r="AT134" s="154" t="s">
        <v>155</v>
      </c>
      <c r="AU134" s="154" t="s">
        <v>21</v>
      </c>
      <c r="AV134" s="13" t="s">
        <v>151</v>
      </c>
      <c r="AW134" s="13" t="s">
        <v>38</v>
      </c>
      <c r="AX134" s="13" t="s">
        <v>85</v>
      </c>
      <c r="AY134" s="154" t="s">
        <v>144</v>
      </c>
    </row>
    <row r="135" spans="2:65" s="11" customFormat="1" ht="22.75" customHeight="1">
      <c r="B135" s="116"/>
      <c r="D135" s="117" t="s">
        <v>76</v>
      </c>
      <c r="E135" s="126" t="s">
        <v>198</v>
      </c>
      <c r="F135" s="126" t="s">
        <v>221</v>
      </c>
      <c r="I135" s="119"/>
      <c r="J135" s="127">
        <f>BK135</f>
        <v>0</v>
      </c>
      <c r="L135" s="116"/>
      <c r="M135" s="121"/>
      <c r="P135" s="122">
        <f>SUM(P136:P145)</f>
        <v>0</v>
      </c>
      <c r="R135" s="122">
        <f>SUM(R136:R145)</f>
        <v>0</v>
      </c>
      <c r="T135" s="123">
        <f>SUM(T136:T145)</f>
        <v>1.9167000000000001</v>
      </c>
      <c r="AR135" s="117" t="s">
        <v>85</v>
      </c>
      <c r="AT135" s="124" t="s">
        <v>76</v>
      </c>
      <c r="AU135" s="124" t="s">
        <v>85</v>
      </c>
      <c r="AY135" s="117" t="s">
        <v>144</v>
      </c>
      <c r="BK135" s="125">
        <f>SUM(BK136:BK145)</f>
        <v>0</v>
      </c>
    </row>
    <row r="136" spans="2:65" s="1" customFormat="1" ht="16.5" customHeight="1">
      <c r="B136" s="33"/>
      <c r="C136" s="128" t="s">
        <v>222</v>
      </c>
      <c r="D136" s="128" t="s">
        <v>146</v>
      </c>
      <c r="E136" s="129" t="s">
        <v>223</v>
      </c>
      <c r="F136" s="130" t="s">
        <v>224</v>
      </c>
      <c r="G136" s="131" t="s">
        <v>225</v>
      </c>
      <c r="H136" s="132">
        <v>6</v>
      </c>
      <c r="I136" s="133"/>
      <c r="J136" s="134">
        <f>ROUND(I136*H136,2)</f>
        <v>0</v>
      </c>
      <c r="K136" s="130" t="s">
        <v>150</v>
      </c>
      <c r="L136" s="33"/>
      <c r="M136" s="135" t="s">
        <v>31</v>
      </c>
      <c r="N136" s="136" t="s">
        <v>48</v>
      </c>
      <c r="P136" s="137">
        <f>O136*H136</f>
        <v>0</v>
      </c>
      <c r="Q136" s="137">
        <v>0</v>
      </c>
      <c r="R136" s="137">
        <f>Q136*H136</f>
        <v>0</v>
      </c>
      <c r="S136" s="137">
        <v>0.31945000000000001</v>
      </c>
      <c r="T136" s="138">
        <f>S136*H136</f>
        <v>1.9167000000000001</v>
      </c>
      <c r="AR136" s="139" t="s">
        <v>151</v>
      </c>
      <c r="AT136" s="139" t="s">
        <v>146</v>
      </c>
      <c r="AU136" s="139" t="s">
        <v>21</v>
      </c>
      <c r="AY136" s="17" t="s">
        <v>144</v>
      </c>
      <c r="BE136" s="140">
        <f>IF(N136="základní",J136,0)</f>
        <v>0</v>
      </c>
      <c r="BF136" s="140">
        <f>IF(N136="snížená",J136,0)</f>
        <v>0</v>
      </c>
      <c r="BG136" s="140">
        <f>IF(N136="zákl. přenesená",J136,0)</f>
        <v>0</v>
      </c>
      <c r="BH136" s="140">
        <f>IF(N136="sníž. přenesená",J136,0)</f>
        <v>0</v>
      </c>
      <c r="BI136" s="140">
        <f>IF(N136="nulová",J136,0)</f>
        <v>0</v>
      </c>
      <c r="BJ136" s="17" t="s">
        <v>85</v>
      </c>
      <c r="BK136" s="140">
        <f>ROUND(I136*H136,2)</f>
        <v>0</v>
      </c>
      <c r="BL136" s="17" t="s">
        <v>151</v>
      </c>
      <c r="BM136" s="139" t="s">
        <v>226</v>
      </c>
    </row>
    <row r="137" spans="2:65" s="1" customFormat="1" ht="10">
      <c r="B137" s="33"/>
      <c r="D137" s="141" t="s">
        <v>153</v>
      </c>
      <c r="F137" s="142" t="s">
        <v>227</v>
      </c>
      <c r="I137" s="143"/>
      <c r="L137" s="33"/>
      <c r="M137" s="144"/>
      <c r="T137" s="54"/>
      <c r="AT137" s="17" t="s">
        <v>153</v>
      </c>
      <c r="AU137" s="17" t="s">
        <v>21</v>
      </c>
    </row>
    <row r="138" spans="2:65" s="12" customFormat="1" ht="10">
      <c r="B138" s="145"/>
      <c r="D138" s="146" t="s">
        <v>155</v>
      </c>
      <c r="E138" s="147" t="s">
        <v>31</v>
      </c>
      <c r="F138" s="148" t="s">
        <v>228</v>
      </c>
      <c r="H138" s="149">
        <v>6</v>
      </c>
      <c r="I138" s="150"/>
      <c r="L138" s="145"/>
      <c r="M138" s="151"/>
      <c r="T138" s="152"/>
      <c r="AT138" s="147" t="s">
        <v>155</v>
      </c>
      <c r="AU138" s="147" t="s">
        <v>21</v>
      </c>
      <c r="AV138" s="12" t="s">
        <v>21</v>
      </c>
      <c r="AW138" s="12" t="s">
        <v>38</v>
      </c>
      <c r="AX138" s="12" t="s">
        <v>77</v>
      </c>
      <c r="AY138" s="147" t="s">
        <v>144</v>
      </c>
    </row>
    <row r="139" spans="2:65" s="13" customFormat="1" ht="10">
      <c r="B139" s="153"/>
      <c r="D139" s="146" t="s">
        <v>155</v>
      </c>
      <c r="E139" s="154" t="s">
        <v>31</v>
      </c>
      <c r="F139" s="155" t="s">
        <v>157</v>
      </c>
      <c r="H139" s="156">
        <v>6</v>
      </c>
      <c r="I139" s="157"/>
      <c r="L139" s="153"/>
      <c r="M139" s="158"/>
      <c r="T139" s="159"/>
      <c r="AT139" s="154" t="s">
        <v>155</v>
      </c>
      <c r="AU139" s="154" t="s">
        <v>21</v>
      </c>
      <c r="AV139" s="13" t="s">
        <v>151</v>
      </c>
      <c r="AW139" s="13" t="s">
        <v>38</v>
      </c>
      <c r="AX139" s="13" t="s">
        <v>85</v>
      </c>
      <c r="AY139" s="154" t="s">
        <v>144</v>
      </c>
    </row>
    <row r="140" spans="2:65" s="1" customFormat="1" ht="16.5" customHeight="1">
      <c r="B140" s="33"/>
      <c r="C140" s="128" t="s">
        <v>229</v>
      </c>
      <c r="D140" s="128" t="s">
        <v>146</v>
      </c>
      <c r="E140" s="129" t="s">
        <v>230</v>
      </c>
      <c r="F140" s="130" t="s">
        <v>231</v>
      </c>
      <c r="G140" s="131" t="s">
        <v>232</v>
      </c>
      <c r="H140" s="132">
        <v>15</v>
      </c>
      <c r="I140" s="133"/>
      <c r="J140" s="134">
        <f>ROUND(I140*H140,2)</f>
        <v>0</v>
      </c>
      <c r="K140" s="130" t="s">
        <v>31</v>
      </c>
      <c r="L140" s="33"/>
      <c r="M140" s="135" t="s">
        <v>31</v>
      </c>
      <c r="N140" s="136" t="s">
        <v>48</v>
      </c>
      <c r="P140" s="137">
        <f>O140*H140</f>
        <v>0</v>
      </c>
      <c r="Q140" s="137">
        <v>0</v>
      </c>
      <c r="R140" s="137">
        <f>Q140*H140</f>
        <v>0</v>
      </c>
      <c r="S140" s="137">
        <v>0</v>
      </c>
      <c r="T140" s="138">
        <f>S140*H140</f>
        <v>0</v>
      </c>
      <c r="AR140" s="139" t="s">
        <v>151</v>
      </c>
      <c r="AT140" s="139" t="s">
        <v>146</v>
      </c>
      <c r="AU140" s="139" t="s">
        <v>21</v>
      </c>
      <c r="AY140" s="17" t="s">
        <v>144</v>
      </c>
      <c r="BE140" s="140">
        <f>IF(N140="základní",J140,0)</f>
        <v>0</v>
      </c>
      <c r="BF140" s="140">
        <f>IF(N140="snížená",J140,0)</f>
        <v>0</v>
      </c>
      <c r="BG140" s="140">
        <f>IF(N140="zákl. přenesená",J140,0)</f>
        <v>0</v>
      </c>
      <c r="BH140" s="140">
        <f>IF(N140="sníž. přenesená",J140,0)</f>
        <v>0</v>
      </c>
      <c r="BI140" s="140">
        <f>IF(N140="nulová",J140,0)</f>
        <v>0</v>
      </c>
      <c r="BJ140" s="17" t="s">
        <v>85</v>
      </c>
      <c r="BK140" s="140">
        <f>ROUND(I140*H140,2)</f>
        <v>0</v>
      </c>
      <c r="BL140" s="17" t="s">
        <v>151</v>
      </c>
      <c r="BM140" s="139" t="s">
        <v>233</v>
      </c>
    </row>
    <row r="141" spans="2:65" s="12" customFormat="1" ht="10">
      <c r="B141" s="145"/>
      <c r="D141" s="146" t="s">
        <v>155</v>
      </c>
      <c r="E141" s="147" t="s">
        <v>31</v>
      </c>
      <c r="F141" s="148" t="s">
        <v>234</v>
      </c>
      <c r="H141" s="149">
        <v>15</v>
      </c>
      <c r="I141" s="150"/>
      <c r="L141" s="145"/>
      <c r="M141" s="151"/>
      <c r="T141" s="152"/>
      <c r="AT141" s="147" t="s">
        <v>155</v>
      </c>
      <c r="AU141" s="147" t="s">
        <v>21</v>
      </c>
      <c r="AV141" s="12" t="s">
        <v>21</v>
      </c>
      <c r="AW141" s="12" t="s">
        <v>38</v>
      </c>
      <c r="AX141" s="12" t="s">
        <v>77</v>
      </c>
      <c r="AY141" s="147" t="s">
        <v>144</v>
      </c>
    </row>
    <row r="142" spans="2:65" s="13" customFormat="1" ht="10">
      <c r="B142" s="153"/>
      <c r="D142" s="146" t="s">
        <v>155</v>
      </c>
      <c r="E142" s="154" t="s">
        <v>31</v>
      </c>
      <c r="F142" s="155" t="s">
        <v>157</v>
      </c>
      <c r="H142" s="156">
        <v>15</v>
      </c>
      <c r="I142" s="157"/>
      <c r="L142" s="153"/>
      <c r="M142" s="158"/>
      <c r="T142" s="159"/>
      <c r="AT142" s="154" t="s">
        <v>155</v>
      </c>
      <c r="AU142" s="154" t="s">
        <v>21</v>
      </c>
      <c r="AV142" s="13" t="s">
        <v>151</v>
      </c>
      <c r="AW142" s="13" t="s">
        <v>38</v>
      </c>
      <c r="AX142" s="13" t="s">
        <v>85</v>
      </c>
      <c r="AY142" s="154" t="s">
        <v>144</v>
      </c>
    </row>
    <row r="143" spans="2:65" s="1" customFormat="1" ht="16.5" customHeight="1">
      <c r="B143" s="33"/>
      <c r="C143" s="128" t="s">
        <v>8</v>
      </c>
      <c r="D143" s="128" t="s">
        <v>146</v>
      </c>
      <c r="E143" s="129" t="s">
        <v>235</v>
      </c>
      <c r="F143" s="130" t="s">
        <v>236</v>
      </c>
      <c r="G143" s="131" t="s">
        <v>232</v>
      </c>
      <c r="H143" s="132">
        <v>2</v>
      </c>
      <c r="I143" s="133"/>
      <c r="J143" s="134">
        <f>ROUND(I143*H143,2)</f>
        <v>0</v>
      </c>
      <c r="K143" s="130" t="s">
        <v>31</v>
      </c>
      <c r="L143" s="33"/>
      <c r="M143" s="135" t="s">
        <v>31</v>
      </c>
      <c r="N143" s="136" t="s">
        <v>48</v>
      </c>
      <c r="P143" s="137">
        <f>O143*H143</f>
        <v>0</v>
      </c>
      <c r="Q143" s="137">
        <v>0</v>
      </c>
      <c r="R143" s="137">
        <f>Q143*H143</f>
        <v>0</v>
      </c>
      <c r="S143" s="137">
        <v>0</v>
      </c>
      <c r="T143" s="138">
        <f>S143*H143</f>
        <v>0</v>
      </c>
      <c r="AR143" s="139" t="s">
        <v>151</v>
      </c>
      <c r="AT143" s="139" t="s">
        <v>146</v>
      </c>
      <c r="AU143" s="139" t="s">
        <v>21</v>
      </c>
      <c r="AY143" s="17" t="s">
        <v>144</v>
      </c>
      <c r="BE143" s="140">
        <f>IF(N143="základní",J143,0)</f>
        <v>0</v>
      </c>
      <c r="BF143" s="140">
        <f>IF(N143="snížená",J143,0)</f>
        <v>0</v>
      </c>
      <c r="BG143" s="140">
        <f>IF(N143="zákl. přenesená",J143,0)</f>
        <v>0</v>
      </c>
      <c r="BH143" s="140">
        <f>IF(N143="sníž. přenesená",J143,0)</f>
        <v>0</v>
      </c>
      <c r="BI143" s="140">
        <f>IF(N143="nulová",J143,0)</f>
        <v>0</v>
      </c>
      <c r="BJ143" s="17" t="s">
        <v>85</v>
      </c>
      <c r="BK143" s="140">
        <f>ROUND(I143*H143,2)</f>
        <v>0</v>
      </c>
      <c r="BL143" s="17" t="s">
        <v>151</v>
      </c>
      <c r="BM143" s="139" t="s">
        <v>237</v>
      </c>
    </row>
    <row r="144" spans="2:65" s="12" customFormat="1" ht="10">
      <c r="B144" s="145"/>
      <c r="D144" s="146" t="s">
        <v>155</v>
      </c>
      <c r="E144" s="147" t="s">
        <v>31</v>
      </c>
      <c r="F144" s="148" t="s">
        <v>238</v>
      </c>
      <c r="H144" s="149">
        <v>2</v>
      </c>
      <c r="I144" s="150"/>
      <c r="L144" s="145"/>
      <c r="M144" s="151"/>
      <c r="T144" s="152"/>
      <c r="AT144" s="147" t="s">
        <v>155</v>
      </c>
      <c r="AU144" s="147" t="s">
        <v>21</v>
      </c>
      <c r="AV144" s="12" t="s">
        <v>21</v>
      </c>
      <c r="AW144" s="12" t="s">
        <v>38</v>
      </c>
      <c r="AX144" s="12" t="s">
        <v>77</v>
      </c>
      <c r="AY144" s="147" t="s">
        <v>144</v>
      </c>
    </row>
    <row r="145" spans="2:65" s="13" customFormat="1" ht="10">
      <c r="B145" s="153"/>
      <c r="D145" s="146" t="s">
        <v>155</v>
      </c>
      <c r="E145" s="154" t="s">
        <v>31</v>
      </c>
      <c r="F145" s="155" t="s">
        <v>157</v>
      </c>
      <c r="H145" s="156">
        <v>2</v>
      </c>
      <c r="I145" s="157"/>
      <c r="L145" s="153"/>
      <c r="M145" s="158"/>
      <c r="T145" s="159"/>
      <c r="AT145" s="154" t="s">
        <v>155</v>
      </c>
      <c r="AU145" s="154" t="s">
        <v>21</v>
      </c>
      <c r="AV145" s="13" t="s">
        <v>151</v>
      </c>
      <c r="AW145" s="13" t="s">
        <v>38</v>
      </c>
      <c r="AX145" s="13" t="s">
        <v>85</v>
      </c>
      <c r="AY145" s="154" t="s">
        <v>144</v>
      </c>
    </row>
    <row r="146" spans="2:65" s="11" customFormat="1" ht="22.75" customHeight="1">
      <c r="B146" s="116"/>
      <c r="D146" s="117" t="s">
        <v>76</v>
      </c>
      <c r="E146" s="126" t="s">
        <v>239</v>
      </c>
      <c r="F146" s="126" t="s">
        <v>240</v>
      </c>
      <c r="I146" s="119"/>
      <c r="J146" s="127">
        <f>BK146</f>
        <v>0</v>
      </c>
      <c r="L146" s="116"/>
      <c r="M146" s="121"/>
      <c r="P146" s="122">
        <f>SUM(P147:P177)</f>
        <v>0</v>
      </c>
      <c r="R146" s="122">
        <f>SUM(R147:R177)</f>
        <v>0</v>
      </c>
      <c r="T146" s="123">
        <f>SUM(T147:T177)</f>
        <v>0</v>
      </c>
      <c r="AR146" s="117" t="s">
        <v>85</v>
      </c>
      <c r="AT146" s="124" t="s">
        <v>76</v>
      </c>
      <c r="AU146" s="124" t="s">
        <v>85</v>
      </c>
      <c r="AY146" s="117" t="s">
        <v>144</v>
      </c>
      <c r="BK146" s="125">
        <f>SUM(BK147:BK177)</f>
        <v>0</v>
      </c>
    </row>
    <row r="147" spans="2:65" s="1" customFormat="1" ht="24.15" customHeight="1">
      <c r="B147" s="33"/>
      <c r="C147" s="128" t="s">
        <v>241</v>
      </c>
      <c r="D147" s="128" t="s">
        <v>146</v>
      </c>
      <c r="E147" s="129" t="s">
        <v>242</v>
      </c>
      <c r="F147" s="130" t="s">
        <v>243</v>
      </c>
      <c r="G147" s="131" t="s">
        <v>244</v>
      </c>
      <c r="H147" s="132">
        <v>11.667</v>
      </c>
      <c r="I147" s="133"/>
      <c r="J147" s="134">
        <f>ROUND(I147*H147,2)</f>
        <v>0</v>
      </c>
      <c r="K147" s="130" t="s">
        <v>150</v>
      </c>
      <c r="L147" s="33"/>
      <c r="M147" s="135" t="s">
        <v>31</v>
      </c>
      <c r="N147" s="136" t="s">
        <v>48</v>
      </c>
      <c r="P147" s="137">
        <f>O147*H147</f>
        <v>0</v>
      </c>
      <c r="Q147" s="137">
        <v>0</v>
      </c>
      <c r="R147" s="137">
        <f>Q147*H147</f>
        <v>0</v>
      </c>
      <c r="S147" s="137">
        <v>0</v>
      </c>
      <c r="T147" s="138">
        <f>S147*H147</f>
        <v>0</v>
      </c>
      <c r="AR147" s="139" t="s">
        <v>151</v>
      </c>
      <c r="AT147" s="139" t="s">
        <v>146</v>
      </c>
      <c r="AU147" s="139" t="s">
        <v>21</v>
      </c>
      <c r="AY147" s="17" t="s">
        <v>144</v>
      </c>
      <c r="BE147" s="140">
        <f>IF(N147="základní",J147,0)</f>
        <v>0</v>
      </c>
      <c r="BF147" s="140">
        <f>IF(N147="snížená",J147,0)</f>
        <v>0</v>
      </c>
      <c r="BG147" s="140">
        <f>IF(N147="zákl. přenesená",J147,0)</f>
        <v>0</v>
      </c>
      <c r="BH147" s="140">
        <f>IF(N147="sníž. přenesená",J147,0)</f>
        <v>0</v>
      </c>
      <c r="BI147" s="140">
        <f>IF(N147="nulová",J147,0)</f>
        <v>0</v>
      </c>
      <c r="BJ147" s="17" t="s">
        <v>85</v>
      </c>
      <c r="BK147" s="140">
        <f>ROUND(I147*H147,2)</f>
        <v>0</v>
      </c>
      <c r="BL147" s="17" t="s">
        <v>151</v>
      </c>
      <c r="BM147" s="139" t="s">
        <v>245</v>
      </c>
    </row>
    <row r="148" spans="2:65" s="1" customFormat="1" ht="10">
      <c r="B148" s="33"/>
      <c r="D148" s="141" t="s">
        <v>153</v>
      </c>
      <c r="F148" s="142" t="s">
        <v>246</v>
      </c>
      <c r="I148" s="143"/>
      <c r="L148" s="33"/>
      <c r="M148" s="144"/>
      <c r="T148" s="54"/>
      <c r="AT148" s="17" t="s">
        <v>153</v>
      </c>
      <c r="AU148" s="17" t="s">
        <v>21</v>
      </c>
    </row>
    <row r="149" spans="2:65" s="12" customFormat="1" ht="10">
      <c r="B149" s="145"/>
      <c r="D149" s="146" t="s">
        <v>155</v>
      </c>
      <c r="E149" s="147" t="s">
        <v>31</v>
      </c>
      <c r="F149" s="148" t="s">
        <v>247</v>
      </c>
      <c r="H149" s="149">
        <v>5.6669999999999998</v>
      </c>
      <c r="I149" s="150"/>
      <c r="L149" s="145"/>
      <c r="M149" s="151"/>
      <c r="T149" s="152"/>
      <c r="AT149" s="147" t="s">
        <v>155</v>
      </c>
      <c r="AU149" s="147" t="s">
        <v>21</v>
      </c>
      <c r="AV149" s="12" t="s">
        <v>21</v>
      </c>
      <c r="AW149" s="12" t="s">
        <v>38</v>
      </c>
      <c r="AX149" s="12" t="s">
        <v>77</v>
      </c>
      <c r="AY149" s="147" t="s">
        <v>144</v>
      </c>
    </row>
    <row r="150" spans="2:65" s="12" customFormat="1" ht="10">
      <c r="B150" s="145"/>
      <c r="D150" s="146" t="s">
        <v>155</v>
      </c>
      <c r="E150" s="147" t="s">
        <v>31</v>
      </c>
      <c r="F150" s="148" t="s">
        <v>248</v>
      </c>
      <c r="H150" s="149">
        <v>6</v>
      </c>
      <c r="I150" s="150"/>
      <c r="L150" s="145"/>
      <c r="M150" s="151"/>
      <c r="T150" s="152"/>
      <c r="AT150" s="147" t="s">
        <v>155</v>
      </c>
      <c r="AU150" s="147" t="s">
        <v>21</v>
      </c>
      <c r="AV150" s="12" t="s">
        <v>21</v>
      </c>
      <c r="AW150" s="12" t="s">
        <v>38</v>
      </c>
      <c r="AX150" s="12" t="s">
        <v>77</v>
      </c>
      <c r="AY150" s="147" t="s">
        <v>144</v>
      </c>
    </row>
    <row r="151" spans="2:65" s="13" customFormat="1" ht="10">
      <c r="B151" s="153"/>
      <c r="D151" s="146" t="s">
        <v>155</v>
      </c>
      <c r="E151" s="154" t="s">
        <v>31</v>
      </c>
      <c r="F151" s="155" t="s">
        <v>157</v>
      </c>
      <c r="H151" s="156">
        <v>11.667</v>
      </c>
      <c r="I151" s="157"/>
      <c r="L151" s="153"/>
      <c r="M151" s="158"/>
      <c r="T151" s="159"/>
      <c r="AT151" s="154" t="s">
        <v>155</v>
      </c>
      <c r="AU151" s="154" t="s">
        <v>21</v>
      </c>
      <c r="AV151" s="13" t="s">
        <v>151</v>
      </c>
      <c r="AW151" s="13" t="s">
        <v>38</v>
      </c>
      <c r="AX151" s="13" t="s">
        <v>85</v>
      </c>
      <c r="AY151" s="154" t="s">
        <v>144</v>
      </c>
    </row>
    <row r="152" spans="2:65" s="1" customFormat="1" ht="24.15" customHeight="1">
      <c r="B152" s="33"/>
      <c r="C152" s="128" t="s">
        <v>249</v>
      </c>
      <c r="D152" s="128" t="s">
        <v>146</v>
      </c>
      <c r="E152" s="129" t="s">
        <v>242</v>
      </c>
      <c r="F152" s="130" t="s">
        <v>243</v>
      </c>
      <c r="G152" s="131" t="s">
        <v>244</v>
      </c>
      <c r="H152" s="132">
        <v>60</v>
      </c>
      <c r="I152" s="133"/>
      <c r="J152" s="134">
        <f>ROUND(I152*H152,2)</f>
        <v>0</v>
      </c>
      <c r="K152" s="130" t="s">
        <v>150</v>
      </c>
      <c r="L152" s="33"/>
      <c r="M152" s="135" t="s">
        <v>31</v>
      </c>
      <c r="N152" s="136" t="s">
        <v>48</v>
      </c>
      <c r="P152" s="137">
        <f>O152*H152</f>
        <v>0</v>
      </c>
      <c r="Q152" s="137">
        <v>0</v>
      </c>
      <c r="R152" s="137">
        <f>Q152*H152</f>
        <v>0</v>
      </c>
      <c r="S152" s="137">
        <v>0</v>
      </c>
      <c r="T152" s="138">
        <f>S152*H152</f>
        <v>0</v>
      </c>
      <c r="AR152" s="139" t="s">
        <v>151</v>
      </c>
      <c r="AT152" s="139" t="s">
        <v>146</v>
      </c>
      <c r="AU152" s="139" t="s">
        <v>21</v>
      </c>
      <c r="AY152" s="17" t="s">
        <v>144</v>
      </c>
      <c r="BE152" s="140">
        <f>IF(N152="základní",J152,0)</f>
        <v>0</v>
      </c>
      <c r="BF152" s="140">
        <f>IF(N152="snížená",J152,0)</f>
        <v>0</v>
      </c>
      <c r="BG152" s="140">
        <f>IF(N152="zákl. přenesená",J152,0)</f>
        <v>0</v>
      </c>
      <c r="BH152" s="140">
        <f>IF(N152="sníž. přenesená",J152,0)</f>
        <v>0</v>
      </c>
      <c r="BI152" s="140">
        <f>IF(N152="nulová",J152,0)</f>
        <v>0</v>
      </c>
      <c r="BJ152" s="17" t="s">
        <v>85</v>
      </c>
      <c r="BK152" s="140">
        <f>ROUND(I152*H152,2)</f>
        <v>0</v>
      </c>
      <c r="BL152" s="17" t="s">
        <v>151</v>
      </c>
      <c r="BM152" s="139" t="s">
        <v>250</v>
      </c>
    </row>
    <row r="153" spans="2:65" s="1" customFormat="1" ht="10">
      <c r="B153" s="33"/>
      <c r="D153" s="141" t="s">
        <v>153</v>
      </c>
      <c r="F153" s="142" t="s">
        <v>246</v>
      </c>
      <c r="I153" s="143"/>
      <c r="L153" s="33"/>
      <c r="M153" s="144"/>
      <c r="T153" s="54"/>
      <c r="AT153" s="17" t="s">
        <v>153</v>
      </c>
      <c r="AU153" s="17" t="s">
        <v>21</v>
      </c>
    </row>
    <row r="154" spans="2:65" s="14" customFormat="1" ht="10">
      <c r="B154" s="160"/>
      <c r="D154" s="146" t="s">
        <v>155</v>
      </c>
      <c r="E154" s="161" t="s">
        <v>31</v>
      </c>
      <c r="F154" s="162" t="s">
        <v>251</v>
      </c>
      <c r="H154" s="161" t="s">
        <v>31</v>
      </c>
      <c r="I154" s="163"/>
      <c r="L154" s="160"/>
      <c r="M154" s="164"/>
      <c r="T154" s="165"/>
      <c r="AT154" s="161" t="s">
        <v>155</v>
      </c>
      <c r="AU154" s="161" t="s">
        <v>21</v>
      </c>
      <c r="AV154" s="14" t="s">
        <v>85</v>
      </c>
      <c r="AW154" s="14" t="s">
        <v>38</v>
      </c>
      <c r="AX154" s="14" t="s">
        <v>77</v>
      </c>
      <c r="AY154" s="161" t="s">
        <v>144</v>
      </c>
    </row>
    <row r="155" spans="2:65" s="12" customFormat="1" ht="10">
      <c r="B155" s="145"/>
      <c r="D155" s="146" t="s">
        <v>155</v>
      </c>
      <c r="E155" s="147" t="s">
        <v>31</v>
      </c>
      <c r="F155" s="148" t="s">
        <v>252</v>
      </c>
      <c r="H155" s="149">
        <v>60</v>
      </c>
      <c r="I155" s="150"/>
      <c r="L155" s="145"/>
      <c r="M155" s="151"/>
      <c r="T155" s="152"/>
      <c r="AT155" s="147" t="s">
        <v>155</v>
      </c>
      <c r="AU155" s="147" t="s">
        <v>21</v>
      </c>
      <c r="AV155" s="12" t="s">
        <v>21</v>
      </c>
      <c r="AW155" s="12" t="s">
        <v>38</v>
      </c>
      <c r="AX155" s="12" t="s">
        <v>77</v>
      </c>
      <c r="AY155" s="147" t="s">
        <v>144</v>
      </c>
    </row>
    <row r="156" spans="2:65" s="13" customFormat="1" ht="10">
      <c r="B156" s="153"/>
      <c r="D156" s="146" t="s">
        <v>155</v>
      </c>
      <c r="E156" s="154" t="s">
        <v>31</v>
      </c>
      <c r="F156" s="155" t="s">
        <v>157</v>
      </c>
      <c r="H156" s="156">
        <v>60</v>
      </c>
      <c r="I156" s="157"/>
      <c r="L156" s="153"/>
      <c r="M156" s="158"/>
      <c r="T156" s="159"/>
      <c r="AT156" s="154" t="s">
        <v>155</v>
      </c>
      <c r="AU156" s="154" t="s">
        <v>21</v>
      </c>
      <c r="AV156" s="13" t="s">
        <v>151</v>
      </c>
      <c r="AW156" s="13" t="s">
        <v>38</v>
      </c>
      <c r="AX156" s="13" t="s">
        <v>85</v>
      </c>
      <c r="AY156" s="154" t="s">
        <v>144</v>
      </c>
    </row>
    <row r="157" spans="2:65" s="1" customFormat="1" ht="24.15" customHeight="1">
      <c r="B157" s="33"/>
      <c r="C157" s="128" t="s">
        <v>253</v>
      </c>
      <c r="D157" s="128" t="s">
        <v>146</v>
      </c>
      <c r="E157" s="129" t="s">
        <v>254</v>
      </c>
      <c r="F157" s="130" t="s">
        <v>255</v>
      </c>
      <c r="G157" s="131" t="s">
        <v>244</v>
      </c>
      <c r="H157" s="132">
        <v>198.8</v>
      </c>
      <c r="I157" s="133"/>
      <c r="J157" s="134">
        <f>ROUND(I157*H157,2)</f>
        <v>0</v>
      </c>
      <c r="K157" s="130" t="s">
        <v>150</v>
      </c>
      <c r="L157" s="33"/>
      <c r="M157" s="135" t="s">
        <v>31</v>
      </c>
      <c r="N157" s="136" t="s">
        <v>48</v>
      </c>
      <c r="P157" s="137">
        <f>O157*H157</f>
        <v>0</v>
      </c>
      <c r="Q157" s="137">
        <v>0</v>
      </c>
      <c r="R157" s="137">
        <f>Q157*H157</f>
        <v>0</v>
      </c>
      <c r="S157" s="137">
        <v>0</v>
      </c>
      <c r="T157" s="138">
        <f>S157*H157</f>
        <v>0</v>
      </c>
      <c r="AR157" s="139" t="s">
        <v>151</v>
      </c>
      <c r="AT157" s="139" t="s">
        <v>146</v>
      </c>
      <c r="AU157" s="139" t="s">
        <v>21</v>
      </c>
      <c r="AY157" s="17" t="s">
        <v>144</v>
      </c>
      <c r="BE157" s="140">
        <f>IF(N157="základní",J157,0)</f>
        <v>0</v>
      </c>
      <c r="BF157" s="140">
        <f>IF(N157="snížená",J157,0)</f>
        <v>0</v>
      </c>
      <c r="BG157" s="140">
        <f>IF(N157="zákl. přenesená",J157,0)</f>
        <v>0</v>
      </c>
      <c r="BH157" s="140">
        <f>IF(N157="sníž. přenesená",J157,0)</f>
        <v>0</v>
      </c>
      <c r="BI157" s="140">
        <f>IF(N157="nulová",J157,0)</f>
        <v>0</v>
      </c>
      <c r="BJ157" s="17" t="s">
        <v>85</v>
      </c>
      <c r="BK157" s="140">
        <f>ROUND(I157*H157,2)</f>
        <v>0</v>
      </c>
      <c r="BL157" s="17" t="s">
        <v>151</v>
      </c>
      <c r="BM157" s="139" t="s">
        <v>256</v>
      </c>
    </row>
    <row r="158" spans="2:65" s="1" customFormat="1" ht="10">
      <c r="B158" s="33"/>
      <c r="D158" s="141" t="s">
        <v>153</v>
      </c>
      <c r="F158" s="142" t="s">
        <v>257</v>
      </c>
      <c r="I158" s="143"/>
      <c r="L158" s="33"/>
      <c r="M158" s="144"/>
      <c r="T158" s="54"/>
      <c r="AT158" s="17" t="s">
        <v>153</v>
      </c>
      <c r="AU158" s="17" t="s">
        <v>21</v>
      </c>
    </row>
    <row r="159" spans="2:65" s="12" customFormat="1" ht="10">
      <c r="B159" s="145"/>
      <c r="D159" s="146" t="s">
        <v>155</v>
      </c>
      <c r="E159" s="147" t="s">
        <v>31</v>
      </c>
      <c r="F159" s="148" t="s">
        <v>258</v>
      </c>
      <c r="H159" s="149">
        <v>198.8</v>
      </c>
      <c r="I159" s="150"/>
      <c r="L159" s="145"/>
      <c r="M159" s="151"/>
      <c r="T159" s="152"/>
      <c r="AT159" s="147" t="s">
        <v>155</v>
      </c>
      <c r="AU159" s="147" t="s">
        <v>21</v>
      </c>
      <c r="AV159" s="12" t="s">
        <v>21</v>
      </c>
      <c r="AW159" s="12" t="s">
        <v>38</v>
      </c>
      <c r="AX159" s="12" t="s">
        <v>77</v>
      </c>
      <c r="AY159" s="147" t="s">
        <v>144</v>
      </c>
    </row>
    <row r="160" spans="2:65" s="13" customFormat="1" ht="10">
      <c r="B160" s="153"/>
      <c r="D160" s="146" t="s">
        <v>155</v>
      </c>
      <c r="E160" s="154" t="s">
        <v>31</v>
      </c>
      <c r="F160" s="155" t="s">
        <v>157</v>
      </c>
      <c r="H160" s="156">
        <v>198.8</v>
      </c>
      <c r="I160" s="157"/>
      <c r="L160" s="153"/>
      <c r="M160" s="158"/>
      <c r="T160" s="159"/>
      <c r="AT160" s="154" t="s">
        <v>155</v>
      </c>
      <c r="AU160" s="154" t="s">
        <v>21</v>
      </c>
      <c r="AV160" s="13" t="s">
        <v>151</v>
      </c>
      <c r="AW160" s="13" t="s">
        <v>38</v>
      </c>
      <c r="AX160" s="13" t="s">
        <v>85</v>
      </c>
      <c r="AY160" s="154" t="s">
        <v>144</v>
      </c>
    </row>
    <row r="161" spans="2:65" s="1" customFormat="1" ht="24.15" customHeight="1">
      <c r="B161" s="33"/>
      <c r="C161" s="128" t="s">
        <v>259</v>
      </c>
      <c r="D161" s="128" t="s">
        <v>146</v>
      </c>
      <c r="E161" s="129" t="s">
        <v>260</v>
      </c>
      <c r="F161" s="130" t="s">
        <v>261</v>
      </c>
      <c r="G161" s="131" t="s">
        <v>244</v>
      </c>
      <c r="H161" s="132">
        <v>105.003</v>
      </c>
      <c r="I161" s="133"/>
      <c r="J161" s="134">
        <f>ROUND(I161*H161,2)</f>
        <v>0</v>
      </c>
      <c r="K161" s="130" t="s">
        <v>150</v>
      </c>
      <c r="L161" s="33"/>
      <c r="M161" s="135" t="s">
        <v>31</v>
      </c>
      <c r="N161" s="136" t="s">
        <v>48</v>
      </c>
      <c r="P161" s="137">
        <f>O161*H161</f>
        <v>0</v>
      </c>
      <c r="Q161" s="137">
        <v>0</v>
      </c>
      <c r="R161" s="137">
        <f>Q161*H161</f>
        <v>0</v>
      </c>
      <c r="S161" s="137">
        <v>0</v>
      </c>
      <c r="T161" s="138">
        <f>S161*H161</f>
        <v>0</v>
      </c>
      <c r="AR161" s="139" t="s">
        <v>151</v>
      </c>
      <c r="AT161" s="139" t="s">
        <v>146</v>
      </c>
      <c r="AU161" s="139" t="s">
        <v>21</v>
      </c>
      <c r="AY161" s="17" t="s">
        <v>144</v>
      </c>
      <c r="BE161" s="140">
        <f>IF(N161="základní",J161,0)</f>
        <v>0</v>
      </c>
      <c r="BF161" s="140">
        <f>IF(N161="snížená",J161,0)</f>
        <v>0</v>
      </c>
      <c r="BG161" s="140">
        <f>IF(N161="zákl. přenesená",J161,0)</f>
        <v>0</v>
      </c>
      <c r="BH161" s="140">
        <f>IF(N161="sníž. přenesená",J161,0)</f>
        <v>0</v>
      </c>
      <c r="BI161" s="140">
        <f>IF(N161="nulová",J161,0)</f>
        <v>0</v>
      </c>
      <c r="BJ161" s="17" t="s">
        <v>85</v>
      </c>
      <c r="BK161" s="140">
        <f>ROUND(I161*H161,2)</f>
        <v>0</v>
      </c>
      <c r="BL161" s="17" t="s">
        <v>151</v>
      </c>
      <c r="BM161" s="139" t="s">
        <v>262</v>
      </c>
    </row>
    <row r="162" spans="2:65" s="1" customFormat="1" ht="10">
      <c r="B162" s="33"/>
      <c r="D162" s="141" t="s">
        <v>153</v>
      </c>
      <c r="F162" s="142" t="s">
        <v>263</v>
      </c>
      <c r="I162" s="143"/>
      <c r="L162" s="33"/>
      <c r="M162" s="144"/>
      <c r="T162" s="54"/>
      <c r="AT162" s="17" t="s">
        <v>153</v>
      </c>
      <c r="AU162" s="17" t="s">
        <v>21</v>
      </c>
    </row>
    <row r="163" spans="2:65" s="12" customFormat="1" ht="10">
      <c r="B163" s="145"/>
      <c r="D163" s="146" t="s">
        <v>155</v>
      </c>
      <c r="E163" s="147" t="s">
        <v>31</v>
      </c>
      <c r="F163" s="148" t="s">
        <v>264</v>
      </c>
      <c r="H163" s="149">
        <v>51.003</v>
      </c>
      <c r="I163" s="150"/>
      <c r="L163" s="145"/>
      <c r="M163" s="151"/>
      <c r="T163" s="152"/>
      <c r="AT163" s="147" t="s">
        <v>155</v>
      </c>
      <c r="AU163" s="147" t="s">
        <v>21</v>
      </c>
      <c r="AV163" s="12" t="s">
        <v>21</v>
      </c>
      <c r="AW163" s="12" t="s">
        <v>38</v>
      </c>
      <c r="AX163" s="12" t="s">
        <v>77</v>
      </c>
      <c r="AY163" s="147" t="s">
        <v>144</v>
      </c>
    </row>
    <row r="164" spans="2:65" s="12" customFormat="1" ht="10">
      <c r="B164" s="145"/>
      <c r="D164" s="146" t="s">
        <v>155</v>
      </c>
      <c r="E164" s="147" t="s">
        <v>31</v>
      </c>
      <c r="F164" s="148" t="s">
        <v>265</v>
      </c>
      <c r="H164" s="149">
        <v>54</v>
      </c>
      <c r="I164" s="150"/>
      <c r="L164" s="145"/>
      <c r="M164" s="151"/>
      <c r="T164" s="152"/>
      <c r="AT164" s="147" t="s">
        <v>155</v>
      </c>
      <c r="AU164" s="147" t="s">
        <v>21</v>
      </c>
      <c r="AV164" s="12" t="s">
        <v>21</v>
      </c>
      <c r="AW164" s="12" t="s">
        <v>38</v>
      </c>
      <c r="AX164" s="12" t="s">
        <v>77</v>
      </c>
      <c r="AY164" s="147" t="s">
        <v>144</v>
      </c>
    </row>
    <row r="165" spans="2:65" s="13" customFormat="1" ht="10">
      <c r="B165" s="153"/>
      <c r="D165" s="146" t="s">
        <v>155</v>
      </c>
      <c r="E165" s="154" t="s">
        <v>31</v>
      </c>
      <c r="F165" s="155" t="s">
        <v>157</v>
      </c>
      <c r="H165" s="156">
        <v>105.003</v>
      </c>
      <c r="I165" s="157"/>
      <c r="L165" s="153"/>
      <c r="M165" s="158"/>
      <c r="T165" s="159"/>
      <c r="AT165" s="154" t="s">
        <v>155</v>
      </c>
      <c r="AU165" s="154" t="s">
        <v>21</v>
      </c>
      <c r="AV165" s="13" t="s">
        <v>151</v>
      </c>
      <c r="AW165" s="13" t="s">
        <v>38</v>
      </c>
      <c r="AX165" s="13" t="s">
        <v>85</v>
      </c>
      <c r="AY165" s="154" t="s">
        <v>144</v>
      </c>
    </row>
    <row r="166" spans="2:65" s="1" customFormat="1" ht="16.5" customHeight="1">
      <c r="B166" s="33"/>
      <c r="C166" s="128" t="s">
        <v>266</v>
      </c>
      <c r="D166" s="128" t="s">
        <v>146</v>
      </c>
      <c r="E166" s="129" t="s">
        <v>267</v>
      </c>
      <c r="F166" s="130" t="s">
        <v>268</v>
      </c>
      <c r="G166" s="131" t="s">
        <v>244</v>
      </c>
      <c r="H166" s="132">
        <v>11.667</v>
      </c>
      <c r="I166" s="133"/>
      <c r="J166" s="134">
        <f>ROUND(I166*H166,2)</f>
        <v>0</v>
      </c>
      <c r="K166" s="130" t="s">
        <v>150</v>
      </c>
      <c r="L166" s="33"/>
      <c r="M166" s="135" t="s">
        <v>31</v>
      </c>
      <c r="N166" s="136" t="s">
        <v>48</v>
      </c>
      <c r="P166" s="137">
        <f>O166*H166</f>
        <v>0</v>
      </c>
      <c r="Q166" s="137">
        <v>0</v>
      </c>
      <c r="R166" s="137">
        <f>Q166*H166</f>
        <v>0</v>
      </c>
      <c r="S166" s="137">
        <v>0</v>
      </c>
      <c r="T166" s="138">
        <f>S166*H166</f>
        <v>0</v>
      </c>
      <c r="AR166" s="139" t="s">
        <v>151</v>
      </c>
      <c r="AT166" s="139" t="s">
        <v>146</v>
      </c>
      <c r="AU166" s="139" t="s">
        <v>21</v>
      </c>
      <c r="AY166" s="17" t="s">
        <v>144</v>
      </c>
      <c r="BE166" s="140">
        <f>IF(N166="základní",J166,0)</f>
        <v>0</v>
      </c>
      <c r="BF166" s="140">
        <f>IF(N166="snížená",J166,0)</f>
        <v>0</v>
      </c>
      <c r="BG166" s="140">
        <f>IF(N166="zákl. přenesená",J166,0)</f>
        <v>0</v>
      </c>
      <c r="BH166" s="140">
        <f>IF(N166="sníž. přenesená",J166,0)</f>
        <v>0</v>
      </c>
      <c r="BI166" s="140">
        <f>IF(N166="nulová",J166,0)</f>
        <v>0</v>
      </c>
      <c r="BJ166" s="17" t="s">
        <v>85</v>
      </c>
      <c r="BK166" s="140">
        <f>ROUND(I166*H166,2)</f>
        <v>0</v>
      </c>
      <c r="BL166" s="17" t="s">
        <v>151</v>
      </c>
      <c r="BM166" s="139" t="s">
        <v>269</v>
      </c>
    </row>
    <row r="167" spans="2:65" s="1" customFormat="1" ht="10">
      <c r="B167" s="33"/>
      <c r="D167" s="141" t="s">
        <v>153</v>
      </c>
      <c r="F167" s="142" t="s">
        <v>270</v>
      </c>
      <c r="I167" s="143"/>
      <c r="L167" s="33"/>
      <c r="M167" s="144"/>
      <c r="T167" s="54"/>
      <c r="AT167" s="17" t="s">
        <v>153</v>
      </c>
      <c r="AU167" s="17" t="s">
        <v>21</v>
      </c>
    </row>
    <row r="168" spans="2:65" s="12" customFormat="1" ht="10">
      <c r="B168" s="145"/>
      <c r="D168" s="146" t="s">
        <v>155</v>
      </c>
      <c r="E168" s="147" t="s">
        <v>31</v>
      </c>
      <c r="F168" s="148" t="s">
        <v>271</v>
      </c>
      <c r="H168" s="149">
        <v>11.667</v>
      </c>
      <c r="I168" s="150"/>
      <c r="L168" s="145"/>
      <c r="M168" s="151"/>
      <c r="T168" s="152"/>
      <c r="AT168" s="147" t="s">
        <v>155</v>
      </c>
      <c r="AU168" s="147" t="s">
        <v>21</v>
      </c>
      <c r="AV168" s="12" t="s">
        <v>21</v>
      </c>
      <c r="AW168" s="12" t="s">
        <v>38</v>
      </c>
      <c r="AX168" s="12" t="s">
        <v>77</v>
      </c>
      <c r="AY168" s="147" t="s">
        <v>144</v>
      </c>
    </row>
    <row r="169" spans="2:65" s="13" customFormat="1" ht="10">
      <c r="B169" s="153"/>
      <c r="D169" s="146" t="s">
        <v>155</v>
      </c>
      <c r="E169" s="154" t="s">
        <v>31</v>
      </c>
      <c r="F169" s="155" t="s">
        <v>157</v>
      </c>
      <c r="H169" s="156">
        <v>11.667</v>
      </c>
      <c r="I169" s="157"/>
      <c r="L169" s="153"/>
      <c r="M169" s="158"/>
      <c r="T169" s="159"/>
      <c r="AT169" s="154" t="s">
        <v>155</v>
      </c>
      <c r="AU169" s="154" t="s">
        <v>21</v>
      </c>
      <c r="AV169" s="13" t="s">
        <v>151</v>
      </c>
      <c r="AW169" s="13" t="s">
        <v>38</v>
      </c>
      <c r="AX169" s="13" t="s">
        <v>85</v>
      </c>
      <c r="AY169" s="154" t="s">
        <v>144</v>
      </c>
    </row>
    <row r="170" spans="2:65" s="1" customFormat="1" ht="16.5" customHeight="1">
      <c r="B170" s="33"/>
      <c r="C170" s="128" t="s">
        <v>7</v>
      </c>
      <c r="D170" s="128" t="s">
        <v>146</v>
      </c>
      <c r="E170" s="129" t="s">
        <v>267</v>
      </c>
      <c r="F170" s="130" t="s">
        <v>268</v>
      </c>
      <c r="G170" s="131" t="s">
        <v>244</v>
      </c>
      <c r="H170" s="132">
        <v>60</v>
      </c>
      <c r="I170" s="133"/>
      <c r="J170" s="134">
        <f>ROUND(I170*H170,2)</f>
        <v>0</v>
      </c>
      <c r="K170" s="130" t="s">
        <v>150</v>
      </c>
      <c r="L170" s="33"/>
      <c r="M170" s="135" t="s">
        <v>31</v>
      </c>
      <c r="N170" s="136" t="s">
        <v>48</v>
      </c>
      <c r="P170" s="137">
        <f>O170*H170</f>
        <v>0</v>
      </c>
      <c r="Q170" s="137">
        <v>0</v>
      </c>
      <c r="R170" s="137">
        <f>Q170*H170</f>
        <v>0</v>
      </c>
      <c r="S170" s="137">
        <v>0</v>
      </c>
      <c r="T170" s="138">
        <f>S170*H170</f>
        <v>0</v>
      </c>
      <c r="AR170" s="139" t="s">
        <v>151</v>
      </c>
      <c r="AT170" s="139" t="s">
        <v>146</v>
      </c>
      <c r="AU170" s="139" t="s">
        <v>21</v>
      </c>
      <c r="AY170" s="17" t="s">
        <v>144</v>
      </c>
      <c r="BE170" s="140">
        <f>IF(N170="základní",J170,0)</f>
        <v>0</v>
      </c>
      <c r="BF170" s="140">
        <f>IF(N170="snížená",J170,0)</f>
        <v>0</v>
      </c>
      <c r="BG170" s="140">
        <f>IF(N170="zákl. přenesená",J170,0)</f>
        <v>0</v>
      </c>
      <c r="BH170" s="140">
        <f>IF(N170="sníž. přenesená",J170,0)</f>
        <v>0</v>
      </c>
      <c r="BI170" s="140">
        <f>IF(N170="nulová",J170,0)</f>
        <v>0</v>
      </c>
      <c r="BJ170" s="17" t="s">
        <v>85</v>
      </c>
      <c r="BK170" s="140">
        <f>ROUND(I170*H170,2)</f>
        <v>0</v>
      </c>
      <c r="BL170" s="17" t="s">
        <v>151</v>
      </c>
      <c r="BM170" s="139" t="s">
        <v>272</v>
      </c>
    </row>
    <row r="171" spans="2:65" s="1" customFormat="1" ht="10">
      <c r="B171" s="33"/>
      <c r="D171" s="141" t="s">
        <v>153</v>
      </c>
      <c r="F171" s="142" t="s">
        <v>270</v>
      </c>
      <c r="I171" s="143"/>
      <c r="L171" s="33"/>
      <c r="M171" s="144"/>
      <c r="T171" s="54"/>
      <c r="AT171" s="17" t="s">
        <v>153</v>
      </c>
      <c r="AU171" s="17" t="s">
        <v>21</v>
      </c>
    </row>
    <row r="172" spans="2:65" s="14" customFormat="1" ht="10">
      <c r="B172" s="160"/>
      <c r="D172" s="146" t="s">
        <v>155</v>
      </c>
      <c r="E172" s="161" t="s">
        <v>31</v>
      </c>
      <c r="F172" s="162" t="s">
        <v>273</v>
      </c>
      <c r="H172" s="161" t="s">
        <v>31</v>
      </c>
      <c r="I172" s="163"/>
      <c r="L172" s="160"/>
      <c r="M172" s="164"/>
      <c r="T172" s="165"/>
      <c r="AT172" s="161" t="s">
        <v>155</v>
      </c>
      <c r="AU172" s="161" t="s">
        <v>21</v>
      </c>
      <c r="AV172" s="14" t="s">
        <v>85</v>
      </c>
      <c r="AW172" s="14" t="s">
        <v>38</v>
      </c>
      <c r="AX172" s="14" t="s">
        <v>77</v>
      </c>
      <c r="AY172" s="161" t="s">
        <v>144</v>
      </c>
    </row>
    <row r="173" spans="2:65" s="12" customFormat="1" ht="10">
      <c r="B173" s="145"/>
      <c r="D173" s="146" t="s">
        <v>155</v>
      </c>
      <c r="E173" s="147" t="s">
        <v>31</v>
      </c>
      <c r="F173" s="148" t="s">
        <v>274</v>
      </c>
      <c r="H173" s="149">
        <v>60</v>
      </c>
      <c r="I173" s="150"/>
      <c r="L173" s="145"/>
      <c r="M173" s="151"/>
      <c r="T173" s="152"/>
      <c r="AT173" s="147" t="s">
        <v>155</v>
      </c>
      <c r="AU173" s="147" t="s">
        <v>21</v>
      </c>
      <c r="AV173" s="12" t="s">
        <v>21</v>
      </c>
      <c r="AW173" s="12" t="s">
        <v>38</v>
      </c>
      <c r="AX173" s="12" t="s">
        <v>77</v>
      </c>
      <c r="AY173" s="147" t="s">
        <v>144</v>
      </c>
    </row>
    <row r="174" spans="2:65" s="13" customFormat="1" ht="10">
      <c r="B174" s="153"/>
      <c r="D174" s="146" t="s">
        <v>155</v>
      </c>
      <c r="E174" s="154" t="s">
        <v>31</v>
      </c>
      <c r="F174" s="155" t="s">
        <v>157</v>
      </c>
      <c r="H174" s="156">
        <v>60</v>
      </c>
      <c r="I174" s="157"/>
      <c r="L174" s="153"/>
      <c r="M174" s="158"/>
      <c r="T174" s="159"/>
      <c r="AT174" s="154" t="s">
        <v>155</v>
      </c>
      <c r="AU174" s="154" t="s">
        <v>21</v>
      </c>
      <c r="AV174" s="13" t="s">
        <v>151</v>
      </c>
      <c r="AW174" s="13" t="s">
        <v>38</v>
      </c>
      <c r="AX174" s="13" t="s">
        <v>85</v>
      </c>
      <c r="AY174" s="154" t="s">
        <v>144</v>
      </c>
    </row>
    <row r="175" spans="2:65" s="1" customFormat="1" ht="24.9" customHeight="1">
      <c r="B175" s="33"/>
      <c r="C175" s="128" t="s">
        <v>275</v>
      </c>
      <c r="D175" s="128" t="s">
        <v>146</v>
      </c>
      <c r="E175" s="129" t="s">
        <v>276</v>
      </c>
      <c r="F175" s="130" t="s">
        <v>277</v>
      </c>
      <c r="G175" s="131" t="s">
        <v>160</v>
      </c>
      <c r="H175" s="132">
        <v>200</v>
      </c>
      <c r="I175" s="133"/>
      <c r="J175" s="134">
        <f>ROUND(I175*H175,2)</f>
        <v>0</v>
      </c>
      <c r="K175" s="130" t="s">
        <v>31</v>
      </c>
      <c r="L175" s="33"/>
      <c r="M175" s="135" t="s">
        <v>31</v>
      </c>
      <c r="N175" s="136" t="s">
        <v>48</v>
      </c>
      <c r="P175" s="137">
        <f>O175*H175</f>
        <v>0</v>
      </c>
      <c r="Q175" s="137">
        <v>0</v>
      </c>
      <c r="R175" s="137">
        <f>Q175*H175</f>
        <v>0</v>
      </c>
      <c r="S175" s="137">
        <v>0</v>
      </c>
      <c r="T175" s="138">
        <f>S175*H175</f>
        <v>0</v>
      </c>
      <c r="AR175" s="139" t="s">
        <v>151</v>
      </c>
      <c r="AT175" s="139" t="s">
        <v>146</v>
      </c>
      <c r="AU175" s="139" t="s">
        <v>21</v>
      </c>
      <c r="AY175" s="17" t="s">
        <v>144</v>
      </c>
      <c r="BE175" s="140">
        <f>IF(N175="základní",J175,0)</f>
        <v>0</v>
      </c>
      <c r="BF175" s="140">
        <f>IF(N175="snížená",J175,0)</f>
        <v>0</v>
      </c>
      <c r="BG175" s="140">
        <f>IF(N175="zákl. přenesená",J175,0)</f>
        <v>0</v>
      </c>
      <c r="BH175" s="140">
        <f>IF(N175="sníž. přenesená",J175,0)</f>
        <v>0</v>
      </c>
      <c r="BI175" s="140">
        <f>IF(N175="nulová",J175,0)</f>
        <v>0</v>
      </c>
      <c r="BJ175" s="17" t="s">
        <v>85</v>
      </c>
      <c r="BK175" s="140">
        <f>ROUND(I175*H175,2)</f>
        <v>0</v>
      </c>
      <c r="BL175" s="17" t="s">
        <v>151</v>
      </c>
      <c r="BM175" s="139" t="s">
        <v>278</v>
      </c>
    </row>
    <row r="176" spans="2:65" s="12" customFormat="1" ht="10">
      <c r="B176" s="145"/>
      <c r="D176" s="146" t="s">
        <v>155</v>
      </c>
      <c r="E176" s="147" t="s">
        <v>31</v>
      </c>
      <c r="F176" s="148" t="s">
        <v>279</v>
      </c>
      <c r="H176" s="149">
        <v>200</v>
      </c>
      <c r="I176" s="150"/>
      <c r="L176" s="145"/>
      <c r="M176" s="151"/>
      <c r="T176" s="152"/>
      <c r="AT176" s="147" t="s">
        <v>155</v>
      </c>
      <c r="AU176" s="147" t="s">
        <v>21</v>
      </c>
      <c r="AV176" s="12" t="s">
        <v>21</v>
      </c>
      <c r="AW176" s="12" t="s">
        <v>38</v>
      </c>
      <c r="AX176" s="12" t="s">
        <v>77</v>
      </c>
      <c r="AY176" s="147" t="s">
        <v>144</v>
      </c>
    </row>
    <row r="177" spans="2:51" s="13" customFormat="1" ht="10">
      <c r="B177" s="153"/>
      <c r="D177" s="146" t="s">
        <v>155</v>
      </c>
      <c r="E177" s="154" t="s">
        <v>31</v>
      </c>
      <c r="F177" s="155" t="s">
        <v>157</v>
      </c>
      <c r="H177" s="156">
        <v>200</v>
      </c>
      <c r="I177" s="157"/>
      <c r="L177" s="153"/>
      <c r="M177" s="166"/>
      <c r="N177" s="167"/>
      <c r="O177" s="167"/>
      <c r="P177" s="167"/>
      <c r="Q177" s="167"/>
      <c r="R177" s="167"/>
      <c r="S177" s="167"/>
      <c r="T177" s="168"/>
      <c r="AT177" s="154" t="s">
        <v>155</v>
      </c>
      <c r="AU177" s="154" t="s">
        <v>21</v>
      </c>
      <c r="AV177" s="13" t="s">
        <v>151</v>
      </c>
      <c r="AW177" s="13" t="s">
        <v>38</v>
      </c>
      <c r="AX177" s="13" t="s">
        <v>85</v>
      </c>
      <c r="AY177" s="154" t="s">
        <v>144</v>
      </c>
    </row>
    <row r="178" spans="2:51" s="1" customFormat="1" ht="7" customHeight="1">
      <c r="B178" s="42"/>
      <c r="C178" s="43"/>
      <c r="D178" s="43"/>
      <c r="E178" s="43"/>
      <c r="F178" s="43"/>
      <c r="G178" s="43"/>
      <c r="H178" s="43"/>
      <c r="I178" s="43"/>
      <c r="J178" s="43"/>
      <c r="K178" s="43"/>
      <c r="L178" s="33"/>
    </row>
  </sheetData>
  <sheetProtection algorithmName="SHA-512" hashValue="sUqn1kW8aEsAkSnv8iLRMLTdIiFEIQTHX1ZVZPDFkmomtNK98vSp5GGm8MBwcJBNEB9F4r04+CSxfl2CdsemqQ==" saltValue="fN3RKDTJ4e7Oqe7wzc1SGgH00xR7HSVFkYKsQcFEvdBrTRVln4S1xFhYc1WBaA/xcmWuZglYqc6PLmk63i32zg==" spinCount="100000" sheet="1" objects="1" scenarios="1" formatColumns="0" formatRows="0" autoFilter="0"/>
  <autoFilter ref="C82:K177" xr:uid="{00000000-0009-0000-0000-000001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7" r:id="rId1" xr:uid="{00000000-0004-0000-0100-000000000000}"/>
    <hyperlink ref="F91" r:id="rId2" xr:uid="{00000000-0004-0000-0100-000001000000}"/>
    <hyperlink ref="F95" r:id="rId3" xr:uid="{00000000-0004-0000-0100-000002000000}"/>
    <hyperlink ref="F99" r:id="rId4" xr:uid="{00000000-0004-0000-0100-000003000000}"/>
    <hyperlink ref="F103" r:id="rId5" xr:uid="{00000000-0004-0000-0100-000004000000}"/>
    <hyperlink ref="F107" r:id="rId6" xr:uid="{00000000-0004-0000-0100-000005000000}"/>
    <hyperlink ref="F111" r:id="rId7" xr:uid="{00000000-0004-0000-0100-000006000000}"/>
    <hyperlink ref="F115" r:id="rId8" xr:uid="{00000000-0004-0000-0100-000007000000}"/>
    <hyperlink ref="F119" r:id="rId9" xr:uid="{00000000-0004-0000-0100-000008000000}"/>
    <hyperlink ref="F123" r:id="rId10" xr:uid="{00000000-0004-0000-0100-000009000000}"/>
    <hyperlink ref="F127" r:id="rId11" xr:uid="{00000000-0004-0000-0100-00000A000000}"/>
    <hyperlink ref="F131" r:id="rId12" xr:uid="{00000000-0004-0000-0100-00000B000000}"/>
    <hyperlink ref="F137" r:id="rId13" xr:uid="{00000000-0004-0000-0100-00000C000000}"/>
    <hyperlink ref="F148" r:id="rId14" xr:uid="{00000000-0004-0000-0100-00000D000000}"/>
    <hyperlink ref="F153" r:id="rId15" xr:uid="{00000000-0004-0000-0100-00000E000000}"/>
    <hyperlink ref="F158" r:id="rId16" xr:uid="{00000000-0004-0000-0100-00000F000000}"/>
    <hyperlink ref="F162" r:id="rId17" xr:uid="{00000000-0004-0000-0100-000010000000}"/>
    <hyperlink ref="F167" r:id="rId18" xr:uid="{00000000-0004-0000-0100-000011000000}"/>
    <hyperlink ref="F171" r:id="rId19" xr:uid="{00000000-0004-0000-0100-00001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29"/>
  <sheetViews>
    <sheetView showGridLines="0" tabSelected="1" topLeftCell="A119" workbookViewId="0"/>
  </sheetViews>
  <sheetFormatPr defaultRowHeight="14.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100.77734375" customWidth="1"/>
    <col min="7" max="7" width="7.44140625" customWidth="1"/>
    <col min="8" max="8" width="14" customWidth="1"/>
    <col min="9" max="9" width="15.77734375" customWidth="1"/>
    <col min="10" max="11" width="22.33203125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AT2" s="17" t="s">
        <v>89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21</v>
      </c>
    </row>
    <row r="4" spans="2:46" ht="25" customHeight="1">
      <c r="B4" s="20"/>
      <c r="D4" s="21" t="s">
        <v>114</v>
      </c>
      <c r="L4" s="20"/>
      <c r="M4" s="86" t="s">
        <v>10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7" t="str">
        <f>'Rekapitulace stavby'!K6</f>
        <v>22112020_22 - Sanace -10  Mníšek pod Brdy, Halda, Bažantnice a okoli-12</v>
      </c>
      <c r="F7" s="308"/>
      <c r="G7" s="308"/>
      <c r="H7" s="308"/>
      <c r="L7" s="20"/>
    </row>
    <row r="8" spans="2:46" s="1" customFormat="1" ht="12" customHeight="1">
      <c r="B8" s="33"/>
      <c r="D8" s="27" t="s">
        <v>115</v>
      </c>
      <c r="L8" s="33"/>
    </row>
    <row r="9" spans="2:46" s="1" customFormat="1" ht="16.5" customHeight="1">
      <c r="B9" s="33"/>
      <c r="E9" s="274" t="s">
        <v>280</v>
      </c>
      <c r="F9" s="309"/>
      <c r="G9" s="309"/>
      <c r="H9" s="309"/>
      <c r="L9" s="33"/>
    </row>
    <row r="10" spans="2:46" s="1" customFormat="1" ht="10">
      <c r="B10" s="33"/>
      <c r="L10" s="33"/>
    </row>
    <row r="11" spans="2:46" s="1" customFormat="1" ht="12" customHeight="1">
      <c r="B11" s="33"/>
      <c r="D11" s="27" t="s">
        <v>18</v>
      </c>
      <c r="F11" s="25" t="s">
        <v>19</v>
      </c>
      <c r="I11" s="27" t="s">
        <v>20</v>
      </c>
      <c r="J11" s="25" t="s">
        <v>21</v>
      </c>
      <c r="L11" s="33"/>
    </row>
    <row r="12" spans="2:46" s="1" customFormat="1" ht="12" customHeight="1">
      <c r="B12" s="33"/>
      <c r="D12" s="27" t="s">
        <v>22</v>
      </c>
      <c r="F12" s="25" t="s">
        <v>281</v>
      </c>
      <c r="I12" s="27" t="s">
        <v>24</v>
      </c>
      <c r="J12" s="50" t="str">
        <f>'Rekapitulace stavby'!AN8</f>
        <v>Vyplň údaj</v>
      </c>
      <c r="L12" s="33"/>
    </row>
    <row r="13" spans="2:46" s="1" customFormat="1" ht="21.75" customHeight="1">
      <c r="B13" s="33"/>
      <c r="D13" s="24" t="s">
        <v>25</v>
      </c>
      <c r="F13" s="29" t="s">
        <v>26</v>
      </c>
      <c r="I13" s="24" t="s">
        <v>27</v>
      </c>
      <c r="J13" s="29" t="s">
        <v>28</v>
      </c>
      <c r="L13" s="33"/>
    </row>
    <row r="14" spans="2:46" s="1" customFormat="1" ht="12" customHeight="1">
      <c r="B14" s="33"/>
      <c r="D14" s="27" t="s">
        <v>29</v>
      </c>
      <c r="I14" s="27" t="s">
        <v>30</v>
      </c>
      <c r="J14" s="25" t="s">
        <v>31</v>
      </c>
      <c r="L14" s="33"/>
    </row>
    <row r="15" spans="2:46" s="1" customFormat="1" ht="18" customHeight="1">
      <c r="B15" s="33"/>
      <c r="E15" s="25" t="s">
        <v>118</v>
      </c>
      <c r="I15" s="27" t="s">
        <v>33</v>
      </c>
      <c r="J15" s="25" t="s">
        <v>31</v>
      </c>
      <c r="L15" s="33"/>
    </row>
    <row r="16" spans="2:46" s="1" customFormat="1" ht="7" customHeight="1">
      <c r="B16" s="33"/>
      <c r="L16" s="33"/>
    </row>
    <row r="17" spans="2:12" s="1" customFormat="1" ht="12" customHeight="1">
      <c r="B17" s="33"/>
      <c r="D17" s="27" t="s">
        <v>34</v>
      </c>
      <c r="I17" s="27" t="s">
        <v>30</v>
      </c>
      <c r="J17" s="28" t="str">
        <f>'Rekapitulace stavby'!AN13</f>
        <v>Vyplň údaj</v>
      </c>
      <c r="L17" s="33"/>
    </row>
    <row r="18" spans="2:12" s="1" customFormat="1" ht="18" customHeight="1">
      <c r="B18" s="33"/>
      <c r="E18" s="310" t="str">
        <f>'Rekapitulace stavby'!E14</f>
        <v>Vyplň údaj</v>
      </c>
      <c r="F18" s="280"/>
      <c r="G18" s="280"/>
      <c r="H18" s="280"/>
      <c r="I18" s="27" t="s">
        <v>33</v>
      </c>
      <c r="J18" s="28" t="str">
        <f>'Rekapitulace stavby'!AN14</f>
        <v>Vyplň údaj</v>
      </c>
      <c r="L18" s="33"/>
    </row>
    <row r="19" spans="2:12" s="1" customFormat="1" ht="7" customHeight="1">
      <c r="B19" s="33"/>
      <c r="L19" s="33"/>
    </row>
    <row r="20" spans="2:12" s="1" customFormat="1" ht="12" customHeight="1">
      <c r="B20" s="33"/>
      <c r="D20" s="27" t="s">
        <v>36</v>
      </c>
      <c r="I20" s="27" t="s">
        <v>30</v>
      </c>
      <c r="J20" s="25" t="s">
        <v>31</v>
      </c>
      <c r="L20" s="33"/>
    </row>
    <row r="21" spans="2:12" s="1" customFormat="1" ht="18" customHeight="1">
      <c r="B21" s="33"/>
      <c r="E21" s="25" t="s">
        <v>282</v>
      </c>
      <c r="I21" s="27" t="s">
        <v>33</v>
      </c>
      <c r="J21" s="25" t="s">
        <v>31</v>
      </c>
      <c r="L21" s="33"/>
    </row>
    <row r="22" spans="2:12" s="1" customFormat="1" ht="7" customHeight="1">
      <c r="B22" s="33"/>
      <c r="L22" s="33"/>
    </row>
    <row r="23" spans="2:12" s="1" customFormat="1" ht="12" customHeight="1">
      <c r="B23" s="33"/>
      <c r="D23" s="27" t="s">
        <v>39</v>
      </c>
      <c r="I23" s="27" t="s">
        <v>30</v>
      </c>
      <c r="J23" s="25" t="s">
        <v>31</v>
      </c>
      <c r="L23" s="33"/>
    </row>
    <row r="24" spans="2:12" s="1" customFormat="1" ht="18" customHeight="1">
      <c r="B24" s="33"/>
      <c r="E24" s="25" t="s">
        <v>120</v>
      </c>
      <c r="I24" s="27" t="s">
        <v>33</v>
      </c>
      <c r="J24" s="25" t="s">
        <v>31</v>
      </c>
      <c r="L24" s="33"/>
    </row>
    <row r="25" spans="2:12" s="1" customFormat="1" ht="7" customHeight="1">
      <c r="B25" s="33"/>
      <c r="L25" s="33"/>
    </row>
    <row r="26" spans="2:12" s="1" customFormat="1" ht="12" customHeight="1">
      <c r="B26" s="33"/>
      <c r="D26" s="27" t="s">
        <v>41</v>
      </c>
      <c r="L26" s="33"/>
    </row>
    <row r="27" spans="2:12" s="7" customFormat="1" ht="16.5" customHeight="1">
      <c r="B27" s="87"/>
      <c r="E27" s="285" t="s">
        <v>31</v>
      </c>
      <c r="F27" s="285"/>
      <c r="G27" s="285"/>
      <c r="H27" s="285"/>
      <c r="L27" s="87"/>
    </row>
    <row r="28" spans="2:12" s="1" customFormat="1" ht="7" customHeight="1">
      <c r="B28" s="33"/>
      <c r="L28" s="33"/>
    </row>
    <row r="29" spans="2:12" s="1" customFormat="1" ht="7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4" customHeight="1">
      <c r="B30" s="33"/>
      <c r="D30" s="88" t="s">
        <v>43</v>
      </c>
      <c r="J30" s="64">
        <f>ROUND(J82, 2)</f>
        <v>0</v>
      </c>
      <c r="L30" s="33"/>
    </row>
    <row r="31" spans="2:12" s="1" customFormat="1" ht="7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>
      <c r="B32" s="33"/>
      <c r="F32" s="36" t="s">
        <v>45</v>
      </c>
      <c r="I32" s="36" t="s">
        <v>44</v>
      </c>
      <c r="J32" s="36" t="s">
        <v>46</v>
      </c>
      <c r="L32" s="33"/>
    </row>
    <row r="33" spans="2:12" s="1" customFormat="1" ht="14.4" customHeight="1">
      <c r="B33" s="33"/>
      <c r="D33" s="53" t="s">
        <v>47</v>
      </c>
      <c r="E33" s="27" t="s">
        <v>48</v>
      </c>
      <c r="F33" s="89">
        <f>ROUND((SUM(BE82:BE128)),  2)</f>
        <v>0</v>
      </c>
      <c r="I33" s="90">
        <v>0.21</v>
      </c>
      <c r="J33" s="89">
        <f>ROUND(((SUM(BE82:BE128))*I33),  2)</f>
        <v>0</v>
      </c>
      <c r="L33" s="33"/>
    </row>
    <row r="34" spans="2:12" s="1" customFormat="1" ht="14.4" customHeight="1">
      <c r="B34" s="33"/>
      <c r="E34" s="27" t="s">
        <v>49</v>
      </c>
      <c r="F34" s="89">
        <f>ROUND((SUM(BF82:BF128)),  2)</f>
        <v>0</v>
      </c>
      <c r="I34" s="90">
        <v>0.15</v>
      </c>
      <c r="J34" s="89">
        <f>ROUND(((SUM(BF82:BF128))*I34),  2)</f>
        <v>0</v>
      </c>
      <c r="L34" s="33"/>
    </row>
    <row r="35" spans="2:12" s="1" customFormat="1" ht="14.4" hidden="1" customHeight="1">
      <c r="B35" s="33"/>
      <c r="E35" s="27" t="s">
        <v>50</v>
      </c>
      <c r="F35" s="89">
        <f>ROUND((SUM(BG82:BG128)),  2)</f>
        <v>0</v>
      </c>
      <c r="I35" s="90">
        <v>0.21</v>
      </c>
      <c r="J35" s="89">
        <f>0</f>
        <v>0</v>
      </c>
      <c r="L35" s="33"/>
    </row>
    <row r="36" spans="2:12" s="1" customFormat="1" ht="14.4" hidden="1" customHeight="1">
      <c r="B36" s="33"/>
      <c r="E36" s="27" t="s">
        <v>51</v>
      </c>
      <c r="F36" s="89">
        <f>ROUND((SUM(BH82:BH128)),  2)</f>
        <v>0</v>
      </c>
      <c r="I36" s="90">
        <v>0.15</v>
      </c>
      <c r="J36" s="89">
        <f>0</f>
        <v>0</v>
      </c>
      <c r="L36" s="33"/>
    </row>
    <row r="37" spans="2:12" s="1" customFormat="1" ht="14.4" hidden="1" customHeight="1">
      <c r="B37" s="33"/>
      <c r="E37" s="27" t="s">
        <v>52</v>
      </c>
      <c r="F37" s="89">
        <f>ROUND((SUM(BI82:BI128)),  2)</f>
        <v>0</v>
      </c>
      <c r="I37" s="90">
        <v>0</v>
      </c>
      <c r="J37" s="89">
        <f>0</f>
        <v>0</v>
      </c>
      <c r="L37" s="33"/>
    </row>
    <row r="38" spans="2:12" s="1" customFormat="1" ht="7" customHeight="1">
      <c r="B38" s="33"/>
      <c r="L38" s="33"/>
    </row>
    <row r="39" spans="2:12" s="1" customFormat="1" ht="25.4" customHeight="1">
      <c r="B39" s="33"/>
      <c r="C39" s="91"/>
      <c r="D39" s="92" t="s">
        <v>53</v>
      </c>
      <c r="E39" s="55"/>
      <c r="F39" s="55"/>
      <c r="G39" s="93" t="s">
        <v>54</v>
      </c>
      <c r="H39" s="94" t="s">
        <v>55</v>
      </c>
      <c r="I39" s="55"/>
      <c r="J39" s="95">
        <f>SUM(J30:J37)</f>
        <v>0</v>
      </c>
      <c r="K39" s="96"/>
      <c r="L39" s="33"/>
    </row>
    <row r="40" spans="2:12" s="1" customFormat="1" ht="14.4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7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5" customHeight="1">
      <c r="B45" s="33"/>
      <c r="C45" s="21" t="s">
        <v>121</v>
      </c>
      <c r="L45" s="33"/>
    </row>
    <row r="46" spans="2:12" s="1" customFormat="1" ht="7" customHeight="1">
      <c r="B46" s="33"/>
      <c r="L46" s="33"/>
    </row>
    <row r="47" spans="2:12" s="1" customFormat="1" ht="12" customHeight="1">
      <c r="B47" s="33"/>
      <c r="C47" s="27" t="s">
        <v>16</v>
      </c>
      <c r="L47" s="33"/>
    </row>
    <row r="48" spans="2:12" s="1" customFormat="1" ht="16.5" customHeight="1">
      <c r="B48" s="33"/>
      <c r="E48" s="307" t="str">
        <f>E7</f>
        <v>22112020_22 - Sanace -10  Mníšek pod Brdy, Halda, Bažantnice a okoli-12</v>
      </c>
      <c r="F48" s="308"/>
      <c r="G48" s="308"/>
      <c r="H48" s="308"/>
      <c r="L48" s="33"/>
    </row>
    <row r="49" spans="2:47" s="1" customFormat="1" ht="12" customHeight="1">
      <c r="B49" s="33"/>
      <c r="C49" s="27" t="s">
        <v>115</v>
      </c>
      <c r="L49" s="33"/>
    </row>
    <row r="50" spans="2:47" s="1" customFormat="1" ht="16.5" customHeight="1">
      <c r="B50" s="33"/>
      <c r="E50" s="274" t="str">
        <f>E9</f>
        <v>22112020_02 - Mnišek pod Brdy -  Hráz</v>
      </c>
      <c r="F50" s="309"/>
      <c r="G50" s="309"/>
      <c r="H50" s="309"/>
      <c r="L50" s="33"/>
    </row>
    <row r="51" spans="2:47" s="1" customFormat="1" ht="7" customHeight="1">
      <c r="B51" s="33"/>
      <c r="L51" s="33"/>
    </row>
    <row r="52" spans="2:47" s="1" customFormat="1" ht="12" customHeight="1">
      <c r="B52" s="33"/>
      <c r="C52" s="27" t="s">
        <v>22</v>
      </c>
      <c r="F52" s="25" t="str">
        <f>F12</f>
        <v>Mnišek pod Brdy</v>
      </c>
      <c r="I52" s="27" t="s">
        <v>24</v>
      </c>
      <c r="J52" s="50" t="str">
        <f>IF(J12="","",J12)</f>
        <v>Vyplň údaj</v>
      </c>
      <c r="L52" s="33"/>
    </row>
    <row r="53" spans="2:47" s="1" customFormat="1" ht="7" customHeight="1">
      <c r="B53" s="33"/>
      <c r="L53" s="33"/>
    </row>
    <row r="54" spans="2:47" s="1" customFormat="1" ht="15.15" customHeight="1">
      <c r="B54" s="33"/>
      <c r="C54" s="27" t="s">
        <v>29</v>
      </c>
      <c r="F54" s="25" t="str">
        <f>E15</f>
        <v>Město Mníšek pod Brdy</v>
      </c>
      <c r="I54" s="27" t="s">
        <v>36</v>
      </c>
      <c r="J54" s="31" t="str">
        <f>E21</f>
        <v>Interprojekt odpady</v>
      </c>
      <c r="L54" s="33"/>
    </row>
    <row r="55" spans="2:47" s="1" customFormat="1" ht="15.15" customHeight="1">
      <c r="B55" s="33"/>
      <c r="C55" s="27" t="s">
        <v>34</v>
      </c>
      <c r="F55" s="25" t="str">
        <f>IF(E18="","",E18)</f>
        <v>Vyplň údaj</v>
      </c>
      <c r="I55" s="27" t="s">
        <v>39</v>
      </c>
      <c r="J55" s="31" t="str">
        <f>E24</f>
        <v>Ing.R.Pýcha</v>
      </c>
      <c r="L55" s="33"/>
    </row>
    <row r="56" spans="2:47" s="1" customFormat="1" ht="10.25" customHeight="1">
      <c r="B56" s="33"/>
      <c r="L56" s="33"/>
    </row>
    <row r="57" spans="2:47" s="1" customFormat="1" ht="29.25" customHeight="1">
      <c r="B57" s="33"/>
      <c r="C57" s="97" t="s">
        <v>122</v>
      </c>
      <c r="D57" s="91"/>
      <c r="E57" s="91"/>
      <c r="F57" s="91"/>
      <c r="G57" s="91"/>
      <c r="H57" s="91"/>
      <c r="I57" s="91"/>
      <c r="J57" s="98" t="s">
        <v>123</v>
      </c>
      <c r="K57" s="91"/>
      <c r="L57" s="33"/>
    </row>
    <row r="58" spans="2:47" s="1" customFormat="1" ht="10.25" customHeight="1">
      <c r="B58" s="33"/>
      <c r="L58" s="33"/>
    </row>
    <row r="59" spans="2:47" s="1" customFormat="1" ht="22.75" customHeight="1">
      <c r="B59" s="33"/>
      <c r="C59" s="99" t="s">
        <v>75</v>
      </c>
      <c r="J59" s="64">
        <f>J82</f>
        <v>0</v>
      </c>
      <c r="L59" s="33"/>
      <c r="AU59" s="17" t="s">
        <v>124</v>
      </c>
    </row>
    <row r="60" spans="2:47" s="8" customFormat="1" ht="25" customHeight="1">
      <c r="B60" s="100"/>
      <c r="D60" s="101" t="s">
        <v>125</v>
      </c>
      <c r="E60" s="102"/>
      <c r="F60" s="102"/>
      <c r="G60" s="102"/>
      <c r="H60" s="102"/>
      <c r="I60" s="102"/>
      <c r="J60" s="103">
        <f>J83</f>
        <v>0</v>
      </c>
      <c r="L60" s="100"/>
    </row>
    <row r="61" spans="2:47" s="9" customFormat="1" ht="19.899999999999999" customHeight="1">
      <c r="B61" s="104"/>
      <c r="D61" s="105" t="s">
        <v>126</v>
      </c>
      <c r="E61" s="106"/>
      <c r="F61" s="106"/>
      <c r="G61" s="106"/>
      <c r="H61" s="106"/>
      <c r="I61" s="106"/>
      <c r="J61" s="107">
        <f>J84</f>
        <v>0</v>
      </c>
      <c r="L61" s="104"/>
    </row>
    <row r="62" spans="2:47" s="9" customFormat="1" ht="19.899999999999999" customHeight="1">
      <c r="B62" s="104"/>
      <c r="D62" s="105" t="s">
        <v>128</v>
      </c>
      <c r="E62" s="106"/>
      <c r="F62" s="106"/>
      <c r="G62" s="106"/>
      <c r="H62" s="106"/>
      <c r="I62" s="106"/>
      <c r="J62" s="107">
        <f>J124</f>
        <v>0</v>
      </c>
      <c r="L62" s="104"/>
    </row>
    <row r="63" spans="2:47" s="1" customFormat="1" ht="21.75" customHeight="1">
      <c r="B63" s="33"/>
      <c r="L63" s="33"/>
    </row>
    <row r="64" spans="2:47" s="1" customFormat="1" ht="7" customHeight="1"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33"/>
    </row>
    <row r="68" spans="2:12" s="1" customFormat="1" ht="7" customHeight="1">
      <c r="B68" s="44"/>
      <c r="C68" s="45"/>
      <c r="D68" s="45"/>
      <c r="E68" s="45"/>
      <c r="F68" s="45"/>
      <c r="G68" s="45"/>
      <c r="H68" s="45"/>
      <c r="I68" s="45"/>
      <c r="J68" s="45"/>
      <c r="K68" s="45"/>
      <c r="L68" s="33"/>
    </row>
    <row r="69" spans="2:12" s="1" customFormat="1" ht="25" customHeight="1">
      <c r="B69" s="33"/>
      <c r="C69" s="21" t="s">
        <v>129</v>
      </c>
      <c r="L69" s="33"/>
    </row>
    <row r="70" spans="2:12" s="1" customFormat="1" ht="7" customHeight="1">
      <c r="B70" s="33"/>
      <c r="L70" s="33"/>
    </row>
    <row r="71" spans="2:12" s="1" customFormat="1" ht="12" customHeight="1">
      <c r="B71" s="33"/>
      <c r="C71" s="27" t="s">
        <v>16</v>
      </c>
      <c r="L71" s="33"/>
    </row>
    <row r="72" spans="2:12" s="1" customFormat="1" ht="16.5" customHeight="1">
      <c r="B72" s="33"/>
      <c r="E72" s="307" t="str">
        <f>E7</f>
        <v>22112020_22 - Sanace -10  Mníšek pod Brdy, Halda, Bažantnice a okoli-12</v>
      </c>
      <c r="F72" s="308"/>
      <c r="G72" s="308"/>
      <c r="H72" s="308"/>
      <c r="L72" s="33"/>
    </row>
    <row r="73" spans="2:12" s="1" customFormat="1" ht="12" customHeight="1">
      <c r="B73" s="33"/>
      <c r="C73" s="27" t="s">
        <v>115</v>
      </c>
      <c r="L73" s="33"/>
    </row>
    <row r="74" spans="2:12" s="1" customFormat="1" ht="16.5" customHeight="1">
      <c r="B74" s="33"/>
      <c r="E74" s="274" t="str">
        <f>E9</f>
        <v>22112020_02 - Mnišek pod Brdy -  Hráz</v>
      </c>
      <c r="F74" s="309"/>
      <c r="G74" s="309"/>
      <c r="H74" s="309"/>
      <c r="L74" s="33"/>
    </row>
    <row r="75" spans="2:12" s="1" customFormat="1" ht="7" customHeight="1">
      <c r="B75" s="33"/>
      <c r="L75" s="33"/>
    </row>
    <row r="76" spans="2:12" s="1" customFormat="1" ht="12" customHeight="1">
      <c r="B76" s="33"/>
      <c r="C76" s="27" t="s">
        <v>22</v>
      </c>
      <c r="F76" s="25" t="str">
        <f>F12</f>
        <v>Mnišek pod Brdy</v>
      </c>
      <c r="I76" s="27" t="s">
        <v>24</v>
      </c>
      <c r="J76" s="50" t="str">
        <f>IF(J12="","",J12)</f>
        <v>Vyplň údaj</v>
      </c>
      <c r="L76" s="33"/>
    </row>
    <row r="77" spans="2:12" s="1" customFormat="1" ht="7" customHeight="1">
      <c r="B77" s="33"/>
      <c r="L77" s="33"/>
    </row>
    <row r="78" spans="2:12" s="1" customFormat="1" ht="15.15" customHeight="1">
      <c r="B78" s="33"/>
      <c r="C78" s="27" t="s">
        <v>29</v>
      </c>
      <c r="F78" s="25" t="str">
        <f>E15</f>
        <v>Město Mníšek pod Brdy</v>
      </c>
      <c r="I78" s="27" t="s">
        <v>36</v>
      </c>
      <c r="J78" s="31" t="str">
        <f>E21</f>
        <v>Interprojekt odpady</v>
      </c>
      <c r="L78" s="33"/>
    </row>
    <row r="79" spans="2:12" s="1" customFormat="1" ht="15.15" customHeight="1">
      <c r="B79" s="33"/>
      <c r="C79" s="27" t="s">
        <v>34</v>
      </c>
      <c r="F79" s="25" t="str">
        <f>IF(E18="","",E18)</f>
        <v>Vyplň údaj</v>
      </c>
      <c r="I79" s="27" t="s">
        <v>39</v>
      </c>
      <c r="J79" s="31" t="str">
        <f>E24</f>
        <v>Ing.R.Pýcha</v>
      </c>
      <c r="L79" s="33"/>
    </row>
    <row r="80" spans="2:12" s="1" customFormat="1" ht="10.25" customHeight="1">
      <c r="B80" s="33"/>
      <c r="L80" s="33"/>
    </row>
    <row r="81" spans="2:65" s="10" customFormat="1" ht="29.25" customHeight="1">
      <c r="B81" s="108"/>
      <c r="C81" s="109" t="s">
        <v>130</v>
      </c>
      <c r="D81" s="110" t="s">
        <v>62</v>
      </c>
      <c r="E81" s="110" t="s">
        <v>58</v>
      </c>
      <c r="F81" s="110" t="s">
        <v>59</v>
      </c>
      <c r="G81" s="110" t="s">
        <v>131</v>
      </c>
      <c r="H81" s="110" t="s">
        <v>132</v>
      </c>
      <c r="I81" s="110" t="s">
        <v>133</v>
      </c>
      <c r="J81" s="110" t="s">
        <v>123</v>
      </c>
      <c r="K81" s="111" t="s">
        <v>134</v>
      </c>
      <c r="L81" s="108"/>
      <c r="M81" s="57" t="s">
        <v>31</v>
      </c>
      <c r="N81" s="58" t="s">
        <v>47</v>
      </c>
      <c r="O81" s="58" t="s">
        <v>135</v>
      </c>
      <c r="P81" s="58" t="s">
        <v>136</v>
      </c>
      <c r="Q81" s="58" t="s">
        <v>137</v>
      </c>
      <c r="R81" s="58" t="s">
        <v>138</v>
      </c>
      <c r="S81" s="58" t="s">
        <v>139</v>
      </c>
      <c r="T81" s="59" t="s">
        <v>140</v>
      </c>
    </row>
    <row r="82" spans="2:65" s="1" customFormat="1" ht="22.75" customHeight="1">
      <c r="B82" s="33"/>
      <c r="C82" s="62" t="s">
        <v>141</v>
      </c>
      <c r="J82" s="112">
        <f>BK82</f>
        <v>0</v>
      </c>
      <c r="L82" s="33"/>
      <c r="M82" s="60"/>
      <c r="N82" s="51"/>
      <c r="O82" s="51"/>
      <c r="P82" s="113">
        <f>P83</f>
        <v>0</v>
      </c>
      <c r="Q82" s="51"/>
      <c r="R82" s="113">
        <f>R83</f>
        <v>0</v>
      </c>
      <c r="S82" s="51"/>
      <c r="T82" s="114">
        <f>T83</f>
        <v>308.84999999999997</v>
      </c>
      <c r="AT82" s="17" t="s">
        <v>76</v>
      </c>
      <c r="AU82" s="17" t="s">
        <v>124</v>
      </c>
      <c r="BK82" s="115">
        <f>BK83</f>
        <v>0</v>
      </c>
    </row>
    <row r="83" spans="2:65" s="11" customFormat="1" ht="25.9" customHeight="1">
      <c r="B83" s="116"/>
      <c r="D83" s="117" t="s">
        <v>76</v>
      </c>
      <c r="E83" s="118" t="s">
        <v>142</v>
      </c>
      <c r="F83" s="118" t="s">
        <v>143</v>
      </c>
      <c r="I83" s="119"/>
      <c r="J83" s="120">
        <f>BK83</f>
        <v>0</v>
      </c>
      <c r="L83" s="116"/>
      <c r="M83" s="121"/>
      <c r="P83" s="122">
        <f>P84+P124</f>
        <v>0</v>
      </c>
      <c r="R83" s="122">
        <f>R84+R124</f>
        <v>0</v>
      </c>
      <c r="T83" s="123">
        <f>T84+T124</f>
        <v>308.84999999999997</v>
      </c>
      <c r="AR83" s="117" t="s">
        <v>85</v>
      </c>
      <c r="AT83" s="124" t="s">
        <v>76</v>
      </c>
      <c r="AU83" s="124" t="s">
        <v>77</v>
      </c>
      <c r="AY83" s="117" t="s">
        <v>144</v>
      </c>
      <c r="BK83" s="125">
        <f>BK84+BK124</f>
        <v>0</v>
      </c>
    </row>
    <row r="84" spans="2:65" s="11" customFormat="1" ht="22.75" customHeight="1">
      <c r="B84" s="116"/>
      <c r="D84" s="117" t="s">
        <v>76</v>
      </c>
      <c r="E84" s="126" t="s">
        <v>85</v>
      </c>
      <c r="F84" s="126" t="s">
        <v>145</v>
      </c>
      <c r="I84" s="119"/>
      <c r="J84" s="127">
        <f>BK84</f>
        <v>0</v>
      </c>
      <c r="L84" s="116"/>
      <c r="M84" s="121"/>
      <c r="P84" s="122">
        <f>SUM(P85:P123)</f>
        <v>0</v>
      </c>
      <c r="R84" s="122">
        <f>SUM(R85:R123)</f>
        <v>0</v>
      </c>
      <c r="T84" s="123">
        <f>SUM(T85:T123)</f>
        <v>308.84999999999997</v>
      </c>
      <c r="AR84" s="117" t="s">
        <v>85</v>
      </c>
      <c r="AT84" s="124" t="s">
        <v>76</v>
      </c>
      <c r="AU84" s="124" t="s">
        <v>85</v>
      </c>
      <c r="AY84" s="117" t="s">
        <v>144</v>
      </c>
      <c r="BK84" s="125">
        <f>SUM(BK85:BK123)</f>
        <v>0</v>
      </c>
    </row>
    <row r="85" spans="2:65" s="1" customFormat="1" ht="24.15" customHeight="1">
      <c r="B85" s="33"/>
      <c r="C85" s="128" t="s">
        <v>85</v>
      </c>
      <c r="D85" s="128" t="s">
        <v>146</v>
      </c>
      <c r="E85" s="129" t="s">
        <v>180</v>
      </c>
      <c r="F85" s="130" t="s">
        <v>181</v>
      </c>
      <c r="G85" s="131" t="s">
        <v>149</v>
      </c>
      <c r="H85" s="132">
        <v>870</v>
      </c>
      <c r="I85" s="133"/>
      <c r="J85" s="134">
        <f>ROUND(I85*H85,2)</f>
        <v>0</v>
      </c>
      <c r="K85" s="130" t="s">
        <v>150</v>
      </c>
      <c r="L85" s="33"/>
      <c r="M85" s="135" t="s">
        <v>31</v>
      </c>
      <c r="N85" s="136" t="s">
        <v>48</v>
      </c>
      <c r="P85" s="137">
        <f>O85*H85</f>
        <v>0</v>
      </c>
      <c r="Q85" s="137">
        <v>0</v>
      </c>
      <c r="R85" s="137">
        <f>Q85*H85</f>
        <v>0</v>
      </c>
      <c r="S85" s="137">
        <v>0.35499999999999998</v>
      </c>
      <c r="T85" s="138">
        <f>S85*H85</f>
        <v>308.84999999999997</v>
      </c>
      <c r="AR85" s="139" t="s">
        <v>151</v>
      </c>
      <c r="AT85" s="139" t="s">
        <v>146</v>
      </c>
      <c r="AU85" s="139" t="s">
        <v>21</v>
      </c>
      <c r="AY85" s="17" t="s">
        <v>144</v>
      </c>
      <c r="BE85" s="140">
        <f>IF(N85="základní",J85,0)</f>
        <v>0</v>
      </c>
      <c r="BF85" s="140">
        <f>IF(N85="snížená",J85,0)</f>
        <v>0</v>
      </c>
      <c r="BG85" s="140">
        <f>IF(N85="zákl. přenesená",J85,0)</f>
        <v>0</v>
      </c>
      <c r="BH85" s="140">
        <f>IF(N85="sníž. přenesená",J85,0)</f>
        <v>0</v>
      </c>
      <c r="BI85" s="140">
        <f>IF(N85="nulová",J85,0)</f>
        <v>0</v>
      </c>
      <c r="BJ85" s="17" t="s">
        <v>85</v>
      </c>
      <c r="BK85" s="140">
        <f>ROUND(I85*H85,2)</f>
        <v>0</v>
      </c>
      <c r="BL85" s="17" t="s">
        <v>151</v>
      </c>
      <c r="BM85" s="139" t="s">
        <v>283</v>
      </c>
    </row>
    <row r="86" spans="2:65" s="1" customFormat="1" ht="10">
      <c r="B86" s="33"/>
      <c r="D86" s="141" t="s">
        <v>153</v>
      </c>
      <c r="F86" s="142" t="s">
        <v>183</v>
      </c>
      <c r="I86" s="143"/>
      <c r="L86" s="33"/>
      <c r="M86" s="144"/>
      <c r="T86" s="54"/>
      <c r="AT86" s="17" t="s">
        <v>153</v>
      </c>
      <c r="AU86" s="17" t="s">
        <v>21</v>
      </c>
    </row>
    <row r="87" spans="2:65" s="12" customFormat="1" ht="10">
      <c r="B87" s="145"/>
      <c r="D87" s="146" t="s">
        <v>155</v>
      </c>
      <c r="E87" s="147" t="s">
        <v>31</v>
      </c>
      <c r="F87" s="148" t="s">
        <v>284</v>
      </c>
      <c r="H87" s="149">
        <v>870</v>
      </c>
      <c r="I87" s="150"/>
      <c r="L87" s="145"/>
      <c r="M87" s="151"/>
      <c r="T87" s="152"/>
      <c r="AT87" s="147" t="s">
        <v>155</v>
      </c>
      <c r="AU87" s="147" t="s">
        <v>21</v>
      </c>
      <c r="AV87" s="12" t="s">
        <v>21</v>
      </c>
      <c r="AW87" s="12" t="s">
        <v>38</v>
      </c>
      <c r="AX87" s="12" t="s">
        <v>77</v>
      </c>
      <c r="AY87" s="147" t="s">
        <v>144</v>
      </c>
    </row>
    <row r="88" spans="2:65" s="13" customFormat="1" ht="10">
      <c r="B88" s="153"/>
      <c r="D88" s="146" t="s">
        <v>155</v>
      </c>
      <c r="E88" s="154" t="s">
        <v>31</v>
      </c>
      <c r="F88" s="155" t="s">
        <v>157</v>
      </c>
      <c r="H88" s="156">
        <v>870</v>
      </c>
      <c r="I88" s="157"/>
      <c r="L88" s="153"/>
      <c r="M88" s="158"/>
      <c r="T88" s="159"/>
      <c r="AT88" s="154" t="s">
        <v>155</v>
      </c>
      <c r="AU88" s="154" t="s">
        <v>21</v>
      </c>
      <c r="AV88" s="13" t="s">
        <v>151</v>
      </c>
      <c r="AW88" s="13" t="s">
        <v>38</v>
      </c>
      <c r="AX88" s="13" t="s">
        <v>85</v>
      </c>
      <c r="AY88" s="154" t="s">
        <v>144</v>
      </c>
    </row>
    <row r="89" spans="2:65" s="1" customFormat="1" ht="21.75" customHeight="1">
      <c r="B89" s="33"/>
      <c r="C89" s="128" t="s">
        <v>21</v>
      </c>
      <c r="D89" s="128" t="s">
        <v>146</v>
      </c>
      <c r="E89" s="129" t="s">
        <v>285</v>
      </c>
      <c r="F89" s="130" t="s">
        <v>286</v>
      </c>
      <c r="G89" s="131" t="s">
        <v>188</v>
      </c>
      <c r="H89" s="132">
        <v>104.07599999999999</v>
      </c>
      <c r="I89" s="133"/>
      <c r="J89" s="134">
        <f>ROUND(I89*H89,2)</f>
        <v>0</v>
      </c>
      <c r="K89" s="130" t="s">
        <v>150</v>
      </c>
      <c r="L89" s="33"/>
      <c r="M89" s="135" t="s">
        <v>31</v>
      </c>
      <c r="N89" s="136" t="s">
        <v>48</v>
      </c>
      <c r="P89" s="137">
        <f>O89*H89</f>
        <v>0</v>
      </c>
      <c r="Q89" s="137">
        <v>0</v>
      </c>
      <c r="R89" s="137">
        <f>Q89*H89</f>
        <v>0</v>
      </c>
      <c r="S89" s="137">
        <v>0</v>
      </c>
      <c r="T89" s="138">
        <f>S89*H89</f>
        <v>0</v>
      </c>
      <c r="AR89" s="139" t="s">
        <v>151</v>
      </c>
      <c r="AT89" s="139" t="s">
        <v>146</v>
      </c>
      <c r="AU89" s="139" t="s">
        <v>21</v>
      </c>
      <c r="AY89" s="17" t="s">
        <v>144</v>
      </c>
      <c r="BE89" s="140">
        <f>IF(N89="základní",J89,0)</f>
        <v>0</v>
      </c>
      <c r="BF89" s="140">
        <f>IF(N89="snížená",J89,0)</f>
        <v>0</v>
      </c>
      <c r="BG89" s="140">
        <f>IF(N89="zákl. přenesená",J89,0)</f>
        <v>0</v>
      </c>
      <c r="BH89" s="140">
        <f>IF(N89="sníž. přenesená",J89,0)</f>
        <v>0</v>
      </c>
      <c r="BI89" s="140">
        <f>IF(N89="nulová",J89,0)</f>
        <v>0</v>
      </c>
      <c r="BJ89" s="17" t="s">
        <v>85</v>
      </c>
      <c r="BK89" s="140">
        <f>ROUND(I89*H89,2)</f>
        <v>0</v>
      </c>
      <c r="BL89" s="17" t="s">
        <v>151</v>
      </c>
      <c r="BM89" s="139" t="s">
        <v>287</v>
      </c>
    </row>
    <row r="90" spans="2:65" s="1" customFormat="1" ht="10">
      <c r="B90" s="33"/>
      <c r="D90" s="141" t="s">
        <v>153</v>
      </c>
      <c r="F90" s="142" t="s">
        <v>288</v>
      </c>
      <c r="I90" s="143"/>
      <c r="L90" s="33"/>
      <c r="M90" s="144"/>
      <c r="T90" s="54"/>
      <c r="AT90" s="17" t="s">
        <v>153</v>
      </c>
      <c r="AU90" s="17" t="s">
        <v>21</v>
      </c>
    </row>
    <row r="91" spans="2:65" s="12" customFormat="1" ht="10">
      <c r="B91" s="145"/>
      <c r="D91" s="146" t="s">
        <v>155</v>
      </c>
      <c r="E91" s="147" t="s">
        <v>31</v>
      </c>
      <c r="F91" s="148" t="s">
        <v>289</v>
      </c>
      <c r="H91" s="149">
        <v>104.07599999999999</v>
      </c>
      <c r="I91" s="150"/>
      <c r="L91" s="145"/>
      <c r="M91" s="151"/>
      <c r="T91" s="152"/>
      <c r="AT91" s="147" t="s">
        <v>155</v>
      </c>
      <c r="AU91" s="147" t="s">
        <v>21</v>
      </c>
      <c r="AV91" s="12" t="s">
        <v>21</v>
      </c>
      <c r="AW91" s="12" t="s">
        <v>38</v>
      </c>
      <c r="AX91" s="12" t="s">
        <v>77</v>
      </c>
      <c r="AY91" s="147" t="s">
        <v>144</v>
      </c>
    </row>
    <row r="92" spans="2:65" s="13" customFormat="1" ht="10">
      <c r="B92" s="153"/>
      <c r="D92" s="146" t="s">
        <v>155</v>
      </c>
      <c r="E92" s="154" t="s">
        <v>31</v>
      </c>
      <c r="F92" s="155" t="s">
        <v>157</v>
      </c>
      <c r="H92" s="156">
        <v>104.07599999999999</v>
      </c>
      <c r="I92" s="157"/>
      <c r="L92" s="153"/>
      <c r="M92" s="158"/>
      <c r="T92" s="159"/>
      <c r="AT92" s="154" t="s">
        <v>155</v>
      </c>
      <c r="AU92" s="154" t="s">
        <v>21</v>
      </c>
      <c r="AV92" s="13" t="s">
        <v>151</v>
      </c>
      <c r="AW92" s="13" t="s">
        <v>38</v>
      </c>
      <c r="AX92" s="13" t="s">
        <v>85</v>
      </c>
      <c r="AY92" s="154" t="s">
        <v>144</v>
      </c>
    </row>
    <row r="93" spans="2:65" s="1" customFormat="1" ht="37.75" customHeight="1">
      <c r="B93" s="33"/>
      <c r="C93" s="128" t="s">
        <v>164</v>
      </c>
      <c r="D93" s="128" t="s">
        <v>146</v>
      </c>
      <c r="E93" s="129" t="s">
        <v>205</v>
      </c>
      <c r="F93" s="130" t="s">
        <v>206</v>
      </c>
      <c r="G93" s="131" t="s">
        <v>188</v>
      </c>
      <c r="H93" s="132">
        <v>1068.3</v>
      </c>
      <c r="I93" s="133"/>
      <c r="J93" s="134">
        <f>ROUND(I93*H93,2)</f>
        <v>0</v>
      </c>
      <c r="K93" s="130" t="s">
        <v>150</v>
      </c>
      <c r="L93" s="33"/>
      <c r="M93" s="135" t="s">
        <v>31</v>
      </c>
      <c r="N93" s="136" t="s">
        <v>48</v>
      </c>
      <c r="P93" s="137">
        <f>O93*H93</f>
        <v>0</v>
      </c>
      <c r="Q93" s="137">
        <v>0</v>
      </c>
      <c r="R93" s="137">
        <f>Q93*H93</f>
        <v>0</v>
      </c>
      <c r="S93" s="137">
        <v>0</v>
      </c>
      <c r="T93" s="138">
        <f>S93*H93</f>
        <v>0</v>
      </c>
      <c r="AR93" s="139" t="s">
        <v>151</v>
      </c>
      <c r="AT93" s="139" t="s">
        <v>146</v>
      </c>
      <c r="AU93" s="139" t="s">
        <v>21</v>
      </c>
      <c r="AY93" s="17" t="s">
        <v>144</v>
      </c>
      <c r="BE93" s="140">
        <f>IF(N93="základní",J93,0)</f>
        <v>0</v>
      </c>
      <c r="BF93" s="140">
        <f>IF(N93="snížená",J93,0)</f>
        <v>0</v>
      </c>
      <c r="BG93" s="140">
        <f>IF(N93="zákl. přenesená",J93,0)</f>
        <v>0</v>
      </c>
      <c r="BH93" s="140">
        <f>IF(N93="sníž. přenesená",J93,0)</f>
        <v>0</v>
      </c>
      <c r="BI93" s="140">
        <f>IF(N93="nulová",J93,0)</f>
        <v>0</v>
      </c>
      <c r="BJ93" s="17" t="s">
        <v>85</v>
      </c>
      <c r="BK93" s="140">
        <f>ROUND(I93*H93,2)</f>
        <v>0</v>
      </c>
      <c r="BL93" s="17" t="s">
        <v>151</v>
      </c>
      <c r="BM93" s="139" t="s">
        <v>290</v>
      </c>
    </row>
    <row r="94" spans="2:65" s="1" customFormat="1" ht="10">
      <c r="B94" s="33"/>
      <c r="D94" s="141" t="s">
        <v>153</v>
      </c>
      <c r="F94" s="142" t="s">
        <v>208</v>
      </c>
      <c r="I94" s="143"/>
      <c r="L94" s="33"/>
      <c r="M94" s="144"/>
      <c r="T94" s="54"/>
      <c r="AT94" s="17" t="s">
        <v>153</v>
      </c>
      <c r="AU94" s="17" t="s">
        <v>21</v>
      </c>
    </row>
    <row r="95" spans="2:65" s="12" customFormat="1" ht="10">
      <c r="B95" s="145"/>
      <c r="D95" s="146" t="s">
        <v>155</v>
      </c>
      <c r="E95" s="147" t="s">
        <v>31</v>
      </c>
      <c r="F95" s="148" t="s">
        <v>291</v>
      </c>
      <c r="H95" s="149">
        <v>936</v>
      </c>
      <c r="I95" s="150"/>
      <c r="L95" s="145"/>
      <c r="M95" s="151"/>
      <c r="T95" s="152"/>
      <c r="AT95" s="147" t="s">
        <v>155</v>
      </c>
      <c r="AU95" s="147" t="s">
        <v>21</v>
      </c>
      <c r="AV95" s="12" t="s">
        <v>21</v>
      </c>
      <c r="AW95" s="12" t="s">
        <v>38</v>
      </c>
      <c r="AX95" s="12" t="s">
        <v>77</v>
      </c>
      <c r="AY95" s="147" t="s">
        <v>144</v>
      </c>
    </row>
    <row r="96" spans="2:65" s="12" customFormat="1" ht="10">
      <c r="B96" s="145"/>
      <c r="D96" s="146" t="s">
        <v>155</v>
      </c>
      <c r="E96" s="147" t="s">
        <v>31</v>
      </c>
      <c r="F96" s="148" t="s">
        <v>292</v>
      </c>
      <c r="H96" s="149">
        <v>28.224</v>
      </c>
      <c r="I96" s="150"/>
      <c r="L96" s="145"/>
      <c r="M96" s="151"/>
      <c r="T96" s="152"/>
      <c r="AT96" s="147" t="s">
        <v>155</v>
      </c>
      <c r="AU96" s="147" t="s">
        <v>21</v>
      </c>
      <c r="AV96" s="12" t="s">
        <v>21</v>
      </c>
      <c r="AW96" s="12" t="s">
        <v>38</v>
      </c>
      <c r="AX96" s="12" t="s">
        <v>77</v>
      </c>
      <c r="AY96" s="147" t="s">
        <v>144</v>
      </c>
    </row>
    <row r="97" spans="2:65" s="12" customFormat="1" ht="10">
      <c r="B97" s="145"/>
      <c r="D97" s="146" t="s">
        <v>155</v>
      </c>
      <c r="E97" s="147" t="s">
        <v>31</v>
      </c>
      <c r="F97" s="148" t="s">
        <v>289</v>
      </c>
      <c r="H97" s="149">
        <v>104.07599999999999</v>
      </c>
      <c r="I97" s="150"/>
      <c r="L97" s="145"/>
      <c r="M97" s="151"/>
      <c r="T97" s="152"/>
      <c r="AT97" s="147" t="s">
        <v>155</v>
      </c>
      <c r="AU97" s="147" t="s">
        <v>21</v>
      </c>
      <c r="AV97" s="12" t="s">
        <v>21</v>
      </c>
      <c r="AW97" s="12" t="s">
        <v>38</v>
      </c>
      <c r="AX97" s="12" t="s">
        <v>77</v>
      </c>
      <c r="AY97" s="147" t="s">
        <v>144</v>
      </c>
    </row>
    <row r="98" spans="2:65" s="13" customFormat="1" ht="10">
      <c r="B98" s="153"/>
      <c r="D98" s="146" t="s">
        <v>155</v>
      </c>
      <c r="E98" s="154" t="s">
        <v>31</v>
      </c>
      <c r="F98" s="155" t="s">
        <v>157</v>
      </c>
      <c r="H98" s="156">
        <v>1068.3</v>
      </c>
      <c r="I98" s="157"/>
      <c r="L98" s="153"/>
      <c r="M98" s="158"/>
      <c r="T98" s="159"/>
      <c r="AT98" s="154" t="s">
        <v>155</v>
      </c>
      <c r="AU98" s="154" t="s">
        <v>21</v>
      </c>
      <c r="AV98" s="13" t="s">
        <v>151</v>
      </c>
      <c r="AW98" s="13" t="s">
        <v>38</v>
      </c>
      <c r="AX98" s="13" t="s">
        <v>85</v>
      </c>
      <c r="AY98" s="154" t="s">
        <v>144</v>
      </c>
    </row>
    <row r="99" spans="2:65" s="1" customFormat="1" ht="24.15" customHeight="1">
      <c r="B99" s="33"/>
      <c r="C99" s="128" t="s">
        <v>151</v>
      </c>
      <c r="D99" s="128" t="s">
        <v>146</v>
      </c>
      <c r="E99" s="129" t="s">
        <v>293</v>
      </c>
      <c r="F99" s="130" t="s">
        <v>294</v>
      </c>
      <c r="G99" s="131" t="s">
        <v>188</v>
      </c>
      <c r="H99" s="132">
        <v>964.22400000000005</v>
      </c>
      <c r="I99" s="133"/>
      <c r="J99" s="134">
        <f>ROUND(I99*H99,2)</f>
        <v>0</v>
      </c>
      <c r="K99" s="130" t="s">
        <v>150</v>
      </c>
      <c r="L99" s="33"/>
      <c r="M99" s="135" t="s">
        <v>31</v>
      </c>
      <c r="N99" s="136" t="s">
        <v>48</v>
      </c>
      <c r="P99" s="137">
        <f>O99*H99</f>
        <v>0</v>
      </c>
      <c r="Q99" s="137">
        <v>0</v>
      </c>
      <c r="R99" s="137">
        <f>Q99*H99</f>
        <v>0</v>
      </c>
      <c r="S99" s="137">
        <v>0</v>
      </c>
      <c r="T99" s="138">
        <f>S99*H99</f>
        <v>0</v>
      </c>
      <c r="AR99" s="139" t="s">
        <v>151</v>
      </c>
      <c r="AT99" s="139" t="s">
        <v>146</v>
      </c>
      <c r="AU99" s="139" t="s">
        <v>21</v>
      </c>
      <c r="AY99" s="17" t="s">
        <v>144</v>
      </c>
      <c r="BE99" s="140">
        <f>IF(N99="základní",J99,0)</f>
        <v>0</v>
      </c>
      <c r="BF99" s="140">
        <f>IF(N99="snížená",J99,0)</f>
        <v>0</v>
      </c>
      <c r="BG99" s="140">
        <f>IF(N99="zákl. přenesená",J99,0)</f>
        <v>0</v>
      </c>
      <c r="BH99" s="140">
        <f>IF(N99="sníž. přenesená",J99,0)</f>
        <v>0</v>
      </c>
      <c r="BI99" s="140">
        <f>IF(N99="nulová",J99,0)</f>
        <v>0</v>
      </c>
      <c r="BJ99" s="17" t="s">
        <v>85</v>
      </c>
      <c r="BK99" s="140">
        <f>ROUND(I99*H99,2)</f>
        <v>0</v>
      </c>
      <c r="BL99" s="17" t="s">
        <v>151</v>
      </c>
      <c r="BM99" s="139" t="s">
        <v>295</v>
      </c>
    </row>
    <row r="100" spans="2:65" s="1" customFormat="1" ht="10">
      <c r="B100" s="33"/>
      <c r="D100" s="141" t="s">
        <v>153</v>
      </c>
      <c r="F100" s="142" t="s">
        <v>296</v>
      </c>
      <c r="I100" s="143"/>
      <c r="L100" s="33"/>
      <c r="M100" s="144"/>
      <c r="T100" s="54"/>
      <c r="AT100" s="17" t="s">
        <v>153</v>
      </c>
      <c r="AU100" s="17" t="s">
        <v>21</v>
      </c>
    </row>
    <row r="101" spans="2:65" s="12" customFormat="1" ht="10">
      <c r="B101" s="145"/>
      <c r="D101" s="146" t="s">
        <v>155</v>
      </c>
      <c r="E101" s="147" t="s">
        <v>31</v>
      </c>
      <c r="F101" s="148" t="s">
        <v>291</v>
      </c>
      <c r="H101" s="149">
        <v>936</v>
      </c>
      <c r="I101" s="150"/>
      <c r="L101" s="145"/>
      <c r="M101" s="151"/>
      <c r="T101" s="152"/>
      <c r="AT101" s="147" t="s">
        <v>155</v>
      </c>
      <c r="AU101" s="147" t="s">
        <v>21</v>
      </c>
      <c r="AV101" s="12" t="s">
        <v>21</v>
      </c>
      <c r="AW101" s="12" t="s">
        <v>38</v>
      </c>
      <c r="AX101" s="12" t="s">
        <v>77</v>
      </c>
      <c r="AY101" s="147" t="s">
        <v>144</v>
      </c>
    </row>
    <row r="102" spans="2:65" s="12" customFormat="1" ht="10">
      <c r="B102" s="145"/>
      <c r="D102" s="146" t="s">
        <v>155</v>
      </c>
      <c r="E102" s="147" t="s">
        <v>31</v>
      </c>
      <c r="F102" s="148" t="s">
        <v>292</v>
      </c>
      <c r="H102" s="149">
        <v>28.224</v>
      </c>
      <c r="I102" s="150"/>
      <c r="L102" s="145"/>
      <c r="M102" s="151"/>
      <c r="T102" s="152"/>
      <c r="AT102" s="147" t="s">
        <v>155</v>
      </c>
      <c r="AU102" s="147" t="s">
        <v>21</v>
      </c>
      <c r="AV102" s="12" t="s">
        <v>21</v>
      </c>
      <c r="AW102" s="12" t="s">
        <v>38</v>
      </c>
      <c r="AX102" s="12" t="s">
        <v>77</v>
      </c>
      <c r="AY102" s="147" t="s">
        <v>144</v>
      </c>
    </row>
    <row r="103" spans="2:65" s="13" customFormat="1" ht="10">
      <c r="B103" s="153"/>
      <c r="D103" s="146" t="s">
        <v>155</v>
      </c>
      <c r="E103" s="154" t="s">
        <v>31</v>
      </c>
      <c r="F103" s="155" t="s">
        <v>157</v>
      </c>
      <c r="H103" s="156">
        <v>964.22400000000005</v>
      </c>
      <c r="I103" s="157"/>
      <c r="L103" s="153"/>
      <c r="M103" s="158"/>
      <c r="T103" s="159"/>
      <c r="AT103" s="154" t="s">
        <v>155</v>
      </c>
      <c r="AU103" s="154" t="s">
        <v>21</v>
      </c>
      <c r="AV103" s="13" t="s">
        <v>151</v>
      </c>
      <c r="AW103" s="13" t="s">
        <v>38</v>
      </c>
      <c r="AX103" s="13" t="s">
        <v>85</v>
      </c>
      <c r="AY103" s="154" t="s">
        <v>144</v>
      </c>
    </row>
    <row r="104" spans="2:65" s="1" customFormat="1" ht="24.15" customHeight="1">
      <c r="B104" s="33"/>
      <c r="C104" s="128" t="s">
        <v>174</v>
      </c>
      <c r="D104" s="128" t="s">
        <v>146</v>
      </c>
      <c r="E104" s="129" t="s">
        <v>297</v>
      </c>
      <c r="F104" s="130" t="s">
        <v>298</v>
      </c>
      <c r="G104" s="131" t="s">
        <v>149</v>
      </c>
      <c r="H104" s="132">
        <v>870</v>
      </c>
      <c r="I104" s="133"/>
      <c r="J104" s="134">
        <f>ROUND(I104*H104,2)</f>
        <v>0</v>
      </c>
      <c r="K104" s="130" t="s">
        <v>150</v>
      </c>
      <c r="L104" s="33"/>
      <c r="M104" s="135" t="s">
        <v>31</v>
      </c>
      <c r="N104" s="136" t="s">
        <v>48</v>
      </c>
      <c r="P104" s="137">
        <f>O104*H104</f>
        <v>0</v>
      </c>
      <c r="Q104" s="137">
        <v>0</v>
      </c>
      <c r="R104" s="137">
        <f>Q104*H104</f>
        <v>0</v>
      </c>
      <c r="S104" s="137">
        <v>0</v>
      </c>
      <c r="T104" s="138">
        <f>S104*H104</f>
        <v>0</v>
      </c>
      <c r="AR104" s="139" t="s">
        <v>151</v>
      </c>
      <c r="AT104" s="139" t="s">
        <v>146</v>
      </c>
      <c r="AU104" s="139" t="s">
        <v>21</v>
      </c>
      <c r="AY104" s="17" t="s">
        <v>144</v>
      </c>
      <c r="BE104" s="140">
        <f>IF(N104="základní",J104,0)</f>
        <v>0</v>
      </c>
      <c r="BF104" s="140">
        <f>IF(N104="snížená",J104,0)</f>
        <v>0</v>
      </c>
      <c r="BG104" s="140">
        <f>IF(N104="zákl. přenesená",J104,0)</f>
        <v>0</v>
      </c>
      <c r="BH104" s="140">
        <f>IF(N104="sníž. přenesená",J104,0)</f>
        <v>0</v>
      </c>
      <c r="BI104" s="140">
        <f>IF(N104="nulová",J104,0)</f>
        <v>0</v>
      </c>
      <c r="BJ104" s="17" t="s">
        <v>85</v>
      </c>
      <c r="BK104" s="140">
        <f>ROUND(I104*H104,2)</f>
        <v>0</v>
      </c>
      <c r="BL104" s="17" t="s">
        <v>151</v>
      </c>
      <c r="BM104" s="139" t="s">
        <v>299</v>
      </c>
    </row>
    <row r="105" spans="2:65" s="1" customFormat="1" ht="10">
      <c r="B105" s="33"/>
      <c r="D105" s="141" t="s">
        <v>153</v>
      </c>
      <c r="F105" s="142" t="s">
        <v>300</v>
      </c>
      <c r="I105" s="143"/>
      <c r="L105" s="33"/>
      <c r="M105" s="144"/>
      <c r="T105" s="54"/>
      <c r="AT105" s="17" t="s">
        <v>153</v>
      </c>
      <c r="AU105" s="17" t="s">
        <v>21</v>
      </c>
    </row>
    <row r="106" spans="2:65" s="12" customFormat="1" ht="10">
      <c r="B106" s="145"/>
      <c r="D106" s="146" t="s">
        <v>155</v>
      </c>
      <c r="E106" s="147" t="s">
        <v>31</v>
      </c>
      <c r="F106" s="148" t="s">
        <v>301</v>
      </c>
      <c r="H106" s="149">
        <v>870</v>
      </c>
      <c r="I106" s="150"/>
      <c r="L106" s="145"/>
      <c r="M106" s="151"/>
      <c r="T106" s="152"/>
      <c r="AT106" s="147" t="s">
        <v>155</v>
      </c>
      <c r="AU106" s="147" t="s">
        <v>21</v>
      </c>
      <c r="AV106" s="12" t="s">
        <v>21</v>
      </c>
      <c r="AW106" s="12" t="s">
        <v>38</v>
      </c>
      <c r="AX106" s="12" t="s">
        <v>77</v>
      </c>
      <c r="AY106" s="147" t="s">
        <v>144</v>
      </c>
    </row>
    <row r="107" spans="2:65" s="13" customFormat="1" ht="10">
      <c r="B107" s="153"/>
      <c r="D107" s="146" t="s">
        <v>155</v>
      </c>
      <c r="E107" s="154" t="s">
        <v>31</v>
      </c>
      <c r="F107" s="155" t="s">
        <v>157</v>
      </c>
      <c r="H107" s="156">
        <v>870</v>
      </c>
      <c r="I107" s="157"/>
      <c r="L107" s="153"/>
      <c r="M107" s="158"/>
      <c r="T107" s="159"/>
      <c r="AT107" s="154" t="s">
        <v>155</v>
      </c>
      <c r="AU107" s="154" t="s">
        <v>21</v>
      </c>
      <c r="AV107" s="13" t="s">
        <v>151</v>
      </c>
      <c r="AW107" s="13" t="s">
        <v>38</v>
      </c>
      <c r="AX107" s="13" t="s">
        <v>85</v>
      </c>
      <c r="AY107" s="154" t="s">
        <v>144</v>
      </c>
    </row>
    <row r="108" spans="2:65" s="1" customFormat="1" ht="24.15" customHeight="1">
      <c r="B108" s="33"/>
      <c r="C108" s="128" t="s">
        <v>179</v>
      </c>
      <c r="D108" s="128" t="s">
        <v>146</v>
      </c>
      <c r="E108" s="129" t="s">
        <v>302</v>
      </c>
      <c r="F108" s="130" t="s">
        <v>303</v>
      </c>
      <c r="G108" s="131" t="s">
        <v>188</v>
      </c>
      <c r="H108" s="132">
        <v>104.07599999999999</v>
      </c>
      <c r="I108" s="133"/>
      <c r="J108" s="134">
        <f>ROUND(I108*H108,2)</f>
        <v>0</v>
      </c>
      <c r="K108" s="130" t="s">
        <v>150</v>
      </c>
      <c r="L108" s="33"/>
      <c r="M108" s="135" t="s">
        <v>31</v>
      </c>
      <c r="N108" s="136" t="s">
        <v>48</v>
      </c>
      <c r="P108" s="137">
        <f>O108*H108</f>
        <v>0</v>
      </c>
      <c r="Q108" s="137">
        <v>0</v>
      </c>
      <c r="R108" s="137">
        <f>Q108*H108</f>
        <v>0</v>
      </c>
      <c r="S108" s="137">
        <v>0</v>
      </c>
      <c r="T108" s="138">
        <f>S108*H108</f>
        <v>0</v>
      </c>
      <c r="AR108" s="139" t="s">
        <v>151</v>
      </c>
      <c r="AT108" s="139" t="s">
        <v>146</v>
      </c>
      <c r="AU108" s="139" t="s">
        <v>21</v>
      </c>
      <c r="AY108" s="17" t="s">
        <v>144</v>
      </c>
      <c r="BE108" s="140">
        <f>IF(N108="základní",J108,0)</f>
        <v>0</v>
      </c>
      <c r="BF108" s="140">
        <f>IF(N108="snížená",J108,0)</f>
        <v>0</v>
      </c>
      <c r="BG108" s="140">
        <f>IF(N108="zákl. přenesená",J108,0)</f>
        <v>0</v>
      </c>
      <c r="BH108" s="140">
        <f>IF(N108="sníž. přenesená",J108,0)</f>
        <v>0</v>
      </c>
      <c r="BI108" s="140">
        <f>IF(N108="nulová",J108,0)</f>
        <v>0</v>
      </c>
      <c r="BJ108" s="17" t="s">
        <v>85</v>
      </c>
      <c r="BK108" s="140">
        <f>ROUND(I108*H108,2)</f>
        <v>0</v>
      </c>
      <c r="BL108" s="17" t="s">
        <v>151</v>
      </c>
      <c r="BM108" s="139" t="s">
        <v>304</v>
      </c>
    </row>
    <row r="109" spans="2:65" s="1" customFormat="1" ht="10">
      <c r="B109" s="33"/>
      <c r="D109" s="141" t="s">
        <v>153</v>
      </c>
      <c r="F109" s="142" t="s">
        <v>305</v>
      </c>
      <c r="I109" s="143"/>
      <c r="L109" s="33"/>
      <c r="M109" s="144"/>
      <c r="T109" s="54"/>
      <c r="AT109" s="17" t="s">
        <v>153</v>
      </c>
      <c r="AU109" s="17" t="s">
        <v>21</v>
      </c>
    </row>
    <row r="110" spans="2:65" s="12" customFormat="1" ht="10">
      <c r="B110" s="145"/>
      <c r="D110" s="146" t="s">
        <v>155</v>
      </c>
      <c r="E110" s="147" t="s">
        <v>31</v>
      </c>
      <c r="F110" s="148" t="s">
        <v>306</v>
      </c>
      <c r="H110" s="149">
        <v>104.07599999999999</v>
      </c>
      <c r="I110" s="150"/>
      <c r="L110" s="145"/>
      <c r="M110" s="151"/>
      <c r="T110" s="152"/>
      <c r="AT110" s="147" t="s">
        <v>155</v>
      </c>
      <c r="AU110" s="147" t="s">
        <v>21</v>
      </c>
      <c r="AV110" s="12" t="s">
        <v>21</v>
      </c>
      <c r="AW110" s="12" t="s">
        <v>38</v>
      </c>
      <c r="AX110" s="12" t="s">
        <v>77</v>
      </c>
      <c r="AY110" s="147" t="s">
        <v>144</v>
      </c>
    </row>
    <row r="111" spans="2:65" s="13" customFormat="1" ht="10">
      <c r="B111" s="153"/>
      <c r="D111" s="146" t="s">
        <v>155</v>
      </c>
      <c r="E111" s="154" t="s">
        <v>31</v>
      </c>
      <c r="F111" s="155" t="s">
        <v>157</v>
      </c>
      <c r="H111" s="156">
        <v>104.07599999999999</v>
      </c>
      <c r="I111" s="157"/>
      <c r="L111" s="153"/>
      <c r="M111" s="158"/>
      <c r="T111" s="159"/>
      <c r="AT111" s="154" t="s">
        <v>155</v>
      </c>
      <c r="AU111" s="154" t="s">
        <v>21</v>
      </c>
      <c r="AV111" s="13" t="s">
        <v>151</v>
      </c>
      <c r="AW111" s="13" t="s">
        <v>38</v>
      </c>
      <c r="AX111" s="13" t="s">
        <v>85</v>
      </c>
      <c r="AY111" s="154" t="s">
        <v>144</v>
      </c>
    </row>
    <row r="112" spans="2:65" s="1" customFormat="1" ht="33" customHeight="1">
      <c r="B112" s="33"/>
      <c r="C112" s="128" t="s">
        <v>185</v>
      </c>
      <c r="D112" s="128" t="s">
        <v>146</v>
      </c>
      <c r="E112" s="129" t="s">
        <v>307</v>
      </c>
      <c r="F112" s="130" t="s">
        <v>308</v>
      </c>
      <c r="G112" s="131" t="s">
        <v>188</v>
      </c>
      <c r="H112" s="132">
        <v>936</v>
      </c>
      <c r="I112" s="133"/>
      <c r="J112" s="134">
        <f>ROUND(I112*H112,2)</f>
        <v>0</v>
      </c>
      <c r="K112" s="130" t="s">
        <v>150</v>
      </c>
      <c r="L112" s="33"/>
      <c r="M112" s="135" t="s">
        <v>31</v>
      </c>
      <c r="N112" s="136" t="s">
        <v>48</v>
      </c>
      <c r="P112" s="137">
        <f>O112*H112</f>
        <v>0</v>
      </c>
      <c r="Q112" s="137">
        <v>0</v>
      </c>
      <c r="R112" s="137">
        <f>Q112*H112</f>
        <v>0</v>
      </c>
      <c r="S112" s="137">
        <v>0</v>
      </c>
      <c r="T112" s="138">
        <f>S112*H112</f>
        <v>0</v>
      </c>
      <c r="AR112" s="139" t="s">
        <v>151</v>
      </c>
      <c r="AT112" s="139" t="s">
        <v>146</v>
      </c>
      <c r="AU112" s="139" t="s">
        <v>21</v>
      </c>
      <c r="AY112" s="17" t="s">
        <v>144</v>
      </c>
      <c r="BE112" s="140">
        <f>IF(N112="základní",J112,0)</f>
        <v>0</v>
      </c>
      <c r="BF112" s="140">
        <f>IF(N112="snížená",J112,0)</f>
        <v>0</v>
      </c>
      <c r="BG112" s="140">
        <f>IF(N112="zákl. přenesená",J112,0)</f>
        <v>0</v>
      </c>
      <c r="BH112" s="140">
        <f>IF(N112="sníž. přenesená",J112,0)</f>
        <v>0</v>
      </c>
      <c r="BI112" s="140">
        <f>IF(N112="nulová",J112,0)</f>
        <v>0</v>
      </c>
      <c r="BJ112" s="17" t="s">
        <v>85</v>
      </c>
      <c r="BK112" s="140">
        <f>ROUND(I112*H112,2)</f>
        <v>0</v>
      </c>
      <c r="BL112" s="17" t="s">
        <v>151</v>
      </c>
      <c r="BM112" s="139" t="s">
        <v>309</v>
      </c>
    </row>
    <row r="113" spans="2:65" s="1" customFormat="1" ht="10">
      <c r="B113" s="33"/>
      <c r="D113" s="141" t="s">
        <v>153</v>
      </c>
      <c r="F113" s="142" t="s">
        <v>310</v>
      </c>
      <c r="I113" s="143"/>
      <c r="L113" s="33"/>
      <c r="M113" s="144"/>
      <c r="T113" s="54"/>
      <c r="AT113" s="17" t="s">
        <v>153</v>
      </c>
      <c r="AU113" s="17" t="s">
        <v>21</v>
      </c>
    </row>
    <row r="114" spans="2:65" s="12" customFormat="1" ht="10">
      <c r="B114" s="145"/>
      <c r="D114" s="146" t="s">
        <v>155</v>
      </c>
      <c r="E114" s="147" t="s">
        <v>31</v>
      </c>
      <c r="F114" s="148" t="s">
        <v>291</v>
      </c>
      <c r="H114" s="149">
        <v>936</v>
      </c>
      <c r="I114" s="150"/>
      <c r="L114" s="145"/>
      <c r="M114" s="151"/>
      <c r="T114" s="152"/>
      <c r="AT114" s="147" t="s">
        <v>155</v>
      </c>
      <c r="AU114" s="147" t="s">
        <v>21</v>
      </c>
      <c r="AV114" s="12" t="s">
        <v>21</v>
      </c>
      <c r="AW114" s="12" t="s">
        <v>38</v>
      </c>
      <c r="AX114" s="12" t="s">
        <v>77</v>
      </c>
      <c r="AY114" s="147" t="s">
        <v>144</v>
      </c>
    </row>
    <row r="115" spans="2:65" s="13" customFormat="1" ht="10">
      <c r="B115" s="153"/>
      <c r="D115" s="146" t="s">
        <v>155</v>
      </c>
      <c r="E115" s="154" t="s">
        <v>31</v>
      </c>
      <c r="F115" s="155" t="s">
        <v>157</v>
      </c>
      <c r="H115" s="156">
        <v>936</v>
      </c>
      <c r="I115" s="157"/>
      <c r="L115" s="153"/>
      <c r="M115" s="158"/>
      <c r="T115" s="159"/>
      <c r="AT115" s="154" t="s">
        <v>155</v>
      </c>
      <c r="AU115" s="154" t="s">
        <v>21</v>
      </c>
      <c r="AV115" s="13" t="s">
        <v>151</v>
      </c>
      <c r="AW115" s="13" t="s">
        <v>38</v>
      </c>
      <c r="AX115" s="13" t="s">
        <v>85</v>
      </c>
      <c r="AY115" s="154" t="s">
        <v>144</v>
      </c>
    </row>
    <row r="116" spans="2:65" s="1" customFormat="1" ht="24.15" customHeight="1">
      <c r="B116" s="33"/>
      <c r="C116" s="128" t="s">
        <v>192</v>
      </c>
      <c r="D116" s="128" t="s">
        <v>146</v>
      </c>
      <c r="E116" s="129" t="s">
        <v>311</v>
      </c>
      <c r="F116" s="130" t="s">
        <v>312</v>
      </c>
      <c r="G116" s="131" t="s">
        <v>188</v>
      </c>
      <c r="H116" s="132">
        <v>28.224</v>
      </c>
      <c r="I116" s="133"/>
      <c r="J116" s="134">
        <f>ROUND(I116*H116,2)</f>
        <v>0</v>
      </c>
      <c r="K116" s="130" t="s">
        <v>150</v>
      </c>
      <c r="L116" s="33"/>
      <c r="M116" s="135" t="s">
        <v>31</v>
      </c>
      <c r="N116" s="136" t="s">
        <v>48</v>
      </c>
      <c r="P116" s="137">
        <f>O116*H116</f>
        <v>0</v>
      </c>
      <c r="Q116" s="137">
        <v>0</v>
      </c>
      <c r="R116" s="137">
        <f>Q116*H116</f>
        <v>0</v>
      </c>
      <c r="S116" s="137">
        <v>0</v>
      </c>
      <c r="T116" s="138">
        <f>S116*H116</f>
        <v>0</v>
      </c>
      <c r="AR116" s="139" t="s">
        <v>151</v>
      </c>
      <c r="AT116" s="139" t="s">
        <v>146</v>
      </c>
      <c r="AU116" s="139" t="s">
        <v>21</v>
      </c>
      <c r="AY116" s="17" t="s">
        <v>144</v>
      </c>
      <c r="BE116" s="140">
        <f>IF(N116="základní",J116,0)</f>
        <v>0</v>
      </c>
      <c r="BF116" s="140">
        <f>IF(N116="snížená",J116,0)</f>
        <v>0</v>
      </c>
      <c r="BG116" s="140">
        <f>IF(N116="zákl. přenesená",J116,0)</f>
        <v>0</v>
      </c>
      <c r="BH116" s="140">
        <f>IF(N116="sníž. přenesená",J116,0)</f>
        <v>0</v>
      </c>
      <c r="BI116" s="140">
        <f>IF(N116="nulová",J116,0)</f>
        <v>0</v>
      </c>
      <c r="BJ116" s="17" t="s">
        <v>85</v>
      </c>
      <c r="BK116" s="140">
        <f>ROUND(I116*H116,2)</f>
        <v>0</v>
      </c>
      <c r="BL116" s="17" t="s">
        <v>151</v>
      </c>
      <c r="BM116" s="139" t="s">
        <v>313</v>
      </c>
    </row>
    <row r="117" spans="2:65" s="1" customFormat="1" ht="10">
      <c r="B117" s="33"/>
      <c r="D117" s="141" t="s">
        <v>153</v>
      </c>
      <c r="F117" s="142" t="s">
        <v>314</v>
      </c>
      <c r="I117" s="143"/>
      <c r="L117" s="33"/>
      <c r="M117" s="144"/>
      <c r="T117" s="54"/>
      <c r="AT117" s="17" t="s">
        <v>153</v>
      </c>
      <c r="AU117" s="17" t="s">
        <v>21</v>
      </c>
    </row>
    <row r="118" spans="2:65" s="12" customFormat="1" ht="10">
      <c r="B118" s="145"/>
      <c r="D118" s="146" t="s">
        <v>155</v>
      </c>
      <c r="E118" s="147" t="s">
        <v>31</v>
      </c>
      <c r="F118" s="148" t="s">
        <v>292</v>
      </c>
      <c r="H118" s="149">
        <v>28.224</v>
      </c>
      <c r="I118" s="150"/>
      <c r="L118" s="145"/>
      <c r="M118" s="151"/>
      <c r="T118" s="152"/>
      <c r="AT118" s="147" t="s">
        <v>155</v>
      </c>
      <c r="AU118" s="147" t="s">
        <v>21</v>
      </c>
      <c r="AV118" s="12" t="s">
        <v>21</v>
      </c>
      <c r="AW118" s="12" t="s">
        <v>38</v>
      </c>
      <c r="AX118" s="12" t="s">
        <v>77</v>
      </c>
      <c r="AY118" s="147" t="s">
        <v>144</v>
      </c>
    </row>
    <row r="119" spans="2:65" s="13" customFormat="1" ht="10">
      <c r="B119" s="153"/>
      <c r="D119" s="146" t="s">
        <v>155</v>
      </c>
      <c r="E119" s="154" t="s">
        <v>31</v>
      </c>
      <c r="F119" s="155" t="s">
        <v>157</v>
      </c>
      <c r="H119" s="156">
        <v>28.224</v>
      </c>
      <c r="I119" s="157"/>
      <c r="L119" s="153"/>
      <c r="M119" s="158"/>
      <c r="T119" s="159"/>
      <c r="AT119" s="154" t="s">
        <v>155</v>
      </c>
      <c r="AU119" s="154" t="s">
        <v>21</v>
      </c>
      <c r="AV119" s="13" t="s">
        <v>151</v>
      </c>
      <c r="AW119" s="13" t="s">
        <v>38</v>
      </c>
      <c r="AX119" s="13" t="s">
        <v>85</v>
      </c>
      <c r="AY119" s="154" t="s">
        <v>144</v>
      </c>
    </row>
    <row r="120" spans="2:65" s="1" customFormat="1" ht="24.15" customHeight="1">
      <c r="B120" s="33"/>
      <c r="C120" s="128" t="s">
        <v>198</v>
      </c>
      <c r="D120" s="128" t="s">
        <v>146</v>
      </c>
      <c r="E120" s="129" t="s">
        <v>315</v>
      </c>
      <c r="F120" s="130" t="s">
        <v>316</v>
      </c>
      <c r="G120" s="131" t="s">
        <v>149</v>
      </c>
      <c r="H120" s="132">
        <v>530</v>
      </c>
      <c r="I120" s="133"/>
      <c r="J120" s="134">
        <f>ROUND(I120*H120,2)</f>
        <v>0</v>
      </c>
      <c r="K120" s="130" t="s">
        <v>150</v>
      </c>
      <c r="L120" s="33"/>
      <c r="M120" s="135" t="s">
        <v>31</v>
      </c>
      <c r="N120" s="136" t="s">
        <v>48</v>
      </c>
      <c r="P120" s="137">
        <f>O120*H120</f>
        <v>0</v>
      </c>
      <c r="Q120" s="137">
        <v>0</v>
      </c>
      <c r="R120" s="137">
        <f>Q120*H120</f>
        <v>0</v>
      </c>
      <c r="S120" s="137">
        <v>0</v>
      </c>
      <c r="T120" s="138">
        <f>S120*H120</f>
        <v>0</v>
      </c>
      <c r="AR120" s="139" t="s">
        <v>151</v>
      </c>
      <c r="AT120" s="139" t="s">
        <v>146</v>
      </c>
      <c r="AU120" s="139" t="s">
        <v>21</v>
      </c>
      <c r="AY120" s="17" t="s">
        <v>144</v>
      </c>
      <c r="BE120" s="140">
        <f>IF(N120="základní",J120,0)</f>
        <v>0</v>
      </c>
      <c r="BF120" s="140">
        <f>IF(N120="snížená",J120,0)</f>
        <v>0</v>
      </c>
      <c r="BG120" s="140">
        <f>IF(N120="zákl. přenesená",J120,0)</f>
        <v>0</v>
      </c>
      <c r="BH120" s="140">
        <f>IF(N120="sníž. přenesená",J120,0)</f>
        <v>0</v>
      </c>
      <c r="BI120" s="140">
        <f>IF(N120="nulová",J120,0)</f>
        <v>0</v>
      </c>
      <c r="BJ120" s="17" t="s">
        <v>85</v>
      </c>
      <c r="BK120" s="140">
        <f>ROUND(I120*H120,2)</f>
        <v>0</v>
      </c>
      <c r="BL120" s="17" t="s">
        <v>151</v>
      </c>
      <c r="BM120" s="139" t="s">
        <v>317</v>
      </c>
    </row>
    <row r="121" spans="2:65" s="1" customFormat="1" ht="10">
      <c r="B121" s="33"/>
      <c r="D121" s="141" t="s">
        <v>153</v>
      </c>
      <c r="F121" s="142" t="s">
        <v>318</v>
      </c>
      <c r="I121" s="143"/>
      <c r="L121" s="33"/>
      <c r="M121" s="144"/>
      <c r="T121" s="54"/>
      <c r="AT121" s="17" t="s">
        <v>153</v>
      </c>
      <c r="AU121" s="17" t="s">
        <v>21</v>
      </c>
    </row>
    <row r="122" spans="2:65" s="12" customFormat="1" ht="10">
      <c r="B122" s="145"/>
      <c r="D122" s="146" t="s">
        <v>155</v>
      </c>
      <c r="E122" s="147" t="s">
        <v>31</v>
      </c>
      <c r="F122" s="148" t="s">
        <v>319</v>
      </c>
      <c r="H122" s="149">
        <v>530</v>
      </c>
      <c r="I122" s="150"/>
      <c r="L122" s="145"/>
      <c r="M122" s="151"/>
      <c r="T122" s="152"/>
      <c r="AT122" s="147" t="s">
        <v>155</v>
      </c>
      <c r="AU122" s="147" t="s">
        <v>21</v>
      </c>
      <c r="AV122" s="12" t="s">
        <v>21</v>
      </c>
      <c r="AW122" s="12" t="s">
        <v>38</v>
      </c>
      <c r="AX122" s="12" t="s">
        <v>77</v>
      </c>
      <c r="AY122" s="147" t="s">
        <v>144</v>
      </c>
    </row>
    <row r="123" spans="2:65" s="13" customFormat="1" ht="10">
      <c r="B123" s="153"/>
      <c r="D123" s="146" t="s">
        <v>155</v>
      </c>
      <c r="E123" s="154" t="s">
        <v>31</v>
      </c>
      <c r="F123" s="155" t="s">
        <v>157</v>
      </c>
      <c r="H123" s="156">
        <v>530</v>
      </c>
      <c r="I123" s="157"/>
      <c r="L123" s="153"/>
      <c r="M123" s="158"/>
      <c r="T123" s="159"/>
      <c r="AT123" s="154" t="s">
        <v>155</v>
      </c>
      <c r="AU123" s="154" t="s">
        <v>21</v>
      </c>
      <c r="AV123" s="13" t="s">
        <v>151</v>
      </c>
      <c r="AW123" s="13" t="s">
        <v>38</v>
      </c>
      <c r="AX123" s="13" t="s">
        <v>85</v>
      </c>
      <c r="AY123" s="154" t="s">
        <v>144</v>
      </c>
    </row>
    <row r="124" spans="2:65" s="11" customFormat="1" ht="22.75" customHeight="1">
      <c r="B124" s="116"/>
      <c r="D124" s="117" t="s">
        <v>76</v>
      </c>
      <c r="E124" s="126" t="s">
        <v>239</v>
      </c>
      <c r="F124" s="126" t="s">
        <v>240</v>
      </c>
      <c r="I124" s="119"/>
      <c r="J124" s="127">
        <f>BK124</f>
        <v>0</v>
      </c>
      <c r="L124" s="116"/>
      <c r="M124" s="121"/>
      <c r="P124" s="122">
        <f>SUM(P125:P128)</f>
        <v>0</v>
      </c>
      <c r="R124" s="122">
        <f>SUM(R125:R128)</f>
        <v>0</v>
      </c>
      <c r="T124" s="123">
        <f>SUM(T125:T128)</f>
        <v>0</v>
      </c>
      <c r="AR124" s="117" t="s">
        <v>85</v>
      </c>
      <c r="AT124" s="124" t="s">
        <v>76</v>
      </c>
      <c r="AU124" s="124" t="s">
        <v>85</v>
      </c>
      <c r="AY124" s="117" t="s">
        <v>144</v>
      </c>
      <c r="BK124" s="125">
        <f>SUM(BK125:BK128)</f>
        <v>0</v>
      </c>
    </row>
    <row r="125" spans="2:65" s="1" customFormat="1" ht="24.15" customHeight="1">
      <c r="B125" s="33"/>
      <c r="C125" s="128" t="s">
        <v>204</v>
      </c>
      <c r="D125" s="128" t="s">
        <v>146</v>
      </c>
      <c r="E125" s="129" t="s">
        <v>254</v>
      </c>
      <c r="F125" s="130" t="s">
        <v>255</v>
      </c>
      <c r="G125" s="131" t="s">
        <v>244</v>
      </c>
      <c r="H125" s="132">
        <v>308.85000000000002</v>
      </c>
      <c r="I125" s="133"/>
      <c r="J125" s="134">
        <f>ROUND(I125*H125,2)</f>
        <v>0</v>
      </c>
      <c r="K125" s="130" t="s">
        <v>150</v>
      </c>
      <c r="L125" s="33"/>
      <c r="M125" s="135" t="s">
        <v>31</v>
      </c>
      <c r="N125" s="136" t="s">
        <v>48</v>
      </c>
      <c r="P125" s="137">
        <f>O125*H125</f>
        <v>0</v>
      </c>
      <c r="Q125" s="137">
        <v>0</v>
      </c>
      <c r="R125" s="137">
        <f>Q125*H125</f>
        <v>0</v>
      </c>
      <c r="S125" s="137">
        <v>0</v>
      </c>
      <c r="T125" s="138">
        <f>S125*H125</f>
        <v>0</v>
      </c>
      <c r="AR125" s="139" t="s">
        <v>151</v>
      </c>
      <c r="AT125" s="139" t="s">
        <v>146</v>
      </c>
      <c r="AU125" s="139" t="s">
        <v>21</v>
      </c>
      <c r="AY125" s="17" t="s">
        <v>144</v>
      </c>
      <c r="BE125" s="140">
        <f>IF(N125="základní",J125,0)</f>
        <v>0</v>
      </c>
      <c r="BF125" s="140">
        <f>IF(N125="snížená",J125,0)</f>
        <v>0</v>
      </c>
      <c r="BG125" s="140">
        <f>IF(N125="zákl. přenesená",J125,0)</f>
        <v>0</v>
      </c>
      <c r="BH125" s="140">
        <f>IF(N125="sníž. přenesená",J125,0)</f>
        <v>0</v>
      </c>
      <c r="BI125" s="140">
        <f>IF(N125="nulová",J125,0)</f>
        <v>0</v>
      </c>
      <c r="BJ125" s="17" t="s">
        <v>85</v>
      </c>
      <c r="BK125" s="140">
        <f>ROUND(I125*H125,2)</f>
        <v>0</v>
      </c>
      <c r="BL125" s="17" t="s">
        <v>151</v>
      </c>
      <c r="BM125" s="139" t="s">
        <v>320</v>
      </c>
    </row>
    <row r="126" spans="2:65" s="1" customFormat="1" ht="10">
      <c r="B126" s="33"/>
      <c r="D126" s="141" t="s">
        <v>153</v>
      </c>
      <c r="F126" s="142" t="s">
        <v>257</v>
      </c>
      <c r="I126" s="143"/>
      <c r="L126" s="33"/>
      <c r="M126" s="144"/>
      <c r="T126" s="54"/>
      <c r="AT126" s="17" t="s">
        <v>153</v>
      </c>
      <c r="AU126" s="17" t="s">
        <v>21</v>
      </c>
    </row>
    <row r="127" spans="2:65" s="12" customFormat="1" ht="10">
      <c r="B127" s="145"/>
      <c r="D127" s="146" t="s">
        <v>155</v>
      </c>
      <c r="E127" s="147" t="s">
        <v>31</v>
      </c>
      <c r="F127" s="148" t="s">
        <v>321</v>
      </c>
      <c r="H127" s="149">
        <v>308.85000000000002</v>
      </c>
      <c r="I127" s="150"/>
      <c r="L127" s="145"/>
      <c r="M127" s="151"/>
      <c r="T127" s="152"/>
      <c r="AT127" s="147" t="s">
        <v>155</v>
      </c>
      <c r="AU127" s="147" t="s">
        <v>21</v>
      </c>
      <c r="AV127" s="12" t="s">
        <v>21</v>
      </c>
      <c r="AW127" s="12" t="s">
        <v>38</v>
      </c>
      <c r="AX127" s="12" t="s">
        <v>77</v>
      </c>
      <c r="AY127" s="147" t="s">
        <v>144</v>
      </c>
    </row>
    <row r="128" spans="2:65" s="13" customFormat="1" ht="10">
      <c r="B128" s="153"/>
      <c r="D128" s="146" t="s">
        <v>155</v>
      </c>
      <c r="E128" s="154" t="s">
        <v>31</v>
      </c>
      <c r="F128" s="155" t="s">
        <v>157</v>
      </c>
      <c r="H128" s="156">
        <v>308.85000000000002</v>
      </c>
      <c r="I128" s="157"/>
      <c r="L128" s="153"/>
      <c r="M128" s="166"/>
      <c r="N128" s="167"/>
      <c r="O128" s="167"/>
      <c r="P128" s="167"/>
      <c r="Q128" s="167"/>
      <c r="R128" s="167"/>
      <c r="S128" s="167"/>
      <c r="T128" s="168"/>
      <c r="AT128" s="154" t="s">
        <v>155</v>
      </c>
      <c r="AU128" s="154" t="s">
        <v>21</v>
      </c>
      <c r="AV128" s="13" t="s">
        <v>151</v>
      </c>
      <c r="AW128" s="13" t="s">
        <v>38</v>
      </c>
      <c r="AX128" s="13" t="s">
        <v>85</v>
      </c>
      <c r="AY128" s="154" t="s">
        <v>144</v>
      </c>
    </row>
    <row r="129" spans="2:12" s="1" customFormat="1" ht="7" customHeight="1">
      <c r="B129" s="42"/>
      <c r="C129" s="43"/>
      <c r="D129" s="43"/>
      <c r="E129" s="43"/>
      <c r="F129" s="43"/>
      <c r="G129" s="43"/>
      <c r="H129" s="43"/>
      <c r="I129" s="43"/>
      <c r="J129" s="43"/>
      <c r="K129" s="43"/>
      <c r="L129" s="33"/>
    </row>
  </sheetData>
  <sheetProtection algorithmName="SHA-512" hashValue="e3kP//xOtmRuUTlSQUc58pAFNqdce+yFV5oQ/q1tatkbsvqQG6wixUW6FqhoTdCCc9c2FfMklIPwFyzdTwR5Jg==" saltValue="pFz2iApEK2ZXjbqSe1+3UNYIqYq2BLnycmVcXx2bLG4OdUqCYdRE2JJ4VqTlcbz/mEjNpPIN6s1CVMwit3uW3A==" spinCount="100000" sheet="1" objects="1" scenarios="1" formatColumns="0" formatRows="0" autoFilter="0"/>
  <autoFilter ref="C81:K128" xr:uid="{00000000-0009-0000-0000-000002000000}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200-000000000000}"/>
    <hyperlink ref="F90" r:id="rId2" xr:uid="{00000000-0004-0000-0200-000001000000}"/>
    <hyperlink ref="F94" r:id="rId3" xr:uid="{00000000-0004-0000-0200-000002000000}"/>
    <hyperlink ref="F100" r:id="rId4" xr:uid="{00000000-0004-0000-0200-000003000000}"/>
    <hyperlink ref="F105" r:id="rId5" xr:uid="{00000000-0004-0000-0200-000004000000}"/>
    <hyperlink ref="F109" r:id="rId6" xr:uid="{00000000-0004-0000-0200-000005000000}"/>
    <hyperlink ref="F113" r:id="rId7" xr:uid="{00000000-0004-0000-0200-000006000000}"/>
    <hyperlink ref="F117" r:id="rId8" xr:uid="{00000000-0004-0000-0200-000007000000}"/>
    <hyperlink ref="F121" r:id="rId9" xr:uid="{00000000-0004-0000-0200-000008000000}"/>
    <hyperlink ref="F126" r:id="rId10" xr:uid="{00000000-0004-0000-0200-000009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35"/>
  <sheetViews>
    <sheetView showGridLines="0" workbookViewId="0"/>
  </sheetViews>
  <sheetFormatPr defaultRowHeight="14.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100.77734375" customWidth="1"/>
    <col min="7" max="7" width="7.44140625" customWidth="1"/>
    <col min="8" max="8" width="14" customWidth="1"/>
    <col min="9" max="9" width="15.77734375" customWidth="1"/>
    <col min="10" max="11" width="22.33203125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AT2" s="17" t="s">
        <v>92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21</v>
      </c>
    </row>
    <row r="4" spans="2:46" ht="25" customHeight="1">
      <c r="B4" s="20"/>
      <c r="D4" s="21" t="s">
        <v>114</v>
      </c>
      <c r="L4" s="20"/>
      <c r="M4" s="86" t="s">
        <v>10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7" t="str">
        <f>'Rekapitulace stavby'!K6</f>
        <v>22112020_22 - Sanace -10  Mníšek pod Brdy, Halda, Bažantnice a okoli-12</v>
      </c>
      <c r="F7" s="308"/>
      <c r="G7" s="308"/>
      <c r="H7" s="308"/>
      <c r="L7" s="20"/>
    </row>
    <row r="8" spans="2:46" s="1" customFormat="1" ht="12" customHeight="1">
      <c r="B8" s="33"/>
      <c r="D8" s="27" t="s">
        <v>115</v>
      </c>
      <c r="L8" s="33"/>
    </row>
    <row r="9" spans="2:46" s="1" customFormat="1" ht="16.5" customHeight="1">
      <c r="B9" s="33"/>
      <c r="E9" s="274" t="s">
        <v>322</v>
      </c>
      <c r="F9" s="309"/>
      <c r="G9" s="309"/>
      <c r="H9" s="309"/>
      <c r="L9" s="33"/>
    </row>
    <row r="10" spans="2:46" s="1" customFormat="1" ht="10">
      <c r="B10" s="33"/>
      <c r="L10" s="33"/>
    </row>
    <row r="11" spans="2:46" s="1" customFormat="1" ht="12" customHeight="1">
      <c r="B11" s="33"/>
      <c r="D11" s="27" t="s">
        <v>18</v>
      </c>
      <c r="F11" s="25" t="s">
        <v>19</v>
      </c>
      <c r="I11" s="27" t="s">
        <v>20</v>
      </c>
      <c r="J11" s="25" t="s">
        <v>21</v>
      </c>
      <c r="L11" s="33"/>
    </row>
    <row r="12" spans="2:46" s="1" customFormat="1" ht="12" customHeight="1">
      <c r="B12" s="33"/>
      <c r="D12" s="27" t="s">
        <v>22</v>
      </c>
      <c r="F12" s="25" t="s">
        <v>117</v>
      </c>
      <c r="I12" s="27" t="s">
        <v>24</v>
      </c>
      <c r="J12" s="50" t="str">
        <f>'Rekapitulace stavby'!AN8</f>
        <v>Vyplň údaj</v>
      </c>
      <c r="L12" s="33"/>
    </row>
    <row r="13" spans="2:46" s="1" customFormat="1" ht="21.75" customHeight="1">
      <c r="B13" s="33"/>
      <c r="D13" s="24" t="s">
        <v>25</v>
      </c>
      <c r="F13" s="29" t="s">
        <v>26</v>
      </c>
      <c r="I13" s="24" t="s">
        <v>27</v>
      </c>
      <c r="J13" s="29" t="s">
        <v>28</v>
      </c>
      <c r="L13" s="33"/>
    </row>
    <row r="14" spans="2:46" s="1" customFormat="1" ht="12" customHeight="1">
      <c r="B14" s="33"/>
      <c r="D14" s="27" t="s">
        <v>29</v>
      </c>
      <c r="I14" s="27" t="s">
        <v>30</v>
      </c>
      <c r="J14" s="25" t="s">
        <v>31</v>
      </c>
      <c r="L14" s="33"/>
    </row>
    <row r="15" spans="2:46" s="1" customFormat="1" ht="18" customHeight="1">
      <c r="B15" s="33"/>
      <c r="E15" s="25" t="s">
        <v>118</v>
      </c>
      <c r="I15" s="27" t="s">
        <v>33</v>
      </c>
      <c r="J15" s="25" t="s">
        <v>31</v>
      </c>
      <c r="L15" s="33"/>
    </row>
    <row r="16" spans="2:46" s="1" customFormat="1" ht="7" customHeight="1">
      <c r="B16" s="33"/>
      <c r="L16" s="33"/>
    </row>
    <row r="17" spans="2:12" s="1" customFormat="1" ht="12" customHeight="1">
      <c r="B17" s="33"/>
      <c r="D17" s="27" t="s">
        <v>34</v>
      </c>
      <c r="I17" s="27" t="s">
        <v>30</v>
      </c>
      <c r="J17" s="28" t="str">
        <f>'Rekapitulace stavby'!AN13</f>
        <v>Vyplň údaj</v>
      </c>
      <c r="L17" s="33"/>
    </row>
    <row r="18" spans="2:12" s="1" customFormat="1" ht="18" customHeight="1">
      <c r="B18" s="33"/>
      <c r="E18" s="310" t="str">
        <f>'Rekapitulace stavby'!E14</f>
        <v>Vyplň údaj</v>
      </c>
      <c r="F18" s="280"/>
      <c r="G18" s="280"/>
      <c r="H18" s="280"/>
      <c r="I18" s="27" t="s">
        <v>33</v>
      </c>
      <c r="J18" s="28" t="str">
        <f>'Rekapitulace stavby'!AN14</f>
        <v>Vyplň údaj</v>
      </c>
      <c r="L18" s="33"/>
    </row>
    <row r="19" spans="2:12" s="1" customFormat="1" ht="7" customHeight="1">
      <c r="B19" s="33"/>
      <c r="L19" s="33"/>
    </row>
    <row r="20" spans="2:12" s="1" customFormat="1" ht="12" customHeight="1">
      <c r="B20" s="33"/>
      <c r="D20" s="27" t="s">
        <v>36</v>
      </c>
      <c r="I20" s="27" t="s">
        <v>30</v>
      </c>
      <c r="J20" s="25" t="s">
        <v>31</v>
      </c>
      <c r="L20" s="33"/>
    </row>
    <row r="21" spans="2:12" s="1" customFormat="1" ht="18" customHeight="1">
      <c r="B21" s="33"/>
      <c r="E21" s="25" t="s">
        <v>323</v>
      </c>
      <c r="I21" s="27" t="s">
        <v>33</v>
      </c>
      <c r="J21" s="25" t="s">
        <v>31</v>
      </c>
      <c r="L21" s="33"/>
    </row>
    <row r="22" spans="2:12" s="1" customFormat="1" ht="7" customHeight="1">
      <c r="B22" s="33"/>
      <c r="L22" s="33"/>
    </row>
    <row r="23" spans="2:12" s="1" customFormat="1" ht="12" customHeight="1">
      <c r="B23" s="33"/>
      <c r="D23" s="27" t="s">
        <v>39</v>
      </c>
      <c r="I23" s="27" t="s">
        <v>30</v>
      </c>
      <c r="J23" s="25" t="s">
        <v>31</v>
      </c>
      <c r="L23" s="33"/>
    </row>
    <row r="24" spans="2:12" s="1" customFormat="1" ht="18" customHeight="1">
      <c r="B24" s="33"/>
      <c r="E24" s="25" t="s">
        <v>120</v>
      </c>
      <c r="I24" s="27" t="s">
        <v>33</v>
      </c>
      <c r="J24" s="25" t="s">
        <v>31</v>
      </c>
      <c r="L24" s="33"/>
    </row>
    <row r="25" spans="2:12" s="1" customFormat="1" ht="7" customHeight="1">
      <c r="B25" s="33"/>
      <c r="L25" s="33"/>
    </row>
    <row r="26" spans="2:12" s="1" customFormat="1" ht="12" customHeight="1">
      <c r="B26" s="33"/>
      <c r="D26" s="27" t="s">
        <v>41</v>
      </c>
      <c r="L26" s="33"/>
    </row>
    <row r="27" spans="2:12" s="7" customFormat="1" ht="16.5" customHeight="1">
      <c r="B27" s="87"/>
      <c r="E27" s="285" t="s">
        <v>31</v>
      </c>
      <c r="F27" s="285"/>
      <c r="G27" s="285"/>
      <c r="H27" s="285"/>
      <c r="L27" s="87"/>
    </row>
    <row r="28" spans="2:12" s="1" customFormat="1" ht="7" customHeight="1">
      <c r="B28" s="33"/>
      <c r="L28" s="33"/>
    </row>
    <row r="29" spans="2:12" s="1" customFormat="1" ht="7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4" customHeight="1">
      <c r="B30" s="33"/>
      <c r="D30" s="88" t="s">
        <v>43</v>
      </c>
      <c r="J30" s="64">
        <f>ROUND(J85, 2)</f>
        <v>0</v>
      </c>
      <c r="L30" s="33"/>
    </row>
    <row r="31" spans="2:12" s="1" customFormat="1" ht="7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>
      <c r="B32" s="33"/>
      <c r="F32" s="36" t="s">
        <v>45</v>
      </c>
      <c r="I32" s="36" t="s">
        <v>44</v>
      </c>
      <c r="J32" s="36" t="s">
        <v>46</v>
      </c>
      <c r="L32" s="33"/>
    </row>
    <row r="33" spans="2:12" s="1" customFormat="1" ht="14.4" customHeight="1">
      <c r="B33" s="33"/>
      <c r="D33" s="53" t="s">
        <v>47</v>
      </c>
      <c r="E33" s="27" t="s">
        <v>48</v>
      </c>
      <c r="F33" s="89">
        <f>ROUND((SUM(BE85:BE134)),  2)</f>
        <v>0</v>
      </c>
      <c r="I33" s="90">
        <v>0.21</v>
      </c>
      <c r="J33" s="89">
        <f>ROUND(((SUM(BE85:BE134))*I33),  2)</f>
        <v>0</v>
      </c>
      <c r="L33" s="33"/>
    </row>
    <row r="34" spans="2:12" s="1" customFormat="1" ht="14.4" customHeight="1">
      <c r="B34" s="33"/>
      <c r="E34" s="27" t="s">
        <v>49</v>
      </c>
      <c r="F34" s="89">
        <f>ROUND((SUM(BF85:BF134)),  2)</f>
        <v>0</v>
      </c>
      <c r="I34" s="90">
        <v>0.15</v>
      </c>
      <c r="J34" s="89">
        <f>ROUND(((SUM(BF85:BF134))*I34),  2)</f>
        <v>0</v>
      </c>
      <c r="L34" s="33"/>
    </row>
    <row r="35" spans="2:12" s="1" customFormat="1" ht="14.4" hidden="1" customHeight="1">
      <c r="B35" s="33"/>
      <c r="E35" s="27" t="s">
        <v>50</v>
      </c>
      <c r="F35" s="89">
        <f>ROUND((SUM(BG85:BG134)),  2)</f>
        <v>0</v>
      </c>
      <c r="I35" s="90">
        <v>0.21</v>
      </c>
      <c r="J35" s="89">
        <f>0</f>
        <v>0</v>
      </c>
      <c r="L35" s="33"/>
    </row>
    <row r="36" spans="2:12" s="1" customFormat="1" ht="14.4" hidden="1" customHeight="1">
      <c r="B36" s="33"/>
      <c r="E36" s="27" t="s">
        <v>51</v>
      </c>
      <c r="F36" s="89">
        <f>ROUND((SUM(BH85:BH134)),  2)</f>
        <v>0</v>
      </c>
      <c r="I36" s="90">
        <v>0.15</v>
      </c>
      <c r="J36" s="89">
        <f>0</f>
        <v>0</v>
      </c>
      <c r="L36" s="33"/>
    </row>
    <row r="37" spans="2:12" s="1" customFormat="1" ht="14.4" hidden="1" customHeight="1">
      <c r="B37" s="33"/>
      <c r="E37" s="27" t="s">
        <v>52</v>
      </c>
      <c r="F37" s="89">
        <f>ROUND((SUM(BI85:BI134)),  2)</f>
        <v>0</v>
      </c>
      <c r="I37" s="90">
        <v>0</v>
      </c>
      <c r="J37" s="89">
        <f>0</f>
        <v>0</v>
      </c>
      <c r="L37" s="33"/>
    </row>
    <row r="38" spans="2:12" s="1" customFormat="1" ht="7" customHeight="1">
      <c r="B38" s="33"/>
      <c r="L38" s="33"/>
    </row>
    <row r="39" spans="2:12" s="1" customFormat="1" ht="25.4" customHeight="1">
      <c r="B39" s="33"/>
      <c r="C39" s="91"/>
      <c r="D39" s="92" t="s">
        <v>53</v>
      </c>
      <c r="E39" s="55"/>
      <c r="F39" s="55"/>
      <c r="G39" s="93" t="s">
        <v>54</v>
      </c>
      <c r="H39" s="94" t="s">
        <v>55</v>
      </c>
      <c r="I39" s="55"/>
      <c r="J39" s="95">
        <f>SUM(J30:J37)</f>
        <v>0</v>
      </c>
      <c r="K39" s="96"/>
      <c r="L39" s="33"/>
    </row>
    <row r="40" spans="2:12" s="1" customFormat="1" ht="14.4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7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5" customHeight="1">
      <c r="B45" s="33"/>
      <c r="C45" s="21" t="s">
        <v>121</v>
      </c>
      <c r="L45" s="33"/>
    </row>
    <row r="46" spans="2:12" s="1" customFormat="1" ht="7" customHeight="1">
      <c r="B46" s="33"/>
      <c r="L46" s="33"/>
    </row>
    <row r="47" spans="2:12" s="1" customFormat="1" ht="12" customHeight="1">
      <c r="B47" s="33"/>
      <c r="C47" s="27" t="s">
        <v>16</v>
      </c>
      <c r="L47" s="33"/>
    </row>
    <row r="48" spans="2:12" s="1" customFormat="1" ht="16.5" customHeight="1">
      <c r="B48" s="33"/>
      <c r="E48" s="307" t="str">
        <f>E7</f>
        <v>22112020_22 - Sanace -10  Mníšek pod Brdy, Halda, Bažantnice a okoli-12</v>
      </c>
      <c r="F48" s="308"/>
      <c r="G48" s="308"/>
      <c r="H48" s="308"/>
      <c r="L48" s="33"/>
    </row>
    <row r="49" spans="2:47" s="1" customFormat="1" ht="12" customHeight="1">
      <c r="B49" s="33"/>
      <c r="C49" s="27" t="s">
        <v>115</v>
      </c>
      <c r="L49" s="33"/>
    </row>
    <row r="50" spans="2:47" s="1" customFormat="1" ht="16.5" customHeight="1">
      <c r="B50" s="33"/>
      <c r="E50" s="274" t="str">
        <f>E9</f>
        <v>22112020_03 - Mníšek pod Brdy - Těsnění dna odkaliště</v>
      </c>
      <c r="F50" s="309"/>
      <c r="G50" s="309"/>
      <c r="H50" s="309"/>
      <c r="L50" s="33"/>
    </row>
    <row r="51" spans="2:47" s="1" customFormat="1" ht="7" customHeight="1">
      <c r="B51" s="33"/>
      <c r="L51" s="33"/>
    </row>
    <row r="52" spans="2:47" s="1" customFormat="1" ht="12" customHeight="1">
      <c r="B52" s="33"/>
      <c r="C52" s="27" t="s">
        <v>22</v>
      </c>
      <c r="F52" s="25" t="str">
        <f>F12</f>
        <v>Mníšek pod Brdy</v>
      </c>
      <c r="I52" s="27" t="s">
        <v>24</v>
      </c>
      <c r="J52" s="50" t="str">
        <f>IF(J12="","",J12)</f>
        <v>Vyplň údaj</v>
      </c>
      <c r="L52" s="33"/>
    </row>
    <row r="53" spans="2:47" s="1" customFormat="1" ht="7" customHeight="1">
      <c r="B53" s="33"/>
      <c r="L53" s="33"/>
    </row>
    <row r="54" spans="2:47" s="1" customFormat="1" ht="25.65" customHeight="1">
      <c r="B54" s="33"/>
      <c r="C54" s="27" t="s">
        <v>29</v>
      </c>
      <c r="F54" s="25" t="str">
        <f>E15</f>
        <v>Město Mníšek pod Brdy</v>
      </c>
      <c r="I54" s="27" t="s">
        <v>36</v>
      </c>
      <c r="J54" s="31" t="str">
        <f>E21</f>
        <v>Interprojekt odpady, s.r.o.</v>
      </c>
      <c r="L54" s="33"/>
    </row>
    <row r="55" spans="2:47" s="1" customFormat="1" ht="15.15" customHeight="1">
      <c r="B55" s="33"/>
      <c r="C55" s="27" t="s">
        <v>34</v>
      </c>
      <c r="F55" s="25" t="str">
        <f>IF(E18="","",E18)</f>
        <v>Vyplň údaj</v>
      </c>
      <c r="I55" s="27" t="s">
        <v>39</v>
      </c>
      <c r="J55" s="31" t="str">
        <f>E24</f>
        <v>Ing.R.Pýcha</v>
      </c>
      <c r="L55" s="33"/>
    </row>
    <row r="56" spans="2:47" s="1" customFormat="1" ht="10.25" customHeight="1">
      <c r="B56" s="33"/>
      <c r="L56" s="33"/>
    </row>
    <row r="57" spans="2:47" s="1" customFormat="1" ht="29.25" customHeight="1">
      <c r="B57" s="33"/>
      <c r="C57" s="97" t="s">
        <v>122</v>
      </c>
      <c r="D57" s="91"/>
      <c r="E57" s="91"/>
      <c r="F57" s="91"/>
      <c r="G57" s="91"/>
      <c r="H57" s="91"/>
      <c r="I57" s="91"/>
      <c r="J57" s="98" t="s">
        <v>123</v>
      </c>
      <c r="K57" s="91"/>
      <c r="L57" s="33"/>
    </row>
    <row r="58" spans="2:47" s="1" customFormat="1" ht="10.25" customHeight="1">
      <c r="B58" s="33"/>
      <c r="L58" s="33"/>
    </row>
    <row r="59" spans="2:47" s="1" customFormat="1" ht="22.75" customHeight="1">
      <c r="B59" s="33"/>
      <c r="C59" s="99" t="s">
        <v>75</v>
      </c>
      <c r="J59" s="64">
        <f>J85</f>
        <v>0</v>
      </c>
      <c r="L59" s="33"/>
      <c r="AU59" s="17" t="s">
        <v>124</v>
      </c>
    </row>
    <row r="60" spans="2:47" s="8" customFormat="1" ht="25" customHeight="1">
      <c r="B60" s="100"/>
      <c r="D60" s="101" t="s">
        <v>125</v>
      </c>
      <c r="E60" s="102"/>
      <c r="F60" s="102"/>
      <c r="G60" s="102"/>
      <c r="H60" s="102"/>
      <c r="I60" s="102"/>
      <c r="J60" s="103">
        <f>J86</f>
        <v>0</v>
      </c>
      <c r="L60" s="100"/>
    </row>
    <row r="61" spans="2:47" s="9" customFormat="1" ht="19.899999999999999" customHeight="1">
      <c r="B61" s="104"/>
      <c r="D61" s="105" t="s">
        <v>126</v>
      </c>
      <c r="E61" s="106"/>
      <c r="F61" s="106"/>
      <c r="G61" s="106"/>
      <c r="H61" s="106"/>
      <c r="I61" s="106"/>
      <c r="J61" s="107">
        <f>J87</f>
        <v>0</v>
      </c>
      <c r="L61" s="104"/>
    </row>
    <row r="62" spans="2:47" s="9" customFormat="1" ht="19.899999999999999" customHeight="1">
      <c r="B62" s="104"/>
      <c r="D62" s="105" t="s">
        <v>324</v>
      </c>
      <c r="E62" s="106"/>
      <c r="F62" s="106"/>
      <c r="G62" s="106"/>
      <c r="H62" s="106"/>
      <c r="I62" s="106"/>
      <c r="J62" s="107">
        <f>J96</f>
        <v>0</v>
      </c>
      <c r="L62" s="104"/>
    </row>
    <row r="63" spans="2:47" s="9" customFormat="1" ht="19.899999999999999" customHeight="1">
      <c r="B63" s="104"/>
      <c r="D63" s="105" t="s">
        <v>127</v>
      </c>
      <c r="E63" s="106"/>
      <c r="F63" s="106"/>
      <c r="G63" s="106"/>
      <c r="H63" s="106"/>
      <c r="I63" s="106"/>
      <c r="J63" s="107">
        <f>J105</f>
        <v>0</v>
      </c>
      <c r="L63" s="104"/>
    </row>
    <row r="64" spans="2:47" s="8" customFormat="1" ht="25" customHeight="1">
      <c r="B64" s="100"/>
      <c r="D64" s="101" t="s">
        <v>325</v>
      </c>
      <c r="E64" s="102"/>
      <c r="F64" s="102"/>
      <c r="G64" s="102"/>
      <c r="H64" s="102"/>
      <c r="I64" s="102"/>
      <c r="J64" s="103">
        <f>J113</f>
        <v>0</v>
      </c>
      <c r="L64" s="100"/>
    </row>
    <row r="65" spans="2:12" s="9" customFormat="1" ht="19.899999999999999" customHeight="1">
      <c r="B65" s="104"/>
      <c r="D65" s="105" t="s">
        <v>326</v>
      </c>
      <c r="E65" s="106"/>
      <c r="F65" s="106"/>
      <c r="G65" s="106"/>
      <c r="H65" s="106"/>
      <c r="I65" s="106"/>
      <c r="J65" s="107">
        <f>J114</f>
        <v>0</v>
      </c>
      <c r="L65" s="104"/>
    </row>
    <row r="66" spans="2:12" s="1" customFormat="1" ht="21.75" customHeight="1">
      <c r="B66" s="33"/>
      <c r="L66" s="33"/>
    </row>
    <row r="67" spans="2:12" s="1" customFormat="1" ht="7" customHeight="1"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33"/>
    </row>
    <row r="71" spans="2:12" s="1" customFormat="1" ht="7" customHeight="1">
      <c r="B71" s="44"/>
      <c r="C71" s="45"/>
      <c r="D71" s="45"/>
      <c r="E71" s="45"/>
      <c r="F71" s="45"/>
      <c r="G71" s="45"/>
      <c r="H71" s="45"/>
      <c r="I71" s="45"/>
      <c r="J71" s="45"/>
      <c r="K71" s="45"/>
      <c r="L71" s="33"/>
    </row>
    <row r="72" spans="2:12" s="1" customFormat="1" ht="25" customHeight="1">
      <c r="B72" s="33"/>
      <c r="C72" s="21" t="s">
        <v>129</v>
      </c>
      <c r="L72" s="33"/>
    </row>
    <row r="73" spans="2:12" s="1" customFormat="1" ht="7" customHeight="1">
      <c r="B73" s="33"/>
      <c r="L73" s="33"/>
    </row>
    <row r="74" spans="2:12" s="1" customFormat="1" ht="12" customHeight="1">
      <c r="B74" s="33"/>
      <c r="C74" s="27" t="s">
        <v>16</v>
      </c>
      <c r="L74" s="33"/>
    </row>
    <row r="75" spans="2:12" s="1" customFormat="1" ht="16.5" customHeight="1">
      <c r="B75" s="33"/>
      <c r="E75" s="307" t="str">
        <f>E7</f>
        <v>22112020_22 - Sanace -10  Mníšek pod Brdy, Halda, Bažantnice a okoli-12</v>
      </c>
      <c r="F75" s="308"/>
      <c r="G75" s="308"/>
      <c r="H75" s="308"/>
      <c r="L75" s="33"/>
    </row>
    <row r="76" spans="2:12" s="1" customFormat="1" ht="12" customHeight="1">
      <c r="B76" s="33"/>
      <c r="C76" s="27" t="s">
        <v>115</v>
      </c>
      <c r="L76" s="33"/>
    </row>
    <row r="77" spans="2:12" s="1" customFormat="1" ht="16.5" customHeight="1">
      <c r="B77" s="33"/>
      <c r="E77" s="274" t="str">
        <f>E9</f>
        <v>22112020_03 - Mníšek pod Brdy - Těsnění dna odkaliště</v>
      </c>
      <c r="F77" s="309"/>
      <c r="G77" s="309"/>
      <c r="H77" s="309"/>
      <c r="L77" s="33"/>
    </row>
    <row r="78" spans="2:12" s="1" customFormat="1" ht="7" customHeight="1">
      <c r="B78" s="33"/>
      <c r="L78" s="33"/>
    </row>
    <row r="79" spans="2:12" s="1" customFormat="1" ht="12" customHeight="1">
      <c r="B79" s="33"/>
      <c r="C79" s="27" t="s">
        <v>22</v>
      </c>
      <c r="F79" s="25" t="str">
        <f>F12</f>
        <v>Mníšek pod Brdy</v>
      </c>
      <c r="I79" s="27" t="s">
        <v>24</v>
      </c>
      <c r="J79" s="50" t="str">
        <f>IF(J12="","",J12)</f>
        <v>Vyplň údaj</v>
      </c>
      <c r="L79" s="33"/>
    </row>
    <row r="80" spans="2:12" s="1" customFormat="1" ht="7" customHeight="1">
      <c r="B80" s="33"/>
      <c r="L80" s="33"/>
    </row>
    <row r="81" spans="2:65" s="1" customFormat="1" ht="25.65" customHeight="1">
      <c r="B81" s="33"/>
      <c r="C81" s="27" t="s">
        <v>29</v>
      </c>
      <c r="F81" s="25" t="str">
        <f>E15</f>
        <v>Město Mníšek pod Brdy</v>
      </c>
      <c r="I81" s="27" t="s">
        <v>36</v>
      </c>
      <c r="J81" s="31" t="str">
        <f>E21</f>
        <v>Interprojekt odpady, s.r.o.</v>
      </c>
      <c r="L81" s="33"/>
    </row>
    <row r="82" spans="2:65" s="1" customFormat="1" ht="15.15" customHeight="1">
      <c r="B82" s="33"/>
      <c r="C82" s="27" t="s">
        <v>34</v>
      </c>
      <c r="F82" s="25" t="str">
        <f>IF(E18="","",E18)</f>
        <v>Vyplň údaj</v>
      </c>
      <c r="I82" s="27" t="s">
        <v>39</v>
      </c>
      <c r="J82" s="31" t="str">
        <f>E24</f>
        <v>Ing.R.Pýcha</v>
      </c>
      <c r="L82" s="33"/>
    </row>
    <row r="83" spans="2:65" s="1" customFormat="1" ht="10.25" customHeight="1">
      <c r="B83" s="33"/>
      <c r="L83" s="33"/>
    </row>
    <row r="84" spans="2:65" s="10" customFormat="1" ht="29.25" customHeight="1">
      <c r="B84" s="108"/>
      <c r="C84" s="109" t="s">
        <v>130</v>
      </c>
      <c r="D84" s="110" t="s">
        <v>62</v>
      </c>
      <c r="E84" s="110" t="s">
        <v>58</v>
      </c>
      <c r="F84" s="110" t="s">
        <v>59</v>
      </c>
      <c r="G84" s="110" t="s">
        <v>131</v>
      </c>
      <c r="H84" s="110" t="s">
        <v>132</v>
      </c>
      <c r="I84" s="110" t="s">
        <v>133</v>
      </c>
      <c r="J84" s="110" t="s">
        <v>123</v>
      </c>
      <c r="K84" s="111" t="s">
        <v>134</v>
      </c>
      <c r="L84" s="108"/>
      <c r="M84" s="57" t="s">
        <v>31</v>
      </c>
      <c r="N84" s="58" t="s">
        <v>47</v>
      </c>
      <c r="O84" s="58" t="s">
        <v>135</v>
      </c>
      <c r="P84" s="58" t="s">
        <v>136</v>
      </c>
      <c r="Q84" s="58" t="s">
        <v>137</v>
      </c>
      <c r="R84" s="58" t="s">
        <v>138</v>
      </c>
      <c r="S84" s="58" t="s">
        <v>139</v>
      </c>
      <c r="T84" s="59" t="s">
        <v>140</v>
      </c>
    </row>
    <row r="85" spans="2:65" s="1" customFormat="1" ht="22.75" customHeight="1">
      <c r="B85" s="33"/>
      <c r="C85" s="62" t="s">
        <v>141</v>
      </c>
      <c r="J85" s="112">
        <f>BK85</f>
        <v>0</v>
      </c>
      <c r="L85" s="33"/>
      <c r="M85" s="60"/>
      <c r="N85" s="51"/>
      <c r="O85" s="51"/>
      <c r="P85" s="113">
        <f>P86+P113</f>
        <v>0</v>
      </c>
      <c r="Q85" s="51"/>
      <c r="R85" s="113">
        <f>R86+R113</f>
        <v>17.890023999999997</v>
      </c>
      <c r="S85" s="51"/>
      <c r="T85" s="114">
        <f>T86+T113</f>
        <v>0</v>
      </c>
      <c r="AT85" s="17" t="s">
        <v>76</v>
      </c>
      <c r="AU85" s="17" t="s">
        <v>124</v>
      </c>
      <c r="BK85" s="115">
        <f>BK86+BK113</f>
        <v>0</v>
      </c>
    </row>
    <row r="86" spans="2:65" s="11" customFormat="1" ht="25.9" customHeight="1">
      <c r="B86" s="116"/>
      <c r="D86" s="117" t="s">
        <v>76</v>
      </c>
      <c r="E86" s="118" t="s">
        <v>142</v>
      </c>
      <c r="F86" s="118" t="s">
        <v>143</v>
      </c>
      <c r="I86" s="119"/>
      <c r="J86" s="120">
        <f>BK86</f>
        <v>0</v>
      </c>
      <c r="L86" s="116"/>
      <c r="M86" s="121"/>
      <c r="P86" s="122">
        <f>P87+P96+P105</f>
        <v>0</v>
      </c>
      <c r="R86" s="122">
        <f>R87+R96+R105</f>
        <v>3.7962799999999994</v>
      </c>
      <c r="T86" s="123">
        <f>T87+T96+T105</f>
        <v>0</v>
      </c>
      <c r="AR86" s="117" t="s">
        <v>85</v>
      </c>
      <c r="AT86" s="124" t="s">
        <v>76</v>
      </c>
      <c r="AU86" s="124" t="s">
        <v>77</v>
      </c>
      <c r="AY86" s="117" t="s">
        <v>144</v>
      </c>
      <c r="BK86" s="125">
        <f>BK87+BK96+BK105</f>
        <v>0</v>
      </c>
    </row>
    <row r="87" spans="2:65" s="11" customFormat="1" ht="22.75" customHeight="1">
      <c r="B87" s="116"/>
      <c r="D87" s="117" t="s">
        <v>76</v>
      </c>
      <c r="E87" s="126" t="s">
        <v>85</v>
      </c>
      <c r="F87" s="126" t="s">
        <v>145</v>
      </c>
      <c r="I87" s="119"/>
      <c r="J87" s="127">
        <f>BK87</f>
        <v>0</v>
      </c>
      <c r="L87" s="116"/>
      <c r="M87" s="121"/>
      <c r="P87" s="122">
        <f>SUM(P88:P95)</f>
        <v>0</v>
      </c>
      <c r="R87" s="122">
        <f>SUM(R88:R95)</f>
        <v>0</v>
      </c>
      <c r="T87" s="123">
        <f>SUM(T88:T95)</f>
        <v>0</v>
      </c>
      <c r="AR87" s="117" t="s">
        <v>85</v>
      </c>
      <c r="AT87" s="124" t="s">
        <v>76</v>
      </c>
      <c r="AU87" s="124" t="s">
        <v>85</v>
      </c>
      <c r="AY87" s="117" t="s">
        <v>144</v>
      </c>
      <c r="BK87" s="125">
        <f>SUM(BK88:BK95)</f>
        <v>0</v>
      </c>
    </row>
    <row r="88" spans="2:65" s="1" customFormat="1" ht="24.15" customHeight="1">
      <c r="B88" s="33"/>
      <c r="C88" s="128" t="s">
        <v>85</v>
      </c>
      <c r="D88" s="128" t="s">
        <v>146</v>
      </c>
      <c r="E88" s="129" t="s">
        <v>327</v>
      </c>
      <c r="F88" s="130" t="s">
        <v>328</v>
      </c>
      <c r="G88" s="131" t="s">
        <v>188</v>
      </c>
      <c r="H88" s="132">
        <v>176.4</v>
      </c>
      <c r="I88" s="133"/>
      <c r="J88" s="134">
        <f>ROUND(I88*H88,2)</f>
        <v>0</v>
      </c>
      <c r="K88" s="130" t="s">
        <v>150</v>
      </c>
      <c r="L88" s="33"/>
      <c r="M88" s="135" t="s">
        <v>31</v>
      </c>
      <c r="N88" s="136" t="s">
        <v>48</v>
      </c>
      <c r="P88" s="137">
        <f>O88*H88</f>
        <v>0</v>
      </c>
      <c r="Q88" s="137">
        <v>0</v>
      </c>
      <c r="R88" s="137">
        <f>Q88*H88</f>
        <v>0</v>
      </c>
      <c r="S88" s="137">
        <v>0</v>
      </c>
      <c r="T88" s="138">
        <f>S88*H88</f>
        <v>0</v>
      </c>
      <c r="AR88" s="139" t="s">
        <v>151</v>
      </c>
      <c r="AT88" s="139" t="s">
        <v>146</v>
      </c>
      <c r="AU88" s="139" t="s">
        <v>21</v>
      </c>
      <c r="AY88" s="17" t="s">
        <v>144</v>
      </c>
      <c r="BE88" s="140">
        <f>IF(N88="základní",J88,0)</f>
        <v>0</v>
      </c>
      <c r="BF88" s="140">
        <f>IF(N88="snížená",J88,0)</f>
        <v>0</v>
      </c>
      <c r="BG88" s="140">
        <f>IF(N88="zákl. přenesená",J88,0)</f>
        <v>0</v>
      </c>
      <c r="BH88" s="140">
        <f>IF(N88="sníž. přenesená",J88,0)</f>
        <v>0</v>
      </c>
      <c r="BI88" s="140">
        <f>IF(N88="nulová",J88,0)</f>
        <v>0</v>
      </c>
      <c r="BJ88" s="17" t="s">
        <v>85</v>
      </c>
      <c r="BK88" s="140">
        <f>ROUND(I88*H88,2)</f>
        <v>0</v>
      </c>
      <c r="BL88" s="17" t="s">
        <v>151</v>
      </c>
      <c r="BM88" s="139" t="s">
        <v>329</v>
      </c>
    </row>
    <row r="89" spans="2:65" s="1" customFormat="1" ht="10">
      <c r="B89" s="33"/>
      <c r="D89" s="141" t="s">
        <v>153</v>
      </c>
      <c r="F89" s="142" t="s">
        <v>330</v>
      </c>
      <c r="I89" s="143"/>
      <c r="L89" s="33"/>
      <c r="M89" s="144"/>
      <c r="T89" s="54"/>
      <c r="AT89" s="17" t="s">
        <v>153</v>
      </c>
      <c r="AU89" s="17" t="s">
        <v>21</v>
      </c>
    </row>
    <row r="90" spans="2:65" s="12" customFormat="1" ht="10">
      <c r="B90" s="145"/>
      <c r="D90" s="146" t="s">
        <v>155</v>
      </c>
      <c r="E90" s="147" t="s">
        <v>31</v>
      </c>
      <c r="F90" s="148" t="s">
        <v>331</v>
      </c>
      <c r="H90" s="149">
        <v>176.4</v>
      </c>
      <c r="I90" s="150"/>
      <c r="L90" s="145"/>
      <c r="M90" s="151"/>
      <c r="T90" s="152"/>
      <c r="AT90" s="147" t="s">
        <v>155</v>
      </c>
      <c r="AU90" s="147" t="s">
        <v>21</v>
      </c>
      <c r="AV90" s="12" t="s">
        <v>21</v>
      </c>
      <c r="AW90" s="12" t="s">
        <v>38</v>
      </c>
      <c r="AX90" s="12" t="s">
        <v>77</v>
      </c>
      <c r="AY90" s="147" t="s">
        <v>144</v>
      </c>
    </row>
    <row r="91" spans="2:65" s="13" customFormat="1" ht="10">
      <c r="B91" s="153"/>
      <c r="D91" s="146" t="s">
        <v>155</v>
      </c>
      <c r="E91" s="154" t="s">
        <v>31</v>
      </c>
      <c r="F91" s="155" t="s">
        <v>157</v>
      </c>
      <c r="H91" s="156">
        <v>176.4</v>
      </c>
      <c r="I91" s="157"/>
      <c r="L91" s="153"/>
      <c r="M91" s="158"/>
      <c r="T91" s="159"/>
      <c r="AT91" s="154" t="s">
        <v>155</v>
      </c>
      <c r="AU91" s="154" t="s">
        <v>21</v>
      </c>
      <c r="AV91" s="13" t="s">
        <v>151</v>
      </c>
      <c r="AW91" s="13" t="s">
        <v>38</v>
      </c>
      <c r="AX91" s="13" t="s">
        <v>85</v>
      </c>
      <c r="AY91" s="154" t="s">
        <v>144</v>
      </c>
    </row>
    <row r="92" spans="2:65" s="1" customFormat="1" ht="24.15" customHeight="1">
      <c r="B92" s="33"/>
      <c r="C92" s="128" t="s">
        <v>21</v>
      </c>
      <c r="D92" s="128" t="s">
        <v>146</v>
      </c>
      <c r="E92" s="129" t="s">
        <v>311</v>
      </c>
      <c r="F92" s="130" t="s">
        <v>312</v>
      </c>
      <c r="G92" s="131" t="s">
        <v>188</v>
      </c>
      <c r="H92" s="132">
        <v>176.4</v>
      </c>
      <c r="I92" s="133"/>
      <c r="J92" s="134">
        <f>ROUND(I92*H92,2)</f>
        <v>0</v>
      </c>
      <c r="K92" s="130" t="s">
        <v>150</v>
      </c>
      <c r="L92" s="33"/>
      <c r="M92" s="135" t="s">
        <v>31</v>
      </c>
      <c r="N92" s="136" t="s">
        <v>48</v>
      </c>
      <c r="P92" s="137">
        <f>O92*H92</f>
        <v>0</v>
      </c>
      <c r="Q92" s="137">
        <v>0</v>
      </c>
      <c r="R92" s="137">
        <f>Q92*H92</f>
        <v>0</v>
      </c>
      <c r="S92" s="137">
        <v>0</v>
      </c>
      <c r="T92" s="138">
        <f>S92*H92</f>
        <v>0</v>
      </c>
      <c r="AR92" s="139" t="s">
        <v>151</v>
      </c>
      <c r="AT92" s="139" t="s">
        <v>146</v>
      </c>
      <c r="AU92" s="139" t="s">
        <v>21</v>
      </c>
      <c r="AY92" s="17" t="s">
        <v>144</v>
      </c>
      <c r="BE92" s="140">
        <f>IF(N92="základní",J92,0)</f>
        <v>0</v>
      </c>
      <c r="BF92" s="140">
        <f>IF(N92="snížená",J92,0)</f>
        <v>0</v>
      </c>
      <c r="BG92" s="140">
        <f>IF(N92="zákl. přenesená",J92,0)</f>
        <v>0</v>
      </c>
      <c r="BH92" s="140">
        <f>IF(N92="sníž. přenesená",J92,0)</f>
        <v>0</v>
      </c>
      <c r="BI92" s="140">
        <f>IF(N92="nulová",J92,0)</f>
        <v>0</v>
      </c>
      <c r="BJ92" s="17" t="s">
        <v>85</v>
      </c>
      <c r="BK92" s="140">
        <f>ROUND(I92*H92,2)</f>
        <v>0</v>
      </c>
      <c r="BL92" s="17" t="s">
        <v>151</v>
      </c>
      <c r="BM92" s="139" t="s">
        <v>332</v>
      </c>
    </row>
    <row r="93" spans="2:65" s="1" customFormat="1" ht="10">
      <c r="B93" s="33"/>
      <c r="D93" s="141" t="s">
        <v>153</v>
      </c>
      <c r="F93" s="142" t="s">
        <v>314</v>
      </c>
      <c r="I93" s="143"/>
      <c r="L93" s="33"/>
      <c r="M93" s="144"/>
      <c r="T93" s="54"/>
      <c r="AT93" s="17" t="s">
        <v>153</v>
      </c>
      <c r="AU93" s="17" t="s">
        <v>21</v>
      </c>
    </row>
    <row r="94" spans="2:65" s="12" customFormat="1" ht="10">
      <c r="B94" s="145"/>
      <c r="D94" s="146" t="s">
        <v>155</v>
      </c>
      <c r="E94" s="147" t="s">
        <v>31</v>
      </c>
      <c r="F94" s="148" t="s">
        <v>331</v>
      </c>
      <c r="H94" s="149">
        <v>176.4</v>
      </c>
      <c r="I94" s="150"/>
      <c r="L94" s="145"/>
      <c r="M94" s="151"/>
      <c r="T94" s="152"/>
      <c r="AT94" s="147" t="s">
        <v>155</v>
      </c>
      <c r="AU94" s="147" t="s">
        <v>21</v>
      </c>
      <c r="AV94" s="12" t="s">
        <v>21</v>
      </c>
      <c r="AW94" s="12" t="s">
        <v>38</v>
      </c>
      <c r="AX94" s="12" t="s">
        <v>77</v>
      </c>
      <c r="AY94" s="147" t="s">
        <v>144</v>
      </c>
    </row>
    <row r="95" spans="2:65" s="13" customFormat="1" ht="10">
      <c r="B95" s="153"/>
      <c r="D95" s="146" t="s">
        <v>155</v>
      </c>
      <c r="E95" s="154" t="s">
        <v>31</v>
      </c>
      <c r="F95" s="155" t="s">
        <v>157</v>
      </c>
      <c r="H95" s="156">
        <v>176.4</v>
      </c>
      <c r="I95" s="157"/>
      <c r="L95" s="153"/>
      <c r="M95" s="158"/>
      <c r="T95" s="159"/>
      <c r="AT95" s="154" t="s">
        <v>155</v>
      </c>
      <c r="AU95" s="154" t="s">
        <v>21</v>
      </c>
      <c r="AV95" s="13" t="s">
        <v>151</v>
      </c>
      <c r="AW95" s="13" t="s">
        <v>38</v>
      </c>
      <c r="AX95" s="13" t="s">
        <v>85</v>
      </c>
      <c r="AY95" s="154" t="s">
        <v>144</v>
      </c>
    </row>
    <row r="96" spans="2:65" s="11" customFormat="1" ht="22.75" customHeight="1">
      <c r="B96" s="116"/>
      <c r="D96" s="117" t="s">
        <v>76</v>
      </c>
      <c r="E96" s="126" t="s">
        <v>21</v>
      </c>
      <c r="F96" s="126" t="s">
        <v>333</v>
      </c>
      <c r="I96" s="119"/>
      <c r="J96" s="127">
        <f>BK96</f>
        <v>0</v>
      </c>
      <c r="L96" s="116"/>
      <c r="M96" s="121"/>
      <c r="P96" s="122">
        <f>SUM(P97:P104)</f>
        <v>0</v>
      </c>
      <c r="R96" s="122">
        <f>SUM(R97:R104)</f>
        <v>3.6052799999999996</v>
      </c>
      <c r="T96" s="123">
        <f>SUM(T97:T104)</f>
        <v>0</v>
      </c>
      <c r="AR96" s="117" t="s">
        <v>85</v>
      </c>
      <c r="AT96" s="124" t="s">
        <v>76</v>
      </c>
      <c r="AU96" s="124" t="s">
        <v>85</v>
      </c>
      <c r="AY96" s="117" t="s">
        <v>144</v>
      </c>
      <c r="BK96" s="125">
        <f>SUM(BK97:BK104)</f>
        <v>0</v>
      </c>
    </row>
    <row r="97" spans="2:65" s="1" customFormat="1" ht="24.15" customHeight="1">
      <c r="B97" s="33"/>
      <c r="C97" s="128" t="s">
        <v>164</v>
      </c>
      <c r="D97" s="128" t="s">
        <v>146</v>
      </c>
      <c r="E97" s="129" t="s">
        <v>334</v>
      </c>
      <c r="F97" s="130" t="s">
        <v>335</v>
      </c>
      <c r="G97" s="131" t="s">
        <v>149</v>
      </c>
      <c r="H97" s="132">
        <v>4144</v>
      </c>
      <c r="I97" s="133"/>
      <c r="J97" s="134">
        <f>ROUND(I97*H97,2)</f>
        <v>0</v>
      </c>
      <c r="K97" s="130" t="s">
        <v>31</v>
      </c>
      <c r="L97" s="33"/>
      <c r="M97" s="135" t="s">
        <v>31</v>
      </c>
      <c r="N97" s="136" t="s">
        <v>48</v>
      </c>
      <c r="P97" s="137">
        <f>O97*H97</f>
        <v>0</v>
      </c>
      <c r="Q97" s="137">
        <v>1E-4</v>
      </c>
      <c r="R97" s="137">
        <f>Q97*H97</f>
        <v>0.41440000000000005</v>
      </c>
      <c r="S97" s="137">
        <v>0</v>
      </c>
      <c r="T97" s="138">
        <f>S97*H97</f>
        <v>0</v>
      </c>
      <c r="AR97" s="139" t="s">
        <v>151</v>
      </c>
      <c r="AT97" s="139" t="s">
        <v>146</v>
      </c>
      <c r="AU97" s="139" t="s">
        <v>21</v>
      </c>
      <c r="AY97" s="17" t="s">
        <v>144</v>
      </c>
      <c r="BE97" s="140">
        <f>IF(N97="základní",J97,0)</f>
        <v>0</v>
      </c>
      <c r="BF97" s="140">
        <f>IF(N97="snížená",J97,0)</f>
        <v>0</v>
      </c>
      <c r="BG97" s="140">
        <f>IF(N97="zákl. přenesená",J97,0)</f>
        <v>0</v>
      </c>
      <c r="BH97" s="140">
        <f>IF(N97="sníž. přenesená",J97,0)</f>
        <v>0</v>
      </c>
      <c r="BI97" s="140">
        <f>IF(N97="nulová",J97,0)</f>
        <v>0</v>
      </c>
      <c r="BJ97" s="17" t="s">
        <v>85</v>
      </c>
      <c r="BK97" s="140">
        <f>ROUND(I97*H97,2)</f>
        <v>0</v>
      </c>
      <c r="BL97" s="17" t="s">
        <v>151</v>
      </c>
      <c r="BM97" s="139" t="s">
        <v>336</v>
      </c>
    </row>
    <row r="98" spans="2:65" s="12" customFormat="1" ht="10">
      <c r="B98" s="145"/>
      <c r="D98" s="146" t="s">
        <v>155</v>
      </c>
      <c r="E98" s="147" t="s">
        <v>31</v>
      </c>
      <c r="F98" s="148" t="s">
        <v>337</v>
      </c>
      <c r="H98" s="149">
        <v>3850</v>
      </c>
      <c r="I98" s="150"/>
      <c r="L98" s="145"/>
      <c r="M98" s="151"/>
      <c r="T98" s="152"/>
      <c r="AT98" s="147" t="s">
        <v>155</v>
      </c>
      <c r="AU98" s="147" t="s">
        <v>21</v>
      </c>
      <c r="AV98" s="12" t="s">
        <v>21</v>
      </c>
      <c r="AW98" s="12" t="s">
        <v>38</v>
      </c>
      <c r="AX98" s="12" t="s">
        <v>77</v>
      </c>
      <c r="AY98" s="147" t="s">
        <v>144</v>
      </c>
    </row>
    <row r="99" spans="2:65" s="12" customFormat="1" ht="10">
      <c r="B99" s="145"/>
      <c r="D99" s="146" t="s">
        <v>155</v>
      </c>
      <c r="E99" s="147" t="s">
        <v>31</v>
      </c>
      <c r="F99" s="148" t="s">
        <v>338</v>
      </c>
      <c r="H99" s="149">
        <v>294</v>
      </c>
      <c r="I99" s="150"/>
      <c r="L99" s="145"/>
      <c r="M99" s="151"/>
      <c r="T99" s="152"/>
      <c r="AT99" s="147" t="s">
        <v>155</v>
      </c>
      <c r="AU99" s="147" t="s">
        <v>21</v>
      </c>
      <c r="AV99" s="12" t="s">
        <v>21</v>
      </c>
      <c r="AW99" s="12" t="s">
        <v>38</v>
      </c>
      <c r="AX99" s="12" t="s">
        <v>77</v>
      </c>
      <c r="AY99" s="147" t="s">
        <v>144</v>
      </c>
    </row>
    <row r="100" spans="2:65" s="13" customFormat="1" ht="10">
      <c r="B100" s="153"/>
      <c r="D100" s="146" t="s">
        <v>155</v>
      </c>
      <c r="E100" s="154" t="s">
        <v>31</v>
      </c>
      <c r="F100" s="155" t="s">
        <v>157</v>
      </c>
      <c r="H100" s="156">
        <v>4144</v>
      </c>
      <c r="I100" s="157"/>
      <c r="L100" s="153"/>
      <c r="M100" s="158"/>
      <c r="T100" s="159"/>
      <c r="AT100" s="154" t="s">
        <v>155</v>
      </c>
      <c r="AU100" s="154" t="s">
        <v>21</v>
      </c>
      <c r="AV100" s="13" t="s">
        <v>151</v>
      </c>
      <c r="AW100" s="13" t="s">
        <v>38</v>
      </c>
      <c r="AX100" s="13" t="s">
        <v>85</v>
      </c>
      <c r="AY100" s="154" t="s">
        <v>144</v>
      </c>
    </row>
    <row r="101" spans="2:65" s="1" customFormat="1" ht="16.5" customHeight="1">
      <c r="B101" s="33"/>
      <c r="C101" s="169" t="s">
        <v>151</v>
      </c>
      <c r="D101" s="169" t="s">
        <v>339</v>
      </c>
      <c r="E101" s="170" t="s">
        <v>340</v>
      </c>
      <c r="F101" s="171" t="s">
        <v>341</v>
      </c>
      <c r="G101" s="172" t="s">
        <v>149</v>
      </c>
      <c r="H101" s="173">
        <v>4558.3999999999996</v>
      </c>
      <c r="I101" s="174"/>
      <c r="J101" s="175">
        <f>ROUND(I101*H101,2)</f>
        <v>0</v>
      </c>
      <c r="K101" s="171" t="s">
        <v>150</v>
      </c>
      <c r="L101" s="176"/>
      <c r="M101" s="177" t="s">
        <v>31</v>
      </c>
      <c r="N101" s="178" t="s">
        <v>48</v>
      </c>
      <c r="P101" s="137">
        <f>O101*H101</f>
        <v>0</v>
      </c>
      <c r="Q101" s="137">
        <v>6.9999999999999999E-4</v>
      </c>
      <c r="R101" s="137">
        <f>Q101*H101</f>
        <v>3.1908799999999995</v>
      </c>
      <c r="S101" s="137">
        <v>0</v>
      </c>
      <c r="T101" s="138">
        <f>S101*H101</f>
        <v>0</v>
      </c>
      <c r="AR101" s="139" t="s">
        <v>192</v>
      </c>
      <c r="AT101" s="139" t="s">
        <v>339</v>
      </c>
      <c r="AU101" s="139" t="s">
        <v>21</v>
      </c>
      <c r="AY101" s="17" t="s">
        <v>144</v>
      </c>
      <c r="BE101" s="140">
        <f>IF(N101="základní",J101,0)</f>
        <v>0</v>
      </c>
      <c r="BF101" s="140">
        <f>IF(N101="snížená",J101,0)</f>
        <v>0</v>
      </c>
      <c r="BG101" s="140">
        <f>IF(N101="zákl. přenesená",J101,0)</f>
        <v>0</v>
      </c>
      <c r="BH101" s="140">
        <f>IF(N101="sníž. přenesená",J101,0)</f>
        <v>0</v>
      </c>
      <c r="BI101" s="140">
        <f>IF(N101="nulová",J101,0)</f>
        <v>0</v>
      </c>
      <c r="BJ101" s="17" t="s">
        <v>85</v>
      </c>
      <c r="BK101" s="140">
        <f>ROUND(I101*H101,2)</f>
        <v>0</v>
      </c>
      <c r="BL101" s="17" t="s">
        <v>151</v>
      </c>
      <c r="BM101" s="139" t="s">
        <v>342</v>
      </c>
    </row>
    <row r="102" spans="2:65" s="12" customFormat="1" ht="10">
      <c r="B102" s="145"/>
      <c r="D102" s="146" t="s">
        <v>155</v>
      </c>
      <c r="E102" s="147" t="s">
        <v>31</v>
      </c>
      <c r="F102" s="148" t="s">
        <v>343</v>
      </c>
      <c r="H102" s="149">
        <v>4235</v>
      </c>
      <c r="I102" s="150"/>
      <c r="L102" s="145"/>
      <c r="M102" s="151"/>
      <c r="T102" s="152"/>
      <c r="AT102" s="147" t="s">
        <v>155</v>
      </c>
      <c r="AU102" s="147" t="s">
        <v>21</v>
      </c>
      <c r="AV102" s="12" t="s">
        <v>21</v>
      </c>
      <c r="AW102" s="12" t="s">
        <v>38</v>
      </c>
      <c r="AX102" s="12" t="s">
        <v>77</v>
      </c>
      <c r="AY102" s="147" t="s">
        <v>144</v>
      </c>
    </row>
    <row r="103" spans="2:65" s="12" customFormat="1" ht="10">
      <c r="B103" s="145"/>
      <c r="D103" s="146" t="s">
        <v>155</v>
      </c>
      <c r="E103" s="147" t="s">
        <v>31</v>
      </c>
      <c r="F103" s="148" t="s">
        <v>344</v>
      </c>
      <c r="H103" s="149">
        <v>323.39999999999998</v>
      </c>
      <c r="I103" s="150"/>
      <c r="L103" s="145"/>
      <c r="M103" s="151"/>
      <c r="T103" s="152"/>
      <c r="AT103" s="147" t="s">
        <v>155</v>
      </c>
      <c r="AU103" s="147" t="s">
        <v>21</v>
      </c>
      <c r="AV103" s="12" t="s">
        <v>21</v>
      </c>
      <c r="AW103" s="12" t="s">
        <v>38</v>
      </c>
      <c r="AX103" s="12" t="s">
        <v>77</v>
      </c>
      <c r="AY103" s="147" t="s">
        <v>144</v>
      </c>
    </row>
    <row r="104" spans="2:65" s="13" customFormat="1" ht="10">
      <c r="B104" s="153"/>
      <c r="D104" s="146" t="s">
        <v>155</v>
      </c>
      <c r="E104" s="154" t="s">
        <v>31</v>
      </c>
      <c r="F104" s="155" t="s">
        <v>157</v>
      </c>
      <c r="H104" s="156">
        <v>4558.3999999999996</v>
      </c>
      <c r="I104" s="157"/>
      <c r="L104" s="153"/>
      <c r="M104" s="158"/>
      <c r="T104" s="159"/>
      <c r="AT104" s="154" t="s">
        <v>155</v>
      </c>
      <c r="AU104" s="154" t="s">
        <v>21</v>
      </c>
      <c r="AV104" s="13" t="s">
        <v>151</v>
      </c>
      <c r="AW104" s="13" t="s">
        <v>38</v>
      </c>
      <c r="AX104" s="13" t="s">
        <v>85</v>
      </c>
      <c r="AY104" s="154" t="s">
        <v>144</v>
      </c>
    </row>
    <row r="105" spans="2:65" s="11" customFormat="1" ht="22.75" customHeight="1">
      <c r="B105" s="116"/>
      <c r="D105" s="117" t="s">
        <v>76</v>
      </c>
      <c r="E105" s="126" t="s">
        <v>198</v>
      </c>
      <c r="F105" s="126" t="s">
        <v>221</v>
      </c>
      <c r="I105" s="119"/>
      <c r="J105" s="127">
        <f>BK105</f>
        <v>0</v>
      </c>
      <c r="L105" s="116"/>
      <c r="M105" s="121"/>
      <c r="P105" s="122">
        <f>SUM(P106:P112)</f>
        <v>0</v>
      </c>
      <c r="R105" s="122">
        <f>SUM(R106:R112)</f>
        <v>0.191</v>
      </c>
      <c r="T105" s="123">
        <f>SUM(T106:T112)</f>
        <v>0</v>
      </c>
      <c r="AR105" s="117" t="s">
        <v>85</v>
      </c>
      <c r="AT105" s="124" t="s">
        <v>76</v>
      </c>
      <c r="AU105" s="124" t="s">
        <v>85</v>
      </c>
      <c r="AY105" s="117" t="s">
        <v>144</v>
      </c>
      <c r="BK105" s="125">
        <f>SUM(BK106:BK112)</f>
        <v>0</v>
      </c>
    </row>
    <row r="106" spans="2:65" s="1" customFormat="1" ht="16.5" customHeight="1">
      <c r="B106" s="33"/>
      <c r="C106" s="128" t="s">
        <v>174</v>
      </c>
      <c r="D106" s="128" t="s">
        <v>146</v>
      </c>
      <c r="E106" s="129" t="s">
        <v>345</v>
      </c>
      <c r="F106" s="130" t="s">
        <v>346</v>
      </c>
      <c r="G106" s="131" t="s">
        <v>347</v>
      </c>
      <c r="H106" s="132">
        <v>190.5</v>
      </c>
      <c r="I106" s="133"/>
      <c r="J106" s="134">
        <f>ROUND(I106*H106,2)</f>
        <v>0</v>
      </c>
      <c r="K106" s="130" t="s">
        <v>150</v>
      </c>
      <c r="L106" s="33"/>
      <c r="M106" s="135" t="s">
        <v>31</v>
      </c>
      <c r="N106" s="136" t="s">
        <v>48</v>
      </c>
      <c r="P106" s="137">
        <f>O106*H106</f>
        <v>0</v>
      </c>
      <c r="Q106" s="137">
        <v>0</v>
      </c>
      <c r="R106" s="137">
        <f>Q106*H106</f>
        <v>0</v>
      </c>
      <c r="S106" s="137">
        <v>0</v>
      </c>
      <c r="T106" s="138">
        <f>S106*H106</f>
        <v>0</v>
      </c>
      <c r="AR106" s="139" t="s">
        <v>151</v>
      </c>
      <c r="AT106" s="139" t="s">
        <v>146</v>
      </c>
      <c r="AU106" s="139" t="s">
        <v>21</v>
      </c>
      <c r="AY106" s="17" t="s">
        <v>144</v>
      </c>
      <c r="BE106" s="140">
        <f>IF(N106="základní",J106,0)</f>
        <v>0</v>
      </c>
      <c r="BF106" s="140">
        <f>IF(N106="snížená",J106,0)</f>
        <v>0</v>
      </c>
      <c r="BG106" s="140">
        <f>IF(N106="zákl. přenesená",J106,0)</f>
        <v>0</v>
      </c>
      <c r="BH106" s="140">
        <f>IF(N106="sníž. přenesená",J106,0)</f>
        <v>0</v>
      </c>
      <c r="BI106" s="140">
        <f>IF(N106="nulová",J106,0)</f>
        <v>0</v>
      </c>
      <c r="BJ106" s="17" t="s">
        <v>85</v>
      </c>
      <c r="BK106" s="140">
        <f>ROUND(I106*H106,2)</f>
        <v>0</v>
      </c>
      <c r="BL106" s="17" t="s">
        <v>151</v>
      </c>
      <c r="BM106" s="139" t="s">
        <v>348</v>
      </c>
    </row>
    <row r="107" spans="2:65" s="1" customFormat="1" ht="10">
      <c r="B107" s="33"/>
      <c r="D107" s="141" t="s">
        <v>153</v>
      </c>
      <c r="F107" s="142" t="s">
        <v>349</v>
      </c>
      <c r="I107" s="143"/>
      <c r="L107" s="33"/>
      <c r="M107" s="144"/>
      <c r="T107" s="54"/>
      <c r="AT107" s="17" t="s">
        <v>153</v>
      </c>
      <c r="AU107" s="17" t="s">
        <v>21</v>
      </c>
    </row>
    <row r="108" spans="2:65" s="12" customFormat="1" ht="10">
      <c r="B108" s="145"/>
      <c r="D108" s="146" t="s">
        <v>155</v>
      </c>
      <c r="E108" s="147" t="s">
        <v>31</v>
      </c>
      <c r="F108" s="148" t="s">
        <v>350</v>
      </c>
      <c r="H108" s="149">
        <v>190.5</v>
      </c>
      <c r="I108" s="150"/>
      <c r="L108" s="145"/>
      <c r="M108" s="151"/>
      <c r="T108" s="152"/>
      <c r="AT108" s="147" t="s">
        <v>155</v>
      </c>
      <c r="AU108" s="147" t="s">
        <v>21</v>
      </c>
      <c r="AV108" s="12" t="s">
        <v>21</v>
      </c>
      <c r="AW108" s="12" t="s">
        <v>38</v>
      </c>
      <c r="AX108" s="12" t="s">
        <v>77</v>
      </c>
      <c r="AY108" s="147" t="s">
        <v>144</v>
      </c>
    </row>
    <row r="109" spans="2:65" s="13" customFormat="1" ht="10">
      <c r="B109" s="153"/>
      <c r="D109" s="146" t="s">
        <v>155</v>
      </c>
      <c r="E109" s="154" t="s">
        <v>31</v>
      </c>
      <c r="F109" s="155" t="s">
        <v>157</v>
      </c>
      <c r="H109" s="156">
        <v>190.5</v>
      </c>
      <c r="I109" s="157"/>
      <c r="L109" s="153"/>
      <c r="M109" s="158"/>
      <c r="T109" s="159"/>
      <c r="AT109" s="154" t="s">
        <v>155</v>
      </c>
      <c r="AU109" s="154" t="s">
        <v>21</v>
      </c>
      <c r="AV109" s="13" t="s">
        <v>151</v>
      </c>
      <c r="AW109" s="13" t="s">
        <v>38</v>
      </c>
      <c r="AX109" s="13" t="s">
        <v>85</v>
      </c>
      <c r="AY109" s="154" t="s">
        <v>144</v>
      </c>
    </row>
    <row r="110" spans="2:65" s="1" customFormat="1" ht="16.5" customHeight="1">
      <c r="B110" s="33"/>
      <c r="C110" s="169" t="s">
        <v>179</v>
      </c>
      <c r="D110" s="169" t="s">
        <v>339</v>
      </c>
      <c r="E110" s="170" t="s">
        <v>351</v>
      </c>
      <c r="F110" s="171" t="s">
        <v>352</v>
      </c>
      <c r="G110" s="172" t="s">
        <v>244</v>
      </c>
      <c r="H110" s="173">
        <v>0.191</v>
      </c>
      <c r="I110" s="174"/>
      <c r="J110" s="175">
        <f>ROUND(I110*H110,2)</f>
        <v>0</v>
      </c>
      <c r="K110" s="171" t="s">
        <v>150</v>
      </c>
      <c r="L110" s="176"/>
      <c r="M110" s="177" t="s">
        <v>31</v>
      </c>
      <c r="N110" s="178" t="s">
        <v>48</v>
      </c>
      <c r="P110" s="137">
        <f>O110*H110</f>
        <v>0</v>
      </c>
      <c r="Q110" s="137">
        <v>1</v>
      </c>
      <c r="R110" s="137">
        <f>Q110*H110</f>
        <v>0.191</v>
      </c>
      <c r="S110" s="137">
        <v>0</v>
      </c>
      <c r="T110" s="138">
        <f>S110*H110</f>
        <v>0</v>
      </c>
      <c r="AR110" s="139" t="s">
        <v>192</v>
      </c>
      <c r="AT110" s="139" t="s">
        <v>339</v>
      </c>
      <c r="AU110" s="139" t="s">
        <v>21</v>
      </c>
      <c r="AY110" s="17" t="s">
        <v>144</v>
      </c>
      <c r="BE110" s="140">
        <f>IF(N110="základní",J110,0)</f>
        <v>0</v>
      </c>
      <c r="BF110" s="140">
        <f>IF(N110="snížená",J110,0)</f>
        <v>0</v>
      </c>
      <c r="BG110" s="140">
        <f>IF(N110="zákl. přenesená",J110,0)</f>
        <v>0</v>
      </c>
      <c r="BH110" s="140">
        <f>IF(N110="sníž. přenesená",J110,0)</f>
        <v>0</v>
      </c>
      <c r="BI110" s="140">
        <f>IF(N110="nulová",J110,0)</f>
        <v>0</v>
      </c>
      <c r="BJ110" s="17" t="s">
        <v>85</v>
      </c>
      <c r="BK110" s="140">
        <f>ROUND(I110*H110,2)</f>
        <v>0</v>
      </c>
      <c r="BL110" s="17" t="s">
        <v>151</v>
      </c>
      <c r="BM110" s="139" t="s">
        <v>353</v>
      </c>
    </row>
    <row r="111" spans="2:65" s="12" customFormat="1" ht="10">
      <c r="B111" s="145"/>
      <c r="D111" s="146" t="s">
        <v>155</v>
      </c>
      <c r="E111" s="147" t="s">
        <v>31</v>
      </c>
      <c r="F111" s="148" t="s">
        <v>354</v>
      </c>
      <c r="H111" s="149">
        <v>0.191</v>
      </c>
      <c r="I111" s="150"/>
      <c r="L111" s="145"/>
      <c r="M111" s="151"/>
      <c r="T111" s="152"/>
      <c r="AT111" s="147" t="s">
        <v>155</v>
      </c>
      <c r="AU111" s="147" t="s">
        <v>21</v>
      </c>
      <c r="AV111" s="12" t="s">
        <v>21</v>
      </c>
      <c r="AW111" s="12" t="s">
        <v>38</v>
      </c>
      <c r="AX111" s="12" t="s">
        <v>77</v>
      </c>
      <c r="AY111" s="147" t="s">
        <v>144</v>
      </c>
    </row>
    <row r="112" spans="2:65" s="13" customFormat="1" ht="10">
      <c r="B112" s="153"/>
      <c r="D112" s="146" t="s">
        <v>155</v>
      </c>
      <c r="E112" s="154" t="s">
        <v>31</v>
      </c>
      <c r="F112" s="155" t="s">
        <v>157</v>
      </c>
      <c r="H112" s="156">
        <v>0.191</v>
      </c>
      <c r="I112" s="157"/>
      <c r="L112" s="153"/>
      <c r="M112" s="158"/>
      <c r="T112" s="159"/>
      <c r="AT112" s="154" t="s">
        <v>155</v>
      </c>
      <c r="AU112" s="154" t="s">
        <v>21</v>
      </c>
      <c r="AV112" s="13" t="s">
        <v>151</v>
      </c>
      <c r="AW112" s="13" t="s">
        <v>38</v>
      </c>
      <c r="AX112" s="13" t="s">
        <v>85</v>
      </c>
      <c r="AY112" s="154" t="s">
        <v>144</v>
      </c>
    </row>
    <row r="113" spans="2:65" s="11" customFormat="1" ht="25.9" customHeight="1">
      <c r="B113" s="116"/>
      <c r="D113" s="117" t="s">
        <v>76</v>
      </c>
      <c r="E113" s="118" t="s">
        <v>355</v>
      </c>
      <c r="F113" s="118" t="s">
        <v>356</v>
      </c>
      <c r="I113" s="119"/>
      <c r="J113" s="120">
        <f>BK113</f>
        <v>0</v>
      </c>
      <c r="L113" s="116"/>
      <c r="M113" s="121"/>
      <c r="P113" s="122">
        <f>P114</f>
        <v>0</v>
      </c>
      <c r="R113" s="122">
        <f>R114</f>
        <v>14.093743999999999</v>
      </c>
      <c r="T113" s="123">
        <f>T114</f>
        <v>0</v>
      </c>
      <c r="AR113" s="117" t="s">
        <v>21</v>
      </c>
      <c r="AT113" s="124" t="s">
        <v>76</v>
      </c>
      <c r="AU113" s="124" t="s">
        <v>77</v>
      </c>
      <c r="AY113" s="117" t="s">
        <v>144</v>
      </c>
      <c r="BK113" s="125">
        <f>BK114</f>
        <v>0</v>
      </c>
    </row>
    <row r="114" spans="2:65" s="11" customFormat="1" ht="22.75" customHeight="1">
      <c r="B114" s="116"/>
      <c r="D114" s="117" t="s">
        <v>76</v>
      </c>
      <c r="E114" s="126" t="s">
        <v>357</v>
      </c>
      <c r="F114" s="126" t="s">
        <v>358</v>
      </c>
      <c r="I114" s="119"/>
      <c r="J114" s="127">
        <f>BK114</f>
        <v>0</v>
      </c>
      <c r="L114" s="116"/>
      <c r="M114" s="121"/>
      <c r="P114" s="122">
        <f>SUM(P115:P134)</f>
        <v>0</v>
      </c>
      <c r="R114" s="122">
        <f>SUM(R115:R134)</f>
        <v>14.093743999999999</v>
      </c>
      <c r="T114" s="123">
        <f>SUM(T115:T134)</f>
        <v>0</v>
      </c>
      <c r="AR114" s="117" t="s">
        <v>21</v>
      </c>
      <c r="AT114" s="124" t="s">
        <v>76</v>
      </c>
      <c r="AU114" s="124" t="s">
        <v>85</v>
      </c>
      <c r="AY114" s="117" t="s">
        <v>144</v>
      </c>
      <c r="BK114" s="125">
        <f>SUM(BK115:BK134)</f>
        <v>0</v>
      </c>
    </row>
    <row r="115" spans="2:65" s="1" customFormat="1" ht="16.5" customHeight="1">
      <c r="B115" s="33"/>
      <c r="C115" s="128" t="s">
        <v>185</v>
      </c>
      <c r="D115" s="128" t="s">
        <v>146</v>
      </c>
      <c r="E115" s="129" t="s">
        <v>359</v>
      </c>
      <c r="F115" s="130" t="s">
        <v>360</v>
      </c>
      <c r="G115" s="131" t="s">
        <v>149</v>
      </c>
      <c r="H115" s="132">
        <v>4144</v>
      </c>
      <c r="I115" s="133"/>
      <c r="J115" s="134">
        <f>ROUND(I115*H115,2)</f>
        <v>0</v>
      </c>
      <c r="K115" s="130" t="s">
        <v>150</v>
      </c>
      <c r="L115" s="33"/>
      <c r="M115" s="135" t="s">
        <v>31</v>
      </c>
      <c r="N115" s="136" t="s">
        <v>48</v>
      </c>
      <c r="P115" s="137">
        <f>O115*H115</f>
        <v>0</v>
      </c>
      <c r="Q115" s="137">
        <v>1.4999999999999999E-4</v>
      </c>
      <c r="R115" s="137">
        <f>Q115*H115</f>
        <v>0.62159999999999993</v>
      </c>
      <c r="S115" s="137">
        <v>0</v>
      </c>
      <c r="T115" s="138">
        <f>S115*H115</f>
        <v>0</v>
      </c>
      <c r="AR115" s="139" t="s">
        <v>241</v>
      </c>
      <c r="AT115" s="139" t="s">
        <v>146</v>
      </c>
      <c r="AU115" s="139" t="s">
        <v>21</v>
      </c>
      <c r="AY115" s="17" t="s">
        <v>144</v>
      </c>
      <c r="BE115" s="140">
        <f>IF(N115="základní",J115,0)</f>
        <v>0</v>
      </c>
      <c r="BF115" s="140">
        <f>IF(N115="snížená",J115,0)</f>
        <v>0</v>
      </c>
      <c r="BG115" s="140">
        <f>IF(N115="zákl. přenesená",J115,0)</f>
        <v>0</v>
      </c>
      <c r="BH115" s="140">
        <f>IF(N115="sníž. přenesená",J115,0)</f>
        <v>0</v>
      </c>
      <c r="BI115" s="140">
        <f>IF(N115="nulová",J115,0)</f>
        <v>0</v>
      </c>
      <c r="BJ115" s="17" t="s">
        <v>85</v>
      </c>
      <c r="BK115" s="140">
        <f>ROUND(I115*H115,2)</f>
        <v>0</v>
      </c>
      <c r="BL115" s="17" t="s">
        <v>241</v>
      </c>
      <c r="BM115" s="139" t="s">
        <v>361</v>
      </c>
    </row>
    <row r="116" spans="2:65" s="1" customFormat="1" ht="10">
      <c r="B116" s="33"/>
      <c r="D116" s="141" t="s">
        <v>153</v>
      </c>
      <c r="F116" s="142" t="s">
        <v>362</v>
      </c>
      <c r="I116" s="143"/>
      <c r="L116" s="33"/>
      <c r="M116" s="144"/>
      <c r="T116" s="54"/>
      <c r="AT116" s="17" t="s">
        <v>153</v>
      </c>
      <c r="AU116" s="17" t="s">
        <v>21</v>
      </c>
    </row>
    <row r="117" spans="2:65" s="12" customFormat="1" ht="10">
      <c r="B117" s="145"/>
      <c r="D117" s="146" t="s">
        <v>155</v>
      </c>
      <c r="E117" s="147" t="s">
        <v>31</v>
      </c>
      <c r="F117" s="148" t="s">
        <v>337</v>
      </c>
      <c r="H117" s="149">
        <v>3850</v>
      </c>
      <c r="I117" s="150"/>
      <c r="L117" s="145"/>
      <c r="M117" s="151"/>
      <c r="T117" s="152"/>
      <c r="AT117" s="147" t="s">
        <v>155</v>
      </c>
      <c r="AU117" s="147" t="s">
        <v>21</v>
      </c>
      <c r="AV117" s="12" t="s">
        <v>21</v>
      </c>
      <c r="AW117" s="12" t="s">
        <v>38</v>
      </c>
      <c r="AX117" s="12" t="s">
        <v>77</v>
      </c>
      <c r="AY117" s="147" t="s">
        <v>144</v>
      </c>
    </row>
    <row r="118" spans="2:65" s="12" customFormat="1" ht="10">
      <c r="B118" s="145"/>
      <c r="D118" s="146" t="s">
        <v>155</v>
      </c>
      <c r="E118" s="147" t="s">
        <v>31</v>
      </c>
      <c r="F118" s="148" t="s">
        <v>338</v>
      </c>
      <c r="H118" s="149">
        <v>294</v>
      </c>
      <c r="I118" s="150"/>
      <c r="L118" s="145"/>
      <c r="M118" s="151"/>
      <c r="T118" s="152"/>
      <c r="AT118" s="147" t="s">
        <v>155</v>
      </c>
      <c r="AU118" s="147" t="s">
        <v>21</v>
      </c>
      <c r="AV118" s="12" t="s">
        <v>21</v>
      </c>
      <c r="AW118" s="12" t="s">
        <v>38</v>
      </c>
      <c r="AX118" s="12" t="s">
        <v>77</v>
      </c>
      <c r="AY118" s="147" t="s">
        <v>144</v>
      </c>
    </row>
    <row r="119" spans="2:65" s="13" customFormat="1" ht="10">
      <c r="B119" s="153"/>
      <c r="D119" s="146" t="s">
        <v>155</v>
      </c>
      <c r="E119" s="154" t="s">
        <v>31</v>
      </c>
      <c r="F119" s="155" t="s">
        <v>157</v>
      </c>
      <c r="H119" s="156">
        <v>4144</v>
      </c>
      <c r="I119" s="157"/>
      <c r="L119" s="153"/>
      <c r="M119" s="158"/>
      <c r="T119" s="159"/>
      <c r="AT119" s="154" t="s">
        <v>155</v>
      </c>
      <c r="AU119" s="154" t="s">
        <v>21</v>
      </c>
      <c r="AV119" s="13" t="s">
        <v>151</v>
      </c>
      <c r="AW119" s="13" t="s">
        <v>38</v>
      </c>
      <c r="AX119" s="13" t="s">
        <v>85</v>
      </c>
      <c r="AY119" s="154" t="s">
        <v>144</v>
      </c>
    </row>
    <row r="120" spans="2:65" s="1" customFormat="1" ht="16.5" customHeight="1">
      <c r="B120" s="33"/>
      <c r="C120" s="169" t="s">
        <v>192</v>
      </c>
      <c r="D120" s="169" t="s">
        <v>339</v>
      </c>
      <c r="E120" s="170" t="s">
        <v>363</v>
      </c>
      <c r="F120" s="171" t="s">
        <v>364</v>
      </c>
      <c r="G120" s="172" t="s">
        <v>149</v>
      </c>
      <c r="H120" s="173">
        <v>4765.6000000000004</v>
      </c>
      <c r="I120" s="174"/>
      <c r="J120" s="175">
        <f>ROUND(I120*H120,2)</f>
        <v>0</v>
      </c>
      <c r="K120" s="171" t="s">
        <v>150</v>
      </c>
      <c r="L120" s="176"/>
      <c r="M120" s="177" t="s">
        <v>31</v>
      </c>
      <c r="N120" s="178" t="s">
        <v>48</v>
      </c>
      <c r="P120" s="137">
        <f>O120*H120</f>
        <v>0</v>
      </c>
      <c r="Q120" s="137">
        <v>1E-3</v>
      </c>
      <c r="R120" s="137">
        <f>Q120*H120</f>
        <v>4.7656000000000001</v>
      </c>
      <c r="S120" s="137">
        <v>0</v>
      </c>
      <c r="T120" s="138">
        <f>S120*H120</f>
        <v>0</v>
      </c>
      <c r="AR120" s="139" t="s">
        <v>365</v>
      </c>
      <c r="AT120" s="139" t="s">
        <v>339</v>
      </c>
      <c r="AU120" s="139" t="s">
        <v>21</v>
      </c>
      <c r="AY120" s="17" t="s">
        <v>144</v>
      </c>
      <c r="BE120" s="140">
        <f>IF(N120="základní",J120,0)</f>
        <v>0</v>
      </c>
      <c r="BF120" s="140">
        <f>IF(N120="snížená",J120,0)</f>
        <v>0</v>
      </c>
      <c r="BG120" s="140">
        <f>IF(N120="zákl. přenesená",J120,0)</f>
        <v>0</v>
      </c>
      <c r="BH120" s="140">
        <f>IF(N120="sníž. přenesená",J120,0)</f>
        <v>0</v>
      </c>
      <c r="BI120" s="140">
        <f>IF(N120="nulová",J120,0)</f>
        <v>0</v>
      </c>
      <c r="BJ120" s="17" t="s">
        <v>85</v>
      </c>
      <c r="BK120" s="140">
        <f>ROUND(I120*H120,2)</f>
        <v>0</v>
      </c>
      <c r="BL120" s="17" t="s">
        <v>241</v>
      </c>
      <c r="BM120" s="139" t="s">
        <v>366</v>
      </c>
    </row>
    <row r="121" spans="2:65" s="12" customFormat="1" ht="10">
      <c r="B121" s="145"/>
      <c r="D121" s="146" t="s">
        <v>155</v>
      </c>
      <c r="E121" s="147" t="s">
        <v>31</v>
      </c>
      <c r="F121" s="148" t="s">
        <v>367</v>
      </c>
      <c r="H121" s="149">
        <v>4427.5</v>
      </c>
      <c r="I121" s="150"/>
      <c r="L121" s="145"/>
      <c r="M121" s="151"/>
      <c r="T121" s="152"/>
      <c r="AT121" s="147" t="s">
        <v>155</v>
      </c>
      <c r="AU121" s="147" t="s">
        <v>21</v>
      </c>
      <c r="AV121" s="12" t="s">
        <v>21</v>
      </c>
      <c r="AW121" s="12" t="s">
        <v>38</v>
      </c>
      <c r="AX121" s="12" t="s">
        <v>77</v>
      </c>
      <c r="AY121" s="147" t="s">
        <v>144</v>
      </c>
    </row>
    <row r="122" spans="2:65" s="12" customFormat="1" ht="10">
      <c r="B122" s="145"/>
      <c r="D122" s="146" t="s">
        <v>155</v>
      </c>
      <c r="E122" s="147" t="s">
        <v>31</v>
      </c>
      <c r="F122" s="148" t="s">
        <v>368</v>
      </c>
      <c r="H122" s="149">
        <v>338.1</v>
      </c>
      <c r="I122" s="150"/>
      <c r="L122" s="145"/>
      <c r="M122" s="151"/>
      <c r="T122" s="152"/>
      <c r="AT122" s="147" t="s">
        <v>155</v>
      </c>
      <c r="AU122" s="147" t="s">
        <v>21</v>
      </c>
      <c r="AV122" s="12" t="s">
        <v>21</v>
      </c>
      <c r="AW122" s="12" t="s">
        <v>38</v>
      </c>
      <c r="AX122" s="12" t="s">
        <v>77</v>
      </c>
      <c r="AY122" s="147" t="s">
        <v>144</v>
      </c>
    </row>
    <row r="123" spans="2:65" s="13" customFormat="1" ht="10">
      <c r="B123" s="153"/>
      <c r="D123" s="146" t="s">
        <v>155</v>
      </c>
      <c r="E123" s="154" t="s">
        <v>31</v>
      </c>
      <c r="F123" s="155" t="s">
        <v>157</v>
      </c>
      <c r="H123" s="156">
        <v>4765.6000000000004</v>
      </c>
      <c r="I123" s="157"/>
      <c r="L123" s="153"/>
      <c r="M123" s="158"/>
      <c r="T123" s="159"/>
      <c r="AT123" s="154" t="s">
        <v>155</v>
      </c>
      <c r="AU123" s="154" t="s">
        <v>21</v>
      </c>
      <c r="AV123" s="13" t="s">
        <v>151</v>
      </c>
      <c r="AW123" s="13" t="s">
        <v>38</v>
      </c>
      <c r="AX123" s="13" t="s">
        <v>85</v>
      </c>
      <c r="AY123" s="154" t="s">
        <v>144</v>
      </c>
    </row>
    <row r="124" spans="2:65" s="1" customFormat="1" ht="24.15" customHeight="1">
      <c r="B124" s="33"/>
      <c r="C124" s="128" t="s">
        <v>198</v>
      </c>
      <c r="D124" s="128" t="s">
        <v>146</v>
      </c>
      <c r="E124" s="129" t="s">
        <v>369</v>
      </c>
      <c r="F124" s="130" t="s">
        <v>370</v>
      </c>
      <c r="G124" s="131" t="s">
        <v>149</v>
      </c>
      <c r="H124" s="132">
        <v>4144</v>
      </c>
      <c r="I124" s="133"/>
      <c r="J124" s="134">
        <f>ROUND(I124*H124,2)</f>
        <v>0</v>
      </c>
      <c r="K124" s="130" t="s">
        <v>150</v>
      </c>
      <c r="L124" s="33"/>
      <c r="M124" s="135" t="s">
        <v>31</v>
      </c>
      <c r="N124" s="136" t="s">
        <v>48</v>
      </c>
      <c r="P124" s="137">
        <f>O124*H124</f>
        <v>0</v>
      </c>
      <c r="Q124" s="137">
        <v>0</v>
      </c>
      <c r="R124" s="137">
        <f>Q124*H124</f>
        <v>0</v>
      </c>
      <c r="S124" s="137">
        <v>0</v>
      </c>
      <c r="T124" s="138">
        <f>S124*H124</f>
        <v>0</v>
      </c>
      <c r="AR124" s="139" t="s">
        <v>241</v>
      </c>
      <c r="AT124" s="139" t="s">
        <v>146</v>
      </c>
      <c r="AU124" s="139" t="s">
        <v>21</v>
      </c>
      <c r="AY124" s="17" t="s">
        <v>144</v>
      </c>
      <c r="BE124" s="140">
        <f>IF(N124="základní",J124,0)</f>
        <v>0</v>
      </c>
      <c r="BF124" s="140">
        <f>IF(N124="snížená",J124,0)</f>
        <v>0</v>
      </c>
      <c r="BG124" s="140">
        <f>IF(N124="zákl. přenesená",J124,0)</f>
        <v>0</v>
      </c>
      <c r="BH124" s="140">
        <f>IF(N124="sníž. přenesená",J124,0)</f>
        <v>0</v>
      </c>
      <c r="BI124" s="140">
        <f>IF(N124="nulová",J124,0)</f>
        <v>0</v>
      </c>
      <c r="BJ124" s="17" t="s">
        <v>85</v>
      </c>
      <c r="BK124" s="140">
        <f>ROUND(I124*H124,2)</f>
        <v>0</v>
      </c>
      <c r="BL124" s="17" t="s">
        <v>241</v>
      </c>
      <c r="BM124" s="139" t="s">
        <v>371</v>
      </c>
    </row>
    <row r="125" spans="2:65" s="1" customFormat="1" ht="10">
      <c r="B125" s="33"/>
      <c r="D125" s="141" t="s">
        <v>153</v>
      </c>
      <c r="F125" s="142" t="s">
        <v>372</v>
      </c>
      <c r="I125" s="143"/>
      <c r="L125" s="33"/>
      <c r="M125" s="144"/>
      <c r="T125" s="54"/>
      <c r="AT125" s="17" t="s">
        <v>153</v>
      </c>
      <c r="AU125" s="17" t="s">
        <v>21</v>
      </c>
    </row>
    <row r="126" spans="2:65" s="12" customFormat="1" ht="10">
      <c r="B126" s="145"/>
      <c r="D126" s="146" t="s">
        <v>155</v>
      </c>
      <c r="E126" s="147" t="s">
        <v>31</v>
      </c>
      <c r="F126" s="148" t="s">
        <v>337</v>
      </c>
      <c r="H126" s="149">
        <v>3850</v>
      </c>
      <c r="I126" s="150"/>
      <c r="L126" s="145"/>
      <c r="M126" s="151"/>
      <c r="T126" s="152"/>
      <c r="AT126" s="147" t="s">
        <v>155</v>
      </c>
      <c r="AU126" s="147" t="s">
        <v>21</v>
      </c>
      <c r="AV126" s="12" t="s">
        <v>21</v>
      </c>
      <c r="AW126" s="12" t="s">
        <v>38</v>
      </c>
      <c r="AX126" s="12" t="s">
        <v>77</v>
      </c>
      <c r="AY126" s="147" t="s">
        <v>144</v>
      </c>
    </row>
    <row r="127" spans="2:65" s="12" customFormat="1" ht="10">
      <c r="B127" s="145"/>
      <c r="D127" s="146" t="s">
        <v>155</v>
      </c>
      <c r="E127" s="147" t="s">
        <v>31</v>
      </c>
      <c r="F127" s="148" t="s">
        <v>338</v>
      </c>
      <c r="H127" s="149">
        <v>294</v>
      </c>
      <c r="I127" s="150"/>
      <c r="L127" s="145"/>
      <c r="M127" s="151"/>
      <c r="T127" s="152"/>
      <c r="AT127" s="147" t="s">
        <v>155</v>
      </c>
      <c r="AU127" s="147" t="s">
        <v>21</v>
      </c>
      <c r="AV127" s="12" t="s">
        <v>21</v>
      </c>
      <c r="AW127" s="12" t="s">
        <v>38</v>
      </c>
      <c r="AX127" s="12" t="s">
        <v>77</v>
      </c>
      <c r="AY127" s="147" t="s">
        <v>144</v>
      </c>
    </row>
    <row r="128" spans="2:65" s="13" customFormat="1" ht="10">
      <c r="B128" s="153"/>
      <c r="D128" s="146" t="s">
        <v>155</v>
      </c>
      <c r="E128" s="154" t="s">
        <v>31</v>
      </c>
      <c r="F128" s="155" t="s">
        <v>157</v>
      </c>
      <c r="H128" s="156">
        <v>4144</v>
      </c>
      <c r="I128" s="157"/>
      <c r="L128" s="153"/>
      <c r="M128" s="158"/>
      <c r="T128" s="159"/>
      <c r="AT128" s="154" t="s">
        <v>155</v>
      </c>
      <c r="AU128" s="154" t="s">
        <v>21</v>
      </c>
      <c r="AV128" s="13" t="s">
        <v>151</v>
      </c>
      <c r="AW128" s="13" t="s">
        <v>38</v>
      </c>
      <c r="AX128" s="13" t="s">
        <v>85</v>
      </c>
      <c r="AY128" s="154" t="s">
        <v>144</v>
      </c>
    </row>
    <row r="129" spans="2:65" s="1" customFormat="1" ht="16.5" customHeight="1">
      <c r="B129" s="33"/>
      <c r="C129" s="169" t="s">
        <v>204</v>
      </c>
      <c r="D129" s="169" t="s">
        <v>339</v>
      </c>
      <c r="E129" s="170" t="s">
        <v>373</v>
      </c>
      <c r="F129" s="171" t="s">
        <v>374</v>
      </c>
      <c r="G129" s="172" t="s">
        <v>149</v>
      </c>
      <c r="H129" s="173">
        <v>4558.3999999999996</v>
      </c>
      <c r="I129" s="174"/>
      <c r="J129" s="175">
        <f>ROUND(I129*H129,2)</f>
        <v>0</v>
      </c>
      <c r="K129" s="171" t="s">
        <v>150</v>
      </c>
      <c r="L129" s="176"/>
      <c r="M129" s="177" t="s">
        <v>31</v>
      </c>
      <c r="N129" s="178" t="s">
        <v>48</v>
      </c>
      <c r="P129" s="137">
        <f>O129*H129</f>
        <v>0</v>
      </c>
      <c r="Q129" s="137">
        <v>1.91E-3</v>
      </c>
      <c r="R129" s="137">
        <f>Q129*H129</f>
        <v>8.7065439999999992</v>
      </c>
      <c r="S129" s="137">
        <v>0</v>
      </c>
      <c r="T129" s="138">
        <f>S129*H129</f>
        <v>0</v>
      </c>
      <c r="AR129" s="139" t="s">
        <v>192</v>
      </c>
      <c r="AT129" s="139" t="s">
        <v>339</v>
      </c>
      <c r="AU129" s="139" t="s">
        <v>21</v>
      </c>
      <c r="AY129" s="17" t="s">
        <v>144</v>
      </c>
      <c r="BE129" s="140">
        <f>IF(N129="základní",J129,0)</f>
        <v>0</v>
      </c>
      <c r="BF129" s="140">
        <f>IF(N129="snížená",J129,0)</f>
        <v>0</v>
      </c>
      <c r="BG129" s="140">
        <f>IF(N129="zákl. přenesená",J129,0)</f>
        <v>0</v>
      </c>
      <c r="BH129" s="140">
        <f>IF(N129="sníž. přenesená",J129,0)</f>
        <v>0</v>
      </c>
      <c r="BI129" s="140">
        <f>IF(N129="nulová",J129,0)</f>
        <v>0</v>
      </c>
      <c r="BJ129" s="17" t="s">
        <v>85</v>
      </c>
      <c r="BK129" s="140">
        <f>ROUND(I129*H129,2)</f>
        <v>0</v>
      </c>
      <c r="BL129" s="17" t="s">
        <v>151</v>
      </c>
      <c r="BM129" s="139" t="s">
        <v>375</v>
      </c>
    </row>
    <row r="130" spans="2:65" s="12" customFormat="1" ht="10">
      <c r="B130" s="145"/>
      <c r="D130" s="146" t="s">
        <v>155</v>
      </c>
      <c r="E130" s="147" t="s">
        <v>31</v>
      </c>
      <c r="F130" s="148" t="s">
        <v>343</v>
      </c>
      <c r="H130" s="149">
        <v>4235</v>
      </c>
      <c r="I130" s="150"/>
      <c r="L130" s="145"/>
      <c r="M130" s="151"/>
      <c r="T130" s="152"/>
      <c r="AT130" s="147" t="s">
        <v>155</v>
      </c>
      <c r="AU130" s="147" t="s">
        <v>21</v>
      </c>
      <c r="AV130" s="12" t="s">
        <v>21</v>
      </c>
      <c r="AW130" s="12" t="s">
        <v>38</v>
      </c>
      <c r="AX130" s="12" t="s">
        <v>77</v>
      </c>
      <c r="AY130" s="147" t="s">
        <v>144</v>
      </c>
    </row>
    <row r="131" spans="2:65" s="12" customFormat="1" ht="10">
      <c r="B131" s="145"/>
      <c r="D131" s="146" t="s">
        <v>155</v>
      </c>
      <c r="E131" s="147" t="s">
        <v>31</v>
      </c>
      <c r="F131" s="148" t="s">
        <v>344</v>
      </c>
      <c r="H131" s="149">
        <v>323.39999999999998</v>
      </c>
      <c r="I131" s="150"/>
      <c r="L131" s="145"/>
      <c r="M131" s="151"/>
      <c r="T131" s="152"/>
      <c r="AT131" s="147" t="s">
        <v>155</v>
      </c>
      <c r="AU131" s="147" t="s">
        <v>21</v>
      </c>
      <c r="AV131" s="12" t="s">
        <v>21</v>
      </c>
      <c r="AW131" s="12" t="s">
        <v>38</v>
      </c>
      <c r="AX131" s="12" t="s">
        <v>77</v>
      </c>
      <c r="AY131" s="147" t="s">
        <v>144</v>
      </c>
    </row>
    <row r="132" spans="2:65" s="13" customFormat="1" ht="10">
      <c r="B132" s="153"/>
      <c r="D132" s="146" t="s">
        <v>155</v>
      </c>
      <c r="E132" s="154" t="s">
        <v>31</v>
      </c>
      <c r="F132" s="155" t="s">
        <v>157</v>
      </c>
      <c r="H132" s="156">
        <v>4558.3999999999996</v>
      </c>
      <c r="I132" s="157"/>
      <c r="L132" s="153"/>
      <c r="M132" s="158"/>
      <c r="T132" s="159"/>
      <c r="AT132" s="154" t="s">
        <v>155</v>
      </c>
      <c r="AU132" s="154" t="s">
        <v>21</v>
      </c>
      <c r="AV132" s="13" t="s">
        <v>151</v>
      </c>
      <c r="AW132" s="13" t="s">
        <v>38</v>
      </c>
      <c r="AX132" s="13" t="s">
        <v>85</v>
      </c>
      <c r="AY132" s="154" t="s">
        <v>144</v>
      </c>
    </row>
    <row r="133" spans="2:65" s="1" customFormat="1" ht="24.15" customHeight="1">
      <c r="B133" s="33"/>
      <c r="C133" s="128" t="s">
        <v>209</v>
      </c>
      <c r="D133" s="128" t="s">
        <v>146</v>
      </c>
      <c r="E133" s="129" t="s">
        <v>376</v>
      </c>
      <c r="F133" s="130" t="s">
        <v>377</v>
      </c>
      <c r="G133" s="131" t="s">
        <v>244</v>
      </c>
      <c r="H133" s="132">
        <v>17.89</v>
      </c>
      <c r="I133" s="133"/>
      <c r="J133" s="134">
        <f>ROUND(I133*H133,2)</f>
        <v>0</v>
      </c>
      <c r="K133" s="130" t="s">
        <v>150</v>
      </c>
      <c r="L133" s="33"/>
      <c r="M133" s="135" t="s">
        <v>31</v>
      </c>
      <c r="N133" s="136" t="s">
        <v>48</v>
      </c>
      <c r="P133" s="137">
        <f>O133*H133</f>
        <v>0</v>
      </c>
      <c r="Q133" s="137">
        <v>0</v>
      </c>
      <c r="R133" s="137">
        <f>Q133*H133</f>
        <v>0</v>
      </c>
      <c r="S133" s="137">
        <v>0</v>
      </c>
      <c r="T133" s="138">
        <f>S133*H133</f>
        <v>0</v>
      </c>
      <c r="AR133" s="139" t="s">
        <v>241</v>
      </c>
      <c r="AT133" s="139" t="s">
        <v>146</v>
      </c>
      <c r="AU133" s="139" t="s">
        <v>21</v>
      </c>
      <c r="AY133" s="17" t="s">
        <v>144</v>
      </c>
      <c r="BE133" s="140">
        <f>IF(N133="základní",J133,0)</f>
        <v>0</v>
      </c>
      <c r="BF133" s="140">
        <f>IF(N133="snížená",J133,0)</f>
        <v>0</v>
      </c>
      <c r="BG133" s="140">
        <f>IF(N133="zákl. přenesená",J133,0)</f>
        <v>0</v>
      </c>
      <c r="BH133" s="140">
        <f>IF(N133="sníž. přenesená",J133,0)</f>
        <v>0</v>
      </c>
      <c r="BI133" s="140">
        <f>IF(N133="nulová",J133,0)</f>
        <v>0</v>
      </c>
      <c r="BJ133" s="17" t="s">
        <v>85</v>
      </c>
      <c r="BK133" s="140">
        <f>ROUND(I133*H133,2)</f>
        <v>0</v>
      </c>
      <c r="BL133" s="17" t="s">
        <v>241</v>
      </c>
      <c r="BM133" s="139" t="s">
        <v>378</v>
      </c>
    </row>
    <row r="134" spans="2:65" s="1" customFormat="1" ht="10">
      <c r="B134" s="33"/>
      <c r="D134" s="141" t="s">
        <v>153</v>
      </c>
      <c r="F134" s="142" t="s">
        <v>379</v>
      </c>
      <c r="I134" s="143"/>
      <c r="L134" s="33"/>
      <c r="M134" s="179"/>
      <c r="N134" s="180"/>
      <c r="O134" s="180"/>
      <c r="P134" s="180"/>
      <c r="Q134" s="180"/>
      <c r="R134" s="180"/>
      <c r="S134" s="180"/>
      <c r="T134" s="181"/>
      <c r="AT134" s="17" t="s">
        <v>153</v>
      </c>
      <c r="AU134" s="17" t="s">
        <v>21</v>
      </c>
    </row>
    <row r="135" spans="2:65" s="1" customFormat="1" ht="7" customHeight="1">
      <c r="B135" s="42"/>
      <c r="C135" s="43"/>
      <c r="D135" s="43"/>
      <c r="E135" s="43"/>
      <c r="F135" s="43"/>
      <c r="G135" s="43"/>
      <c r="H135" s="43"/>
      <c r="I135" s="43"/>
      <c r="J135" s="43"/>
      <c r="K135" s="43"/>
      <c r="L135" s="33"/>
    </row>
  </sheetData>
  <sheetProtection algorithmName="SHA-512" hashValue="fenMBbincGivX5eeK193KXEfebBM+YXac5vxXZ58/hVgZ3dl1yrJnB1A6/0uuRcQHkEWbPLj+8r4IUIuADbplg==" saltValue="lDvS2W9bEKV5tW8YFkVbluW6njDbRz2lKpYUwBE+sVZ7zDleOkcs2rU+Wk3ffpLLvSC++uMd+JBwrl8UVE7xAQ==" spinCount="100000" sheet="1" objects="1" scenarios="1" formatColumns="0" formatRows="0" autoFilter="0"/>
  <autoFilter ref="C84:K134" xr:uid="{00000000-0009-0000-0000-000003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89" r:id="rId1" xr:uid="{00000000-0004-0000-0300-000000000000}"/>
    <hyperlink ref="F93" r:id="rId2" xr:uid="{00000000-0004-0000-0300-000001000000}"/>
    <hyperlink ref="F107" r:id="rId3" xr:uid="{00000000-0004-0000-0300-000002000000}"/>
    <hyperlink ref="F116" r:id="rId4" xr:uid="{00000000-0004-0000-0300-000003000000}"/>
    <hyperlink ref="F125" r:id="rId5" xr:uid="{00000000-0004-0000-0300-000004000000}"/>
    <hyperlink ref="F134" r:id="rId6" xr:uid="{00000000-0004-0000-0300-000005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03"/>
  <sheetViews>
    <sheetView showGridLines="0" workbookViewId="0"/>
  </sheetViews>
  <sheetFormatPr defaultRowHeight="14.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100.77734375" customWidth="1"/>
    <col min="7" max="7" width="7.44140625" customWidth="1"/>
    <col min="8" max="8" width="14" customWidth="1"/>
    <col min="9" max="9" width="15.77734375" customWidth="1"/>
    <col min="10" max="11" width="22.33203125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AT2" s="17" t="s">
        <v>95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21</v>
      </c>
    </row>
    <row r="4" spans="2:46" ht="25" customHeight="1">
      <c r="B4" s="20"/>
      <c r="D4" s="21" t="s">
        <v>114</v>
      </c>
      <c r="L4" s="20"/>
      <c r="M4" s="86" t="s">
        <v>10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7" t="str">
        <f>'Rekapitulace stavby'!K6</f>
        <v>22112020_22 - Sanace -10  Mníšek pod Brdy, Halda, Bažantnice a okoli-12</v>
      </c>
      <c r="F7" s="308"/>
      <c r="G7" s="308"/>
      <c r="H7" s="308"/>
      <c r="L7" s="20"/>
    </row>
    <row r="8" spans="2:46" s="1" customFormat="1" ht="12" customHeight="1">
      <c r="B8" s="33"/>
      <c r="D8" s="27" t="s">
        <v>115</v>
      </c>
      <c r="L8" s="33"/>
    </row>
    <row r="9" spans="2:46" s="1" customFormat="1" ht="16.5" customHeight="1">
      <c r="B9" s="33"/>
      <c r="E9" s="274" t="s">
        <v>380</v>
      </c>
      <c r="F9" s="309"/>
      <c r="G9" s="309"/>
      <c r="H9" s="309"/>
      <c r="L9" s="33"/>
    </row>
    <row r="10" spans="2:46" s="1" customFormat="1" ht="10">
      <c r="B10" s="33"/>
      <c r="L10" s="33"/>
    </row>
    <row r="11" spans="2:46" s="1" customFormat="1" ht="12" customHeight="1">
      <c r="B11" s="33"/>
      <c r="D11" s="27" t="s">
        <v>18</v>
      </c>
      <c r="F11" s="25" t="s">
        <v>19</v>
      </c>
      <c r="I11" s="27" t="s">
        <v>20</v>
      </c>
      <c r="J11" s="25" t="s">
        <v>21</v>
      </c>
      <c r="L11" s="33"/>
    </row>
    <row r="12" spans="2:46" s="1" customFormat="1" ht="12" customHeight="1">
      <c r="B12" s="33"/>
      <c r="D12" s="27" t="s">
        <v>22</v>
      </c>
      <c r="F12" s="25" t="s">
        <v>117</v>
      </c>
      <c r="I12" s="27" t="s">
        <v>24</v>
      </c>
      <c r="J12" s="50" t="str">
        <f>'Rekapitulace stavby'!AN8</f>
        <v>Vyplň údaj</v>
      </c>
      <c r="L12" s="33"/>
    </row>
    <row r="13" spans="2:46" s="1" customFormat="1" ht="21.75" customHeight="1">
      <c r="B13" s="33"/>
      <c r="D13" s="24" t="s">
        <v>25</v>
      </c>
      <c r="F13" s="29" t="s">
        <v>26</v>
      </c>
      <c r="I13" s="24" t="s">
        <v>27</v>
      </c>
      <c r="J13" s="29" t="s">
        <v>28</v>
      </c>
      <c r="L13" s="33"/>
    </row>
    <row r="14" spans="2:46" s="1" customFormat="1" ht="12" customHeight="1">
      <c r="B14" s="33"/>
      <c r="D14" s="27" t="s">
        <v>29</v>
      </c>
      <c r="I14" s="27" t="s">
        <v>30</v>
      </c>
      <c r="J14" s="25" t="s">
        <v>31</v>
      </c>
      <c r="L14" s="33"/>
    </row>
    <row r="15" spans="2:46" s="1" customFormat="1" ht="18" customHeight="1">
      <c r="B15" s="33"/>
      <c r="E15" s="25" t="s">
        <v>118</v>
      </c>
      <c r="I15" s="27" t="s">
        <v>33</v>
      </c>
      <c r="J15" s="25" t="s">
        <v>31</v>
      </c>
      <c r="L15" s="33"/>
    </row>
    <row r="16" spans="2:46" s="1" customFormat="1" ht="7" customHeight="1">
      <c r="B16" s="33"/>
      <c r="L16" s="33"/>
    </row>
    <row r="17" spans="2:12" s="1" customFormat="1" ht="12" customHeight="1">
      <c r="B17" s="33"/>
      <c r="D17" s="27" t="s">
        <v>34</v>
      </c>
      <c r="I17" s="27" t="s">
        <v>30</v>
      </c>
      <c r="J17" s="28" t="str">
        <f>'Rekapitulace stavby'!AN13</f>
        <v>Vyplň údaj</v>
      </c>
      <c r="L17" s="33"/>
    </row>
    <row r="18" spans="2:12" s="1" customFormat="1" ht="18" customHeight="1">
      <c r="B18" s="33"/>
      <c r="E18" s="310" t="str">
        <f>'Rekapitulace stavby'!E14</f>
        <v>Vyplň údaj</v>
      </c>
      <c r="F18" s="280"/>
      <c r="G18" s="280"/>
      <c r="H18" s="280"/>
      <c r="I18" s="27" t="s">
        <v>33</v>
      </c>
      <c r="J18" s="28" t="str">
        <f>'Rekapitulace stavby'!AN14</f>
        <v>Vyplň údaj</v>
      </c>
      <c r="L18" s="33"/>
    </row>
    <row r="19" spans="2:12" s="1" customFormat="1" ht="7" customHeight="1">
      <c r="B19" s="33"/>
      <c r="L19" s="33"/>
    </row>
    <row r="20" spans="2:12" s="1" customFormat="1" ht="12" customHeight="1">
      <c r="B20" s="33"/>
      <c r="D20" s="27" t="s">
        <v>36</v>
      </c>
      <c r="I20" s="27" t="s">
        <v>30</v>
      </c>
      <c r="J20" s="25" t="s">
        <v>31</v>
      </c>
      <c r="L20" s="33"/>
    </row>
    <row r="21" spans="2:12" s="1" customFormat="1" ht="18" customHeight="1">
      <c r="B21" s="33"/>
      <c r="E21" s="25" t="s">
        <v>119</v>
      </c>
      <c r="I21" s="27" t="s">
        <v>33</v>
      </c>
      <c r="J21" s="25" t="s">
        <v>31</v>
      </c>
      <c r="L21" s="33"/>
    </row>
    <row r="22" spans="2:12" s="1" customFormat="1" ht="7" customHeight="1">
      <c r="B22" s="33"/>
      <c r="L22" s="33"/>
    </row>
    <row r="23" spans="2:12" s="1" customFormat="1" ht="12" customHeight="1">
      <c r="B23" s="33"/>
      <c r="D23" s="27" t="s">
        <v>39</v>
      </c>
      <c r="I23" s="27" t="s">
        <v>30</v>
      </c>
      <c r="J23" s="25" t="s">
        <v>31</v>
      </c>
      <c r="L23" s="33"/>
    </row>
    <row r="24" spans="2:12" s="1" customFormat="1" ht="18" customHeight="1">
      <c r="B24" s="33"/>
      <c r="E24" s="25" t="s">
        <v>120</v>
      </c>
      <c r="I24" s="27" t="s">
        <v>33</v>
      </c>
      <c r="J24" s="25" t="s">
        <v>31</v>
      </c>
      <c r="L24" s="33"/>
    </row>
    <row r="25" spans="2:12" s="1" customFormat="1" ht="7" customHeight="1">
      <c r="B25" s="33"/>
      <c r="L25" s="33"/>
    </row>
    <row r="26" spans="2:12" s="1" customFormat="1" ht="12" customHeight="1">
      <c r="B26" s="33"/>
      <c r="D26" s="27" t="s">
        <v>41</v>
      </c>
      <c r="L26" s="33"/>
    </row>
    <row r="27" spans="2:12" s="7" customFormat="1" ht="16.5" customHeight="1">
      <c r="B27" s="87"/>
      <c r="E27" s="285" t="s">
        <v>31</v>
      </c>
      <c r="F27" s="285"/>
      <c r="G27" s="285"/>
      <c r="H27" s="285"/>
      <c r="L27" s="87"/>
    </row>
    <row r="28" spans="2:12" s="1" customFormat="1" ht="7" customHeight="1">
      <c r="B28" s="33"/>
      <c r="L28" s="33"/>
    </row>
    <row r="29" spans="2:12" s="1" customFormat="1" ht="7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4" customHeight="1">
      <c r="B30" s="33"/>
      <c r="D30" s="88" t="s">
        <v>43</v>
      </c>
      <c r="J30" s="64">
        <f>ROUND(J81, 2)</f>
        <v>0</v>
      </c>
      <c r="L30" s="33"/>
    </row>
    <row r="31" spans="2:12" s="1" customFormat="1" ht="7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>
      <c r="B32" s="33"/>
      <c r="F32" s="36" t="s">
        <v>45</v>
      </c>
      <c r="I32" s="36" t="s">
        <v>44</v>
      </c>
      <c r="J32" s="36" t="s">
        <v>46</v>
      </c>
      <c r="L32" s="33"/>
    </row>
    <row r="33" spans="2:12" s="1" customFormat="1" ht="14.4" customHeight="1">
      <c r="B33" s="33"/>
      <c r="D33" s="53" t="s">
        <v>47</v>
      </c>
      <c r="E33" s="27" t="s">
        <v>48</v>
      </c>
      <c r="F33" s="89">
        <f>ROUND((SUM(BE81:BE102)),  2)</f>
        <v>0</v>
      </c>
      <c r="I33" s="90">
        <v>0.21</v>
      </c>
      <c r="J33" s="89">
        <f>ROUND(((SUM(BE81:BE102))*I33),  2)</f>
        <v>0</v>
      </c>
      <c r="L33" s="33"/>
    </row>
    <row r="34" spans="2:12" s="1" customFormat="1" ht="14.4" customHeight="1">
      <c r="B34" s="33"/>
      <c r="E34" s="27" t="s">
        <v>49</v>
      </c>
      <c r="F34" s="89">
        <f>ROUND((SUM(BF81:BF102)),  2)</f>
        <v>0</v>
      </c>
      <c r="I34" s="90">
        <v>0.15</v>
      </c>
      <c r="J34" s="89">
        <f>ROUND(((SUM(BF81:BF102))*I34),  2)</f>
        <v>0</v>
      </c>
      <c r="L34" s="33"/>
    </row>
    <row r="35" spans="2:12" s="1" customFormat="1" ht="14.4" hidden="1" customHeight="1">
      <c r="B35" s="33"/>
      <c r="E35" s="27" t="s">
        <v>50</v>
      </c>
      <c r="F35" s="89">
        <f>ROUND((SUM(BG81:BG102)),  2)</f>
        <v>0</v>
      </c>
      <c r="I35" s="90">
        <v>0.21</v>
      </c>
      <c r="J35" s="89">
        <f>0</f>
        <v>0</v>
      </c>
      <c r="L35" s="33"/>
    </row>
    <row r="36" spans="2:12" s="1" customFormat="1" ht="14.4" hidden="1" customHeight="1">
      <c r="B36" s="33"/>
      <c r="E36" s="27" t="s">
        <v>51</v>
      </c>
      <c r="F36" s="89">
        <f>ROUND((SUM(BH81:BH102)),  2)</f>
        <v>0</v>
      </c>
      <c r="I36" s="90">
        <v>0.15</v>
      </c>
      <c r="J36" s="89">
        <f>0</f>
        <v>0</v>
      </c>
      <c r="L36" s="33"/>
    </row>
    <row r="37" spans="2:12" s="1" customFormat="1" ht="14.4" hidden="1" customHeight="1">
      <c r="B37" s="33"/>
      <c r="E37" s="27" t="s">
        <v>52</v>
      </c>
      <c r="F37" s="89">
        <f>ROUND((SUM(BI81:BI102)),  2)</f>
        <v>0</v>
      </c>
      <c r="I37" s="90">
        <v>0</v>
      </c>
      <c r="J37" s="89">
        <f>0</f>
        <v>0</v>
      </c>
      <c r="L37" s="33"/>
    </row>
    <row r="38" spans="2:12" s="1" customFormat="1" ht="7" customHeight="1">
      <c r="B38" s="33"/>
      <c r="L38" s="33"/>
    </row>
    <row r="39" spans="2:12" s="1" customFormat="1" ht="25.4" customHeight="1">
      <c r="B39" s="33"/>
      <c r="C39" s="91"/>
      <c r="D39" s="92" t="s">
        <v>53</v>
      </c>
      <c r="E39" s="55"/>
      <c r="F39" s="55"/>
      <c r="G39" s="93" t="s">
        <v>54</v>
      </c>
      <c r="H39" s="94" t="s">
        <v>55</v>
      </c>
      <c r="I39" s="55"/>
      <c r="J39" s="95">
        <f>SUM(J30:J37)</f>
        <v>0</v>
      </c>
      <c r="K39" s="96"/>
      <c r="L39" s="33"/>
    </row>
    <row r="40" spans="2:12" s="1" customFormat="1" ht="14.4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7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5" customHeight="1">
      <c r="B45" s="33"/>
      <c r="C45" s="21" t="s">
        <v>121</v>
      </c>
      <c r="L45" s="33"/>
    </row>
    <row r="46" spans="2:12" s="1" customFormat="1" ht="7" customHeight="1">
      <c r="B46" s="33"/>
      <c r="L46" s="33"/>
    </row>
    <row r="47" spans="2:12" s="1" customFormat="1" ht="12" customHeight="1">
      <c r="B47" s="33"/>
      <c r="C47" s="27" t="s">
        <v>16</v>
      </c>
      <c r="L47" s="33"/>
    </row>
    <row r="48" spans="2:12" s="1" customFormat="1" ht="16.5" customHeight="1">
      <c r="B48" s="33"/>
      <c r="E48" s="307" t="str">
        <f>E7</f>
        <v>22112020_22 - Sanace -10  Mníšek pod Brdy, Halda, Bažantnice a okoli-12</v>
      </c>
      <c r="F48" s="308"/>
      <c r="G48" s="308"/>
      <c r="H48" s="308"/>
      <c r="L48" s="33"/>
    </row>
    <row r="49" spans="2:47" s="1" customFormat="1" ht="12" customHeight="1">
      <c r="B49" s="33"/>
      <c r="C49" s="27" t="s">
        <v>115</v>
      </c>
      <c r="L49" s="33"/>
    </row>
    <row r="50" spans="2:47" s="1" customFormat="1" ht="16.5" customHeight="1">
      <c r="B50" s="33"/>
      <c r="E50" s="274" t="str">
        <f>E9</f>
        <v>22112020_04 - Mníšek pod Brdy - Přemístění odpadů</v>
      </c>
      <c r="F50" s="309"/>
      <c r="G50" s="309"/>
      <c r="H50" s="309"/>
      <c r="L50" s="33"/>
    </row>
    <row r="51" spans="2:47" s="1" customFormat="1" ht="7" customHeight="1">
      <c r="B51" s="33"/>
      <c r="L51" s="33"/>
    </row>
    <row r="52" spans="2:47" s="1" customFormat="1" ht="12" customHeight="1">
      <c r="B52" s="33"/>
      <c r="C52" s="27" t="s">
        <v>22</v>
      </c>
      <c r="F52" s="25" t="str">
        <f>F12</f>
        <v>Mníšek pod Brdy</v>
      </c>
      <c r="I52" s="27" t="s">
        <v>24</v>
      </c>
      <c r="J52" s="50" t="str">
        <f>IF(J12="","",J12)</f>
        <v>Vyplň údaj</v>
      </c>
      <c r="L52" s="33"/>
    </row>
    <row r="53" spans="2:47" s="1" customFormat="1" ht="7" customHeight="1">
      <c r="B53" s="33"/>
      <c r="L53" s="33"/>
    </row>
    <row r="54" spans="2:47" s="1" customFormat="1" ht="25.65" customHeight="1">
      <c r="B54" s="33"/>
      <c r="C54" s="27" t="s">
        <v>29</v>
      </c>
      <c r="F54" s="25" t="str">
        <f>E15</f>
        <v>Město Mníšek pod Brdy</v>
      </c>
      <c r="I54" s="27" t="s">
        <v>36</v>
      </c>
      <c r="J54" s="31" t="str">
        <f>E21</f>
        <v>Interprojekt odpady s.r.o.</v>
      </c>
      <c r="L54" s="33"/>
    </row>
    <row r="55" spans="2:47" s="1" customFormat="1" ht="15.15" customHeight="1">
      <c r="B55" s="33"/>
      <c r="C55" s="27" t="s">
        <v>34</v>
      </c>
      <c r="F55" s="25" t="str">
        <f>IF(E18="","",E18)</f>
        <v>Vyplň údaj</v>
      </c>
      <c r="I55" s="27" t="s">
        <v>39</v>
      </c>
      <c r="J55" s="31" t="str">
        <f>E24</f>
        <v>Ing.R.Pýcha</v>
      </c>
      <c r="L55" s="33"/>
    </row>
    <row r="56" spans="2:47" s="1" customFormat="1" ht="10.25" customHeight="1">
      <c r="B56" s="33"/>
      <c r="L56" s="33"/>
    </row>
    <row r="57" spans="2:47" s="1" customFormat="1" ht="29.25" customHeight="1">
      <c r="B57" s="33"/>
      <c r="C57" s="97" t="s">
        <v>122</v>
      </c>
      <c r="D57" s="91"/>
      <c r="E57" s="91"/>
      <c r="F57" s="91"/>
      <c r="G57" s="91"/>
      <c r="H57" s="91"/>
      <c r="I57" s="91"/>
      <c r="J57" s="98" t="s">
        <v>123</v>
      </c>
      <c r="K57" s="91"/>
      <c r="L57" s="33"/>
    </row>
    <row r="58" spans="2:47" s="1" customFormat="1" ht="10.25" customHeight="1">
      <c r="B58" s="33"/>
      <c r="L58" s="33"/>
    </row>
    <row r="59" spans="2:47" s="1" customFormat="1" ht="22.75" customHeight="1">
      <c r="B59" s="33"/>
      <c r="C59" s="99" t="s">
        <v>75</v>
      </c>
      <c r="J59" s="64">
        <f>J81</f>
        <v>0</v>
      </c>
      <c r="L59" s="33"/>
      <c r="AU59" s="17" t="s">
        <v>124</v>
      </c>
    </row>
    <row r="60" spans="2:47" s="8" customFormat="1" ht="25" customHeight="1">
      <c r="B60" s="100"/>
      <c r="D60" s="101" t="s">
        <v>125</v>
      </c>
      <c r="E60" s="102"/>
      <c r="F60" s="102"/>
      <c r="G60" s="102"/>
      <c r="H60" s="102"/>
      <c r="I60" s="102"/>
      <c r="J60" s="103">
        <f>J82</f>
        <v>0</v>
      </c>
      <c r="L60" s="100"/>
    </row>
    <row r="61" spans="2:47" s="9" customFormat="1" ht="19.899999999999999" customHeight="1">
      <c r="B61" s="104"/>
      <c r="D61" s="105" t="s">
        <v>126</v>
      </c>
      <c r="E61" s="106"/>
      <c r="F61" s="106"/>
      <c r="G61" s="106"/>
      <c r="H61" s="106"/>
      <c r="I61" s="106"/>
      <c r="J61" s="107">
        <f>J83</f>
        <v>0</v>
      </c>
      <c r="L61" s="104"/>
    </row>
    <row r="62" spans="2:47" s="1" customFormat="1" ht="21.75" customHeight="1">
      <c r="B62" s="33"/>
      <c r="L62" s="33"/>
    </row>
    <row r="63" spans="2:47" s="1" customFormat="1" ht="7" customHeight="1"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33"/>
    </row>
    <row r="67" spans="2:20" s="1" customFormat="1" ht="7" customHeight="1">
      <c r="B67" s="44"/>
      <c r="C67" s="45"/>
      <c r="D67" s="45"/>
      <c r="E67" s="45"/>
      <c r="F67" s="45"/>
      <c r="G67" s="45"/>
      <c r="H67" s="45"/>
      <c r="I67" s="45"/>
      <c r="J67" s="45"/>
      <c r="K67" s="45"/>
      <c r="L67" s="33"/>
    </row>
    <row r="68" spans="2:20" s="1" customFormat="1" ht="25" customHeight="1">
      <c r="B68" s="33"/>
      <c r="C68" s="21" t="s">
        <v>129</v>
      </c>
      <c r="L68" s="33"/>
    </row>
    <row r="69" spans="2:20" s="1" customFormat="1" ht="7" customHeight="1">
      <c r="B69" s="33"/>
      <c r="L69" s="33"/>
    </row>
    <row r="70" spans="2:20" s="1" customFormat="1" ht="12" customHeight="1">
      <c r="B70" s="33"/>
      <c r="C70" s="27" t="s">
        <v>16</v>
      </c>
      <c r="L70" s="33"/>
    </row>
    <row r="71" spans="2:20" s="1" customFormat="1" ht="16.5" customHeight="1">
      <c r="B71" s="33"/>
      <c r="E71" s="307" t="str">
        <f>E7</f>
        <v>22112020_22 - Sanace -10  Mníšek pod Brdy, Halda, Bažantnice a okoli-12</v>
      </c>
      <c r="F71" s="308"/>
      <c r="G71" s="308"/>
      <c r="H71" s="308"/>
      <c r="L71" s="33"/>
    </row>
    <row r="72" spans="2:20" s="1" customFormat="1" ht="12" customHeight="1">
      <c r="B72" s="33"/>
      <c r="C72" s="27" t="s">
        <v>115</v>
      </c>
      <c r="L72" s="33"/>
    </row>
    <row r="73" spans="2:20" s="1" customFormat="1" ht="16.5" customHeight="1">
      <c r="B73" s="33"/>
      <c r="E73" s="274" t="str">
        <f>E9</f>
        <v>22112020_04 - Mníšek pod Brdy - Přemístění odpadů</v>
      </c>
      <c r="F73" s="309"/>
      <c r="G73" s="309"/>
      <c r="H73" s="309"/>
      <c r="L73" s="33"/>
    </row>
    <row r="74" spans="2:20" s="1" customFormat="1" ht="7" customHeight="1">
      <c r="B74" s="33"/>
      <c r="L74" s="33"/>
    </row>
    <row r="75" spans="2:20" s="1" customFormat="1" ht="12" customHeight="1">
      <c r="B75" s="33"/>
      <c r="C75" s="27" t="s">
        <v>22</v>
      </c>
      <c r="F75" s="25" t="str">
        <f>F12</f>
        <v>Mníšek pod Brdy</v>
      </c>
      <c r="I75" s="27" t="s">
        <v>24</v>
      </c>
      <c r="J75" s="50" t="str">
        <f>IF(J12="","",J12)</f>
        <v>Vyplň údaj</v>
      </c>
      <c r="L75" s="33"/>
    </row>
    <row r="76" spans="2:20" s="1" customFormat="1" ht="7" customHeight="1">
      <c r="B76" s="33"/>
      <c r="L76" s="33"/>
    </row>
    <row r="77" spans="2:20" s="1" customFormat="1" ht="25.65" customHeight="1">
      <c r="B77" s="33"/>
      <c r="C77" s="27" t="s">
        <v>29</v>
      </c>
      <c r="F77" s="25" t="str">
        <f>E15</f>
        <v>Město Mníšek pod Brdy</v>
      </c>
      <c r="I77" s="27" t="s">
        <v>36</v>
      </c>
      <c r="J77" s="31" t="str">
        <f>E21</f>
        <v>Interprojekt odpady s.r.o.</v>
      </c>
      <c r="L77" s="33"/>
    </row>
    <row r="78" spans="2:20" s="1" customFormat="1" ht="15.15" customHeight="1">
      <c r="B78" s="33"/>
      <c r="C78" s="27" t="s">
        <v>34</v>
      </c>
      <c r="F78" s="25" t="str">
        <f>IF(E18="","",E18)</f>
        <v>Vyplň údaj</v>
      </c>
      <c r="I78" s="27" t="s">
        <v>39</v>
      </c>
      <c r="J78" s="31" t="str">
        <f>E24</f>
        <v>Ing.R.Pýcha</v>
      </c>
      <c r="L78" s="33"/>
    </row>
    <row r="79" spans="2:20" s="1" customFormat="1" ht="10.25" customHeight="1">
      <c r="B79" s="33"/>
      <c r="L79" s="33"/>
    </row>
    <row r="80" spans="2:20" s="10" customFormat="1" ht="29.25" customHeight="1">
      <c r="B80" s="108"/>
      <c r="C80" s="109" t="s">
        <v>130</v>
      </c>
      <c r="D80" s="110" t="s">
        <v>62</v>
      </c>
      <c r="E80" s="110" t="s">
        <v>58</v>
      </c>
      <c r="F80" s="110" t="s">
        <v>59</v>
      </c>
      <c r="G80" s="110" t="s">
        <v>131</v>
      </c>
      <c r="H80" s="110" t="s">
        <v>132</v>
      </c>
      <c r="I80" s="110" t="s">
        <v>133</v>
      </c>
      <c r="J80" s="110" t="s">
        <v>123</v>
      </c>
      <c r="K80" s="111" t="s">
        <v>134</v>
      </c>
      <c r="L80" s="108"/>
      <c r="M80" s="57" t="s">
        <v>31</v>
      </c>
      <c r="N80" s="58" t="s">
        <v>47</v>
      </c>
      <c r="O80" s="58" t="s">
        <v>135</v>
      </c>
      <c r="P80" s="58" t="s">
        <v>136</v>
      </c>
      <c r="Q80" s="58" t="s">
        <v>137</v>
      </c>
      <c r="R80" s="58" t="s">
        <v>138</v>
      </c>
      <c r="S80" s="58" t="s">
        <v>139</v>
      </c>
      <c r="T80" s="59" t="s">
        <v>140</v>
      </c>
    </row>
    <row r="81" spans="2:65" s="1" customFormat="1" ht="22.75" customHeight="1">
      <c r="B81" s="33"/>
      <c r="C81" s="62" t="s">
        <v>141</v>
      </c>
      <c r="J81" s="112">
        <f>BK81</f>
        <v>0</v>
      </c>
      <c r="L81" s="33"/>
      <c r="M81" s="60"/>
      <c r="N81" s="51"/>
      <c r="O81" s="51"/>
      <c r="P81" s="113">
        <f>P82</f>
        <v>0</v>
      </c>
      <c r="Q81" s="51"/>
      <c r="R81" s="113">
        <f>R82</f>
        <v>0</v>
      </c>
      <c r="S81" s="51"/>
      <c r="T81" s="114">
        <f>T82</f>
        <v>0</v>
      </c>
      <c r="AT81" s="17" t="s">
        <v>76</v>
      </c>
      <c r="AU81" s="17" t="s">
        <v>124</v>
      </c>
      <c r="BK81" s="115">
        <f>BK82</f>
        <v>0</v>
      </c>
    </row>
    <row r="82" spans="2:65" s="11" customFormat="1" ht="25.9" customHeight="1">
      <c r="B82" s="116"/>
      <c r="D82" s="117" t="s">
        <v>76</v>
      </c>
      <c r="E82" s="118" t="s">
        <v>142</v>
      </c>
      <c r="F82" s="118" t="s">
        <v>143</v>
      </c>
      <c r="I82" s="119"/>
      <c r="J82" s="120">
        <f>BK82</f>
        <v>0</v>
      </c>
      <c r="L82" s="116"/>
      <c r="M82" s="121"/>
      <c r="P82" s="122">
        <f>P83</f>
        <v>0</v>
      </c>
      <c r="R82" s="122">
        <f>R83</f>
        <v>0</v>
      </c>
      <c r="T82" s="123">
        <f>T83</f>
        <v>0</v>
      </c>
      <c r="AR82" s="117" t="s">
        <v>85</v>
      </c>
      <c r="AT82" s="124" t="s">
        <v>76</v>
      </c>
      <c r="AU82" s="124" t="s">
        <v>77</v>
      </c>
      <c r="AY82" s="117" t="s">
        <v>144</v>
      </c>
      <c r="BK82" s="125">
        <f>BK83</f>
        <v>0</v>
      </c>
    </row>
    <row r="83" spans="2:65" s="11" customFormat="1" ht="22.75" customHeight="1">
      <c r="B83" s="116"/>
      <c r="D83" s="117" t="s">
        <v>76</v>
      </c>
      <c r="E83" s="126" t="s">
        <v>85</v>
      </c>
      <c r="F83" s="126" t="s">
        <v>145</v>
      </c>
      <c r="I83" s="119"/>
      <c r="J83" s="127">
        <f>BK83</f>
        <v>0</v>
      </c>
      <c r="L83" s="116"/>
      <c r="M83" s="121"/>
      <c r="P83" s="122">
        <f>SUM(P84:P102)</f>
        <v>0</v>
      </c>
      <c r="R83" s="122">
        <f>SUM(R84:R102)</f>
        <v>0</v>
      </c>
      <c r="T83" s="123">
        <f>SUM(T84:T102)</f>
        <v>0</v>
      </c>
      <c r="AR83" s="117" t="s">
        <v>85</v>
      </c>
      <c r="AT83" s="124" t="s">
        <v>76</v>
      </c>
      <c r="AU83" s="124" t="s">
        <v>85</v>
      </c>
      <c r="AY83" s="117" t="s">
        <v>144</v>
      </c>
      <c r="BK83" s="125">
        <f>SUM(BK84:BK102)</f>
        <v>0</v>
      </c>
    </row>
    <row r="84" spans="2:65" s="1" customFormat="1" ht="16.5" customHeight="1">
      <c r="B84" s="33"/>
      <c r="C84" s="128" t="s">
        <v>85</v>
      </c>
      <c r="D84" s="128" t="s">
        <v>146</v>
      </c>
      <c r="E84" s="129" t="s">
        <v>381</v>
      </c>
      <c r="F84" s="130" t="s">
        <v>382</v>
      </c>
      <c r="G84" s="131" t="s">
        <v>188</v>
      </c>
      <c r="H84" s="132">
        <v>1000</v>
      </c>
      <c r="I84" s="133"/>
      <c r="J84" s="134">
        <f>ROUND(I84*H84,2)</f>
        <v>0</v>
      </c>
      <c r="K84" s="130" t="s">
        <v>31</v>
      </c>
      <c r="L84" s="33"/>
      <c r="M84" s="135" t="s">
        <v>31</v>
      </c>
      <c r="N84" s="136" t="s">
        <v>48</v>
      </c>
      <c r="P84" s="137">
        <f>O84*H84</f>
        <v>0</v>
      </c>
      <c r="Q84" s="137">
        <v>0</v>
      </c>
      <c r="R84" s="137">
        <f>Q84*H84</f>
        <v>0</v>
      </c>
      <c r="S84" s="137">
        <v>0</v>
      </c>
      <c r="T84" s="138">
        <f>S84*H84</f>
        <v>0</v>
      </c>
      <c r="AR84" s="139" t="s">
        <v>151</v>
      </c>
      <c r="AT84" s="139" t="s">
        <v>146</v>
      </c>
      <c r="AU84" s="139" t="s">
        <v>21</v>
      </c>
      <c r="AY84" s="17" t="s">
        <v>144</v>
      </c>
      <c r="BE84" s="140">
        <f>IF(N84="základní",J84,0)</f>
        <v>0</v>
      </c>
      <c r="BF84" s="140">
        <f>IF(N84="snížená",J84,0)</f>
        <v>0</v>
      </c>
      <c r="BG84" s="140">
        <f>IF(N84="zákl. přenesená",J84,0)</f>
        <v>0</v>
      </c>
      <c r="BH84" s="140">
        <f>IF(N84="sníž. přenesená",J84,0)</f>
        <v>0</v>
      </c>
      <c r="BI84" s="140">
        <f>IF(N84="nulová",J84,0)</f>
        <v>0</v>
      </c>
      <c r="BJ84" s="17" t="s">
        <v>85</v>
      </c>
      <c r="BK84" s="140">
        <f>ROUND(I84*H84,2)</f>
        <v>0</v>
      </c>
      <c r="BL84" s="17" t="s">
        <v>151</v>
      </c>
      <c r="BM84" s="139" t="s">
        <v>383</v>
      </c>
    </row>
    <row r="85" spans="2:65" s="12" customFormat="1" ht="10">
      <c r="B85" s="145"/>
      <c r="D85" s="146" t="s">
        <v>155</v>
      </c>
      <c r="E85" s="147" t="s">
        <v>31</v>
      </c>
      <c r="F85" s="148" t="s">
        <v>384</v>
      </c>
      <c r="H85" s="149">
        <v>1000</v>
      </c>
      <c r="I85" s="150"/>
      <c r="L85" s="145"/>
      <c r="M85" s="151"/>
      <c r="T85" s="152"/>
      <c r="AT85" s="147" t="s">
        <v>155</v>
      </c>
      <c r="AU85" s="147" t="s">
        <v>21</v>
      </c>
      <c r="AV85" s="12" t="s">
        <v>21</v>
      </c>
      <c r="AW85" s="12" t="s">
        <v>38</v>
      </c>
      <c r="AX85" s="12" t="s">
        <v>77</v>
      </c>
      <c r="AY85" s="147" t="s">
        <v>144</v>
      </c>
    </row>
    <row r="86" spans="2:65" s="13" customFormat="1" ht="10">
      <c r="B86" s="153"/>
      <c r="D86" s="146" t="s">
        <v>155</v>
      </c>
      <c r="E86" s="154" t="s">
        <v>31</v>
      </c>
      <c r="F86" s="155" t="s">
        <v>157</v>
      </c>
      <c r="H86" s="156">
        <v>1000</v>
      </c>
      <c r="I86" s="157"/>
      <c r="L86" s="153"/>
      <c r="M86" s="158"/>
      <c r="T86" s="159"/>
      <c r="AT86" s="154" t="s">
        <v>155</v>
      </c>
      <c r="AU86" s="154" t="s">
        <v>21</v>
      </c>
      <c r="AV86" s="13" t="s">
        <v>151</v>
      </c>
      <c r="AW86" s="13" t="s">
        <v>38</v>
      </c>
      <c r="AX86" s="13" t="s">
        <v>85</v>
      </c>
      <c r="AY86" s="154" t="s">
        <v>144</v>
      </c>
    </row>
    <row r="87" spans="2:65" s="1" customFormat="1" ht="21.75" customHeight="1">
      <c r="B87" s="33"/>
      <c r="C87" s="128" t="s">
        <v>21</v>
      </c>
      <c r="D87" s="128" t="s">
        <v>146</v>
      </c>
      <c r="E87" s="129" t="s">
        <v>186</v>
      </c>
      <c r="F87" s="130" t="s">
        <v>187</v>
      </c>
      <c r="G87" s="131" t="s">
        <v>188</v>
      </c>
      <c r="H87" s="132">
        <v>8500</v>
      </c>
      <c r="I87" s="133"/>
      <c r="J87" s="134">
        <f>ROUND(I87*H87,2)</f>
        <v>0</v>
      </c>
      <c r="K87" s="130" t="s">
        <v>150</v>
      </c>
      <c r="L87" s="33"/>
      <c r="M87" s="135" t="s">
        <v>31</v>
      </c>
      <c r="N87" s="136" t="s">
        <v>48</v>
      </c>
      <c r="P87" s="137">
        <f>O87*H87</f>
        <v>0</v>
      </c>
      <c r="Q87" s="137">
        <v>0</v>
      </c>
      <c r="R87" s="137">
        <f>Q87*H87</f>
        <v>0</v>
      </c>
      <c r="S87" s="137">
        <v>0</v>
      </c>
      <c r="T87" s="138">
        <f>S87*H87</f>
        <v>0</v>
      </c>
      <c r="AR87" s="139" t="s">
        <v>151</v>
      </c>
      <c r="AT87" s="139" t="s">
        <v>146</v>
      </c>
      <c r="AU87" s="139" t="s">
        <v>21</v>
      </c>
      <c r="AY87" s="17" t="s">
        <v>144</v>
      </c>
      <c r="BE87" s="140">
        <f>IF(N87="základní",J87,0)</f>
        <v>0</v>
      </c>
      <c r="BF87" s="140">
        <f>IF(N87="snížená",J87,0)</f>
        <v>0</v>
      </c>
      <c r="BG87" s="140">
        <f>IF(N87="zákl. přenesená",J87,0)</f>
        <v>0</v>
      </c>
      <c r="BH87" s="140">
        <f>IF(N87="sníž. přenesená",J87,0)</f>
        <v>0</v>
      </c>
      <c r="BI87" s="140">
        <f>IF(N87="nulová",J87,0)</f>
        <v>0</v>
      </c>
      <c r="BJ87" s="17" t="s">
        <v>85</v>
      </c>
      <c r="BK87" s="140">
        <f>ROUND(I87*H87,2)</f>
        <v>0</v>
      </c>
      <c r="BL87" s="17" t="s">
        <v>151</v>
      </c>
      <c r="BM87" s="139" t="s">
        <v>385</v>
      </c>
    </row>
    <row r="88" spans="2:65" s="1" customFormat="1" ht="10">
      <c r="B88" s="33"/>
      <c r="D88" s="141" t="s">
        <v>153</v>
      </c>
      <c r="F88" s="142" t="s">
        <v>190</v>
      </c>
      <c r="I88" s="143"/>
      <c r="L88" s="33"/>
      <c r="M88" s="144"/>
      <c r="T88" s="54"/>
      <c r="AT88" s="17" t="s">
        <v>153</v>
      </c>
      <c r="AU88" s="17" t="s">
        <v>21</v>
      </c>
    </row>
    <row r="89" spans="2:65" s="12" customFormat="1" ht="10">
      <c r="B89" s="145"/>
      <c r="D89" s="146" t="s">
        <v>155</v>
      </c>
      <c r="E89" s="147" t="s">
        <v>31</v>
      </c>
      <c r="F89" s="148" t="s">
        <v>386</v>
      </c>
      <c r="H89" s="149">
        <v>8500</v>
      </c>
      <c r="I89" s="150"/>
      <c r="L89" s="145"/>
      <c r="M89" s="151"/>
      <c r="T89" s="152"/>
      <c r="AT89" s="147" t="s">
        <v>155</v>
      </c>
      <c r="AU89" s="147" t="s">
        <v>21</v>
      </c>
      <c r="AV89" s="12" t="s">
        <v>21</v>
      </c>
      <c r="AW89" s="12" t="s">
        <v>38</v>
      </c>
      <c r="AX89" s="12" t="s">
        <v>77</v>
      </c>
      <c r="AY89" s="147" t="s">
        <v>144</v>
      </c>
    </row>
    <row r="90" spans="2:65" s="13" customFormat="1" ht="10">
      <c r="B90" s="153"/>
      <c r="D90" s="146" t="s">
        <v>155</v>
      </c>
      <c r="E90" s="154" t="s">
        <v>31</v>
      </c>
      <c r="F90" s="155" t="s">
        <v>157</v>
      </c>
      <c r="H90" s="156">
        <v>8500</v>
      </c>
      <c r="I90" s="157"/>
      <c r="L90" s="153"/>
      <c r="M90" s="158"/>
      <c r="T90" s="159"/>
      <c r="AT90" s="154" t="s">
        <v>155</v>
      </c>
      <c r="AU90" s="154" t="s">
        <v>21</v>
      </c>
      <c r="AV90" s="13" t="s">
        <v>151</v>
      </c>
      <c r="AW90" s="13" t="s">
        <v>38</v>
      </c>
      <c r="AX90" s="13" t="s">
        <v>85</v>
      </c>
      <c r="AY90" s="154" t="s">
        <v>144</v>
      </c>
    </row>
    <row r="91" spans="2:65" s="1" customFormat="1" ht="37.75" customHeight="1">
      <c r="B91" s="33"/>
      <c r="C91" s="128" t="s">
        <v>164</v>
      </c>
      <c r="D91" s="128" t="s">
        <v>146</v>
      </c>
      <c r="E91" s="129" t="s">
        <v>205</v>
      </c>
      <c r="F91" s="130" t="s">
        <v>206</v>
      </c>
      <c r="G91" s="131" t="s">
        <v>188</v>
      </c>
      <c r="H91" s="132">
        <v>8500</v>
      </c>
      <c r="I91" s="133"/>
      <c r="J91" s="134">
        <f>ROUND(I91*H91,2)</f>
        <v>0</v>
      </c>
      <c r="K91" s="130" t="s">
        <v>150</v>
      </c>
      <c r="L91" s="33"/>
      <c r="M91" s="135" t="s">
        <v>31</v>
      </c>
      <c r="N91" s="136" t="s">
        <v>48</v>
      </c>
      <c r="P91" s="137">
        <f>O91*H91</f>
        <v>0</v>
      </c>
      <c r="Q91" s="137">
        <v>0</v>
      </c>
      <c r="R91" s="137">
        <f>Q91*H91</f>
        <v>0</v>
      </c>
      <c r="S91" s="137">
        <v>0</v>
      </c>
      <c r="T91" s="138">
        <f>S91*H91</f>
        <v>0</v>
      </c>
      <c r="AR91" s="139" t="s">
        <v>151</v>
      </c>
      <c r="AT91" s="139" t="s">
        <v>146</v>
      </c>
      <c r="AU91" s="139" t="s">
        <v>21</v>
      </c>
      <c r="AY91" s="17" t="s">
        <v>144</v>
      </c>
      <c r="BE91" s="140">
        <f>IF(N91="základní",J91,0)</f>
        <v>0</v>
      </c>
      <c r="BF91" s="140">
        <f>IF(N91="snížená",J91,0)</f>
        <v>0</v>
      </c>
      <c r="BG91" s="140">
        <f>IF(N91="zákl. přenesená",J91,0)</f>
        <v>0</v>
      </c>
      <c r="BH91" s="140">
        <f>IF(N91="sníž. přenesená",J91,0)</f>
        <v>0</v>
      </c>
      <c r="BI91" s="140">
        <f>IF(N91="nulová",J91,0)</f>
        <v>0</v>
      </c>
      <c r="BJ91" s="17" t="s">
        <v>85</v>
      </c>
      <c r="BK91" s="140">
        <f>ROUND(I91*H91,2)</f>
        <v>0</v>
      </c>
      <c r="BL91" s="17" t="s">
        <v>151</v>
      </c>
      <c r="BM91" s="139" t="s">
        <v>387</v>
      </c>
    </row>
    <row r="92" spans="2:65" s="1" customFormat="1" ht="10">
      <c r="B92" s="33"/>
      <c r="D92" s="141" t="s">
        <v>153</v>
      </c>
      <c r="F92" s="142" t="s">
        <v>208</v>
      </c>
      <c r="I92" s="143"/>
      <c r="L92" s="33"/>
      <c r="M92" s="144"/>
      <c r="T92" s="54"/>
      <c r="AT92" s="17" t="s">
        <v>153</v>
      </c>
      <c r="AU92" s="17" t="s">
        <v>21</v>
      </c>
    </row>
    <row r="93" spans="2:65" s="12" customFormat="1" ht="10">
      <c r="B93" s="145"/>
      <c r="D93" s="146" t="s">
        <v>155</v>
      </c>
      <c r="E93" s="147" t="s">
        <v>31</v>
      </c>
      <c r="F93" s="148" t="s">
        <v>386</v>
      </c>
      <c r="H93" s="149">
        <v>8500</v>
      </c>
      <c r="I93" s="150"/>
      <c r="L93" s="145"/>
      <c r="M93" s="151"/>
      <c r="T93" s="152"/>
      <c r="AT93" s="147" t="s">
        <v>155</v>
      </c>
      <c r="AU93" s="147" t="s">
        <v>21</v>
      </c>
      <c r="AV93" s="12" t="s">
        <v>21</v>
      </c>
      <c r="AW93" s="12" t="s">
        <v>38</v>
      </c>
      <c r="AX93" s="12" t="s">
        <v>77</v>
      </c>
      <c r="AY93" s="147" t="s">
        <v>144</v>
      </c>
    </row>
    <row r="94" spans="2:65" s="13" customFormat="1" ht="10">
      <c r="B94" s="153"/>
      <c r="D94" s="146" t="s">
        <v>155</v>
      </c>
      <c r="E94" s="154" t="s">
        <v>31</v>
      </c>
      <c r="F94" s="155" t="s">
        <v>157</v>
      </c>
      <c r="H94" s="156">
        <v>8500</v>
      </c>
      <c r="I94" s="157"/>
      <c r="L94" s="153"/>
      <c r="M94" s="158"/>
      <c r="T94" s="159"/>
      <c r="AT94" s="154" t="s">
        <v>155</v>
      </c>
      <c r="AU94" s="154" t="s">
        <v>21</v>
      </c>
      <c r="AV94" s="13" t="s">
        <v>151</v>
      </c>
      <c r="AW94" s="13" t="s">
        <v>38</v>
      </c>
      <c r="AX94" s="13" t="s">
        <v>85</v>
      </c>
      <c r="AY94" s="154" t="s">
        <v>144</v>
      </c>
    </row>
    <row r="95" spans="2:65" s="1" customFormat="1" ht="24.15" customHeight="1">
      <c r="B95" s="33"/>
      <c r="C95" s="128" t="s">
        <v>151</v>
      </c>
      <c r="D95" s="128" t="s">
        <v>146</v>
      </c>
      <c r="E95" s="129" t="s">
        <v>388</v>
      </c>
      <c r="F95" s="130" t="s">
        <v>389</v>
      </c>
      <c r="G95" s="131" t="s">
        <v>188</v>
      </c>
      <c r="H95" s="132">
        <v>8500</v>
      </c>
      <c r="I95" s="133"/>
      <c r="J95" s="134">
        <f>ROUND(I95*H95,2)</f>
        <v>0</v>
      </c>
      <c r="K95" s="130" t="s">
        <v>150</v>
      </c>
      <c r="L95" s="33"/>
      <c r="M95" s="135" t="s">
        <v>31</v>
      </c>
      <c r="N95" s="136" t="s">
        <v>48</v>
      </c>
      <c r="P95" s="137">
        <f>O95*H95</f>
        <v>0</v>
      </c>
      <c r="Q95" s="137">
        <v>0</v>
      </c>
      <c r="R95" s="137">
        <f>Q95*H95</f>
        <v>0</v>
      </c>
      <c r="S95" s="137">
        <v>0</v>
      </c>
      <c r="T95" s="138">
        <f>S95*H95</f>
        <v>0</v>
      </c>
      <c r="AR95" s="139" t="s">
        <v>151</v>
      </c>
      <c r="AT95" s="139" t="s">
        <v>146</v>
      </c>
      <c r="AU95" s="139" t="s">
        <v>21</v>
      </c>
      <c r="AY95" s="17" t="s">
        <v>144</v>
      </c>
      <c r="BE95" s="140">
        <f>IF(N95="základní",J95,0)</f>
        <v>0</v>
      </c>
      <c r="BF95" s="140">
        <f>IF(N95="snížená",J95,0)</f>
        <v>0</v>
      </c>
      <c r="BG95" s="140">
        <f>IF(N95="zákl. přenesená",J95,0)</f>
        <v>0</v>
      </c>
      <c r="BH95" s="140">
        <f>IF(N95="sníž. přenesená",J95,0)</f>
        <v>0</v>
      </c>
      <c r="BI95" s="140">
        <f>IF(N95="nulová",J95,0)</f>
        <v>0</v>
      </c>
      <c r="BJ95" s="17" t="s">
        <v>85</v>
      </c>
      <c r="BK95" s="140">
        <f>ROUND(I95*H95,2)</f>
        <v>0</v>
      </c>
      <c r="BL95" s="17" t="s">
        <v>151</v>
      </c>
      <c r="BM95" s="139" t="s">
        <v>390</v>
      </c>
    </row>
    <row r="96" spans="2:65" s="1" customFormat="1" ht="10">
      <c r="B96" s="33"/>
      <c r="D96" s="141" t="s">
        <v>153</v>
      </c>
      <c r="F96" s="142" t="s">
        <v>391</v>
      </c>
      <c r="I96" s="143"/>
      <c r="L96" s="33"/>
      <c r="M96" s="144"/>
      <c r="T96" s="54"/>
      <c r="AT96" s="17" t="s">
        <v>153</v>
      </c>
      <c r="AU96" s="17" t="s">
        <v>21</v>
      </c>
    </row>
    <row r="97" spans="2:65" s="12" customFormat="1" ht="10">
      <c r="B97" s="145"/>
      <c r="D97" s="146" t="s">
        <v>155</v>
      </c>
      <c r="E97" s="147" t="s">
        <v>31</v>
      </c>
      <c r="F97" s="148" t="s">
        <v>386</v>
      </c>
      <c r="H97" s="149">
        <v>8500</v>
      </c>
      <c r="I97" s="150"/>
      <c r="L97" s="145"/>
      <c r="M97" s="151"/>
      <c r="T97" s="152"/>
      <c r="AT97" s="147" t="s">
        <v>155</v>
      </c>
      <c r="AU97" s="147" t="s">
        <v>21</v>
      </c>
      <c r="AV97" s="12" t="s">
        <v>21</v>
      </c>
      <c r="AW97" s="12" t="s">
        <v>38</v>
      </c>
      <c r="AX97" s="12" t="s">
        <v>77</v>
      </c>
      <c r="AY97" s="147" t="s">
        <v>144</v>
      </c>
    </row>
    <row r="98" spans="2:65" s="13" customFormat="1" ht="10">
      <c r="B98" s="153"/>
      <c r="D98" s="146" t="s">
        <v>155</v>
      </c>
      <c r="E98" s="154" t="s">
        <v>31</v>
      </c>
      <c r="F98" s="155" t="s">
        <v>157</v>
      </c>
      <c r="H98" s="156">
        <v>8500</v>
      </c>
      <c r="I98" s="157"/>
      <c r="L98" s="153"/>
      <c r="M98" s="158"/>
      <c r="T98" s="159"/>
      <c r="AT98" s="154" t="s">
        <v>155</v>
      </c>
      <c r="AU98" s="154" t="s">
        <v>21</v>
      </c>
      <c r="AV98" s="13" t="s">
        <v>151</v>
      </c>
      <c r="AW98" s="13" t="s">
        <v>38</v>
      </c>
      <c r="AX98" s="13" t="s">
        <v>85</v>
      </c>
      <c r="AY98" s="154" t="s">
        <v>144</v>
      </c>
    </row>
    <row r="99" spans="2:65" s="1" customFormat="1" ht="33" customHeight="1">
      <c r="B99" s="33"/>
      <c r="C99" s="128" t="s">
        <v>174</v>
      </c>
      <c r="D99" s="128" t="s">
        <v>146</v>
      </c>
      <c r="E99" s="129" t="s">
        <v>392</v>
      </c>
      <c r="F99" s="130" t="s">
        <v>393</v>
      </c>
      <c r="G99" s="131" t="s">
        <v>149</v>
      </c>
      <c r="H99" s="132">
        <v>3150</v>
      </c>
      <c r="I99" s="133"/>
      <c r="J99" s="134">
        <f>ROUND(I99*H99,2)</f>
        <v>0</v>
      </c>
      <c r="K99" s="130" t="s">
        <v>150</v>
      </c>
      <c r="L99" s="33"/>
      <c r="M99" s="135" t="s">
        <v>31</v>
      </c>
      <c r="N99" s="136" t="s">
        <v>48</v>
      </c>
      <c r="P99" s="137">
        <f>O99*H99</f>
        <v>0</v>
      </c>
      <c r="Q99" s="137">
        <v>0</v>
      </c>
      <c r="R99" s="137">
        <f>Q99*H99</f>
        <v>0</v>
      </c>
      <c r="S99" s="137">
        <v>0</v>
      </c>
      <c r="T99" s="138">
        <f>S99*H99</f>
        <v>0</v>
      </c>
      <c r="AR99" s="139" t="s">
        <v>151</v>
      </c>
      <c r="AT99" s="139" t="s">
        <v>146</v>
      </c>
      <c r="AU99" s="139" t="s">
        <v>21</v>
      </c>
      <c r="AY99" s="17" t="s">
        <v>144</v>
      </c>
      <c r="BE99" s="140">
        <f>IF(N99="základní",J99,0)</f>
        <v>0</v>
      </c>
      <c r="BF99" s="140">
        <f>IF(N99="snížená",J99,0)</f>
        <v>0</v>
      </c>
      <c r="BG99" s="140">
        <f>IF(N99="zákl. přenesená",J99,0)</f>
        <v>0</v>
      </c>
      <c r="BH99" s="140">
        <f>IF(N99="sníž. přenesená",J99,0)</f>
        <v>0</v>
      </c>
      <c r="BI99" s="140">
        <f>IF(N99="nulová",J99,0)</f>
        <v>0</v>
      </c>
      <c r="BJ99" s="17" t="s">
        <v>85</v>
      </c>
      <c r="BK99" s="140">
        <f>ROUND(I99*H99,2)</f>
        <v>0</v>
      </c>
      <c r="BL99" s="17" t="s">
        <v>151</v>
      </c>
      <c r="BM99" s="139" t="s">
        <v>394</v>
      </c>
    </row>
    <row r="100" spans="2:65" s="1" customFormat="1" ht="10">
      <c r="B100" s="33"/>
      <c r="D100" s="141" t="s">
        <v>153</v>
      </c>
      <c r="F100" s="142" t="s">
        <v>395</v>
      </c>
      <c r="I100" s="143"/>
      <c r="L100" s="33"/>
      <c r="M100" s="144"/>
      <c r="T100" s="54"/>
      <c r="AT100" s="17" t="s">
        <v>153</v>
      </c>
      <c r="AU100" s="17" t="s">
        <v>21</v>
      </c>
    </row>
    <row r="101" spans="2:65" s="12" customFormat="1" ht="10">
      <c r="B101" s="145"/>
      <c r="D101" s="146" t="s">
        <v>155</v>
      </c>
      <c r="E101" s="147" t="s">
        <v>31</v>
      </c>
      <c r="F101" s="148" t="s">
        <v>396</v>
      </c>
      <c r="H101" s="149">
        <v>3150</v>
      </c>
      <c r="I101" s="150"/>
      <c r="L101" s="145"/>
      <c r="M101" s="151"/>
      <c r="T101" s="152"/>
      <c r="AT101" s="147" t="s">
        <v>155</v>
      </c>
      <c r="AU101" s="147" t="s">
        <v>21</v>
      </c>
      <c r="AV101" s="12" t="s">
        <v>21</v>
      </c>
      <c r="AW101" s="12" t="s">
        <v>38</v>
      </c>
      <c r="AX101" s="12" t="s">
        <v>77</v>
      </c>
      <c r="AY101" s="147" t="s">
        <v>144</v>
      </c>
    </row>
    <row r="102" spans="2:65" s="13" customFormat="1" ht="10">
      <c r="B102" s="153"/>
      <c r="D102" s="146" t="s">
        <v>155</v>
      </c>
      <c r="E102" s="154" t="s">
        <v>31</v>
      </c>
      <c r="F102" s="155" t="s">
        <v>157</v>
      </c>
      <c r="H102" s="156">
        <v>3150</v>
      </c>
      <c r="I102" s="157"/>
      <c r="L102" s="153"/>
      <c r="M102" s="166"/>
      <c r="N102" s="167"/>
      <c r="O102" s="167"/>
      <c r="P102" s="167"/>
      <c r="Q102" s="167"/>
      <c r="R102" s="167"/>
      <c r="S102" s="167"/>
      <c r="T102" s="168"/>
      <c r="AT102" s="154" t="s">
        <v>155</v>
      </c>
      <c r="AU102" s="154" t="s">
        <v>21</v>
      </c>
      <c r="AV102" s="13" t="s">
        <v>151</v>
      </c>
      <c r="AW102" s="13" t="s">
        <v>38</v>
      </c>
      <c r="AX102" s="13" t="s">
        <v>85</v>
      </c>
      <c r="AY102" s="154" t="s">
        <v>144</v>
      </c>
    </row>
    <row r="103" spans="2:65" s="1" customFormat="1" ht="7" customHeight="1"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33"/>
    </row>
  </sheetData>
  <sheetProtection algorithmName="SHA-512" hashValue="LXiy1+AYgJu76AvT25picKZFOiwNhTR7bhSjf4B1xLzxS6LWoMDjzHuAuek1AykJBwPT37iZjygB+3ZwNWZSRQ==" saltValue="XWLJ+B/C5OVyz2ts090Xh6WkmBupdvg4j/tkmZgNslyUWxJtWyCIiuWcSWUED6jpUeO6IDyVn2WcMEKniqf2WA==" spinCount="100000" sheet="1" objects="1" scenarios="1" formatColumns="0" formatRows="0" autoFilter="0"/>
  <autoFilter ref="C80:K102" xr:uid="{00000000-0009-0000-0000-000004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400-000000000000}"/>
    <hyperlink ref="F92" r:id="rId2" xr:uid="{00000000-0004-0000-0400-000001000000}"/>
    <hyperlink ref="F96" r:id="rId3" xr:uid="{00000000-0004-0000-0400-000002000000}"/>
    <hyperlink ref="F100" r:id="rId4" xr:uid="{00000000-0004-0000-0400-00000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38"/>
  <sheetViews>
    <sheetView showGridLines="0" workbookViewId="0"/>
  </sheetViews>
  <sheetFormatPr defaultRowHeight="14.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100.77734375" customWidth="1"/>
    <col min="7" max="7" width="7.44140625" customWidth="1"/>
    <col min="8" max="8" width="14" customWidth="1"/>
    <col min="9" max="9" width="15.77734375" customWidth="1"/>
    <col min="10" max="11" width="22.33203125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AT2" s="17" t="s">
        <v>98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21</v>
      </c>
    </row>
    <row r="4" spans="2:46" ht="25" customHeight="1">
      <c r="B4" s="20"/>
      <c r="D4" s="21" t="s">
        <v>114</v>
      </c>
      <c r="L4" s="20"/>
      <c r="M4" s="86" t="s">
        <v>10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7" t="str">
        <f>'Rekapitulace stavby'!K6</f>
        <v>22112020_22 - Sanace -10  Mníšek pod Brdy, Halda, Bažantnice a okoli-12</v>
      </c>
      <c r="F7" s="308"/>
      <c r="G7" s="308"/>
      <c r="H7" s="308"/>
      <c r="L7" s="20"/>
    </row>
    <row r="8" spans="2:46" s="1" customFormat="1" ht="12" customHeight="1">
      <c r="B8" s="33"/>
      <c r="D8" s="27" t="s">
        <v>115</v>
      </c>
      <c r="L8" s="33"/>
    </row>
    <row r="9" spans="2:46" s="1" customFormat="1" ht="16.5" customHeight="1">
      <c r="B9" s="33"/>
      <c r="E9" s="274" t="s">
        <v>397</v>
      </c>
      <c r="F9" s="309"/>
      <c r="G9" s="309"/>
      <c r="H9" s="309"/>
      <c r="L9" s="33"/>
    </row>
    <row r="10" spans="2:46" s="1" customFormat="1" ht="10">
      <c r="B10" s="33"/>
      <c r="L10" s="33"/>
    </row>
    <row r="11" spans="2:46" s="1" customFormat="1" ht="12" customHeight="1">
      <c r="B11" s="33"/>
      <c r="D11" s="27" t="s">
        <v>18</v>
      </c>
      <c r="F11" s="25" t="s">
        <v>19</v>
      </c>
      <c r="I11" s="27" t="s">
        <v>20</v>
      </c>
      <c r="J11" s="25" t="s">
        <v>21</v>
      </c>
      <c r="L11" s="33"/>
    </row>
    <row r="12" spans="2:46" s="1" customFormat="1" ht="12" customHeight="1">
      <c r="B12" s="33"/>
      <c r="D12" s="27" t="s">
        <v>22</v>
      </c>
      <c r="F12" s="25" t="s">
        <v>117</v>
      </c>
      <c r="I12" s="27" t="s">
        <v>24</v>
      </c>
      <c r="J12" s="50" t="str">
        <f>'Rekapitulace stavby'!AN8</f>
        <v>Vyplň údaj</v>
      </c>
      <c r="L12" s="33"/>
    </row>
    <row r="13" spans="2:46" s="1" customFormat="1" ht="21.75" customHeight="1">
      <c r="B13" s="33"/>
      <c r="D13" s="24" t="s">
        <v>25</v>
      </c>
      <c r="F13" s="29" t="s">
        <v>26</v>
      </c>
      <c r="I13" s="24" t="s">
        <v>27</v>
      </c>
      <c r="J13" s="29" t="s">
        <v>28</v>
      </c>
      <c r="L13" s="33"/>
    </row>
    <row r="14" spans="2:46" s="1" customFormat="1" ht="12" customHeight="1">
      <c r="B14" s="33"/>
      <c r="D14" s="27" t="s">
        <v>29</v>
      </c>
      <c r="I14" s="27" t="s">
        <v>30</v>
      </c>
      <c r="J14" s="25" t="s">
        <v>31</v>
      </c>
      <c r="L14" s="33"/>
    </row>
    <row r="15" spans="2:46" s="1" customFormat="1" ht="18" customHeight="1">
      <c r="B15" s="33"/>
      <c r="E15" s="25" t="s">
        <v>118</v>
      </c>
      <c r="I15" s="27" t="s">
        <v>33</v>
      </c>
      <c r="J15" s="25" t="s">
        <v>31</v>
      </c>
      <c r="L15" s="33"/>
    </row>
    <row r="16" spans="2:46" s="1" customFormat="1" ht="7" customHeight="1">
      <c r="B16" s="33"/>
      <c r="L16" s="33"/>
    </row>
    <row r="17" spans="2:12" s="1" customFormat="1" ht="12" customHeight="1">
      <c r="B17" s="33"/>
      <c r="D17" s="27" t="s">
        <v>34</v>
      </c>
      <c r="I17" s="27" t="s">
        <v>30</v>
      </c>
      <c r="J17" s="28" t="str">
        <f>'Rekapitulace stavby'!AN13</f>
        <v>Vyplň údaj</v>
      </c>
      <c r="L17" s="33"/>
    </row>
    <row r="18" spans="2:12" s="1" customFormat="1" ht="18" customHeight="1">
      <c r="B18" s="33"/>
      <c r="E18" s="310" t="str">
        <f>'Rekapitulace stavby'!E14</f>
        <v>Vyplň údaj</v>
      </c>
      <c r="F18" s="280"/>
      <c r="G18" s="280"/>
      <c r="H18" s="280"/>
      <c r="I18" s="27" t="s">
        <v>33</v>
      </c>
      <c r="J18" s="28" t="str">
        <f>'Rekapitulace stavby'!AN14</f>
        <v>Vyplň údaj</v>
      </c>
      <c r="L18" s="33"/>
    </row>
    <row r="19" spans="2:12" s="1" customFormat="1" ht="7" customHeight="1">
      <c r="B19" s="33"/>
      <c r="L19" s="33"/>
    </row>
    <row r="20" spans="2:12" s="1" customFormat="1" ht="12" customHeight="1">
      <c r="B20" s="33"/>
      <c r="D20" s="27" t="s">
        <v>36</v>
      </c>
      <c r="I20" s="27" t="s">
        <v>30</v>
      </c>
      <c r="J20" s="25" t="s">
        <v>31</v>
      </c>
      <c r="L20" s="33"/>
    </row>
    <row r="21" spans="2:12" s="1" customFormat="1" ht="18" customHeight="1">
      <c r="B21" s="33"/>
      <c r="E21" s="25" t="s">
        <v>398</v>
      </c>
      <c r="I21" s="27" t="s">
        <v>33</v>
      </c>
      <c r="J21" s="25" t="s">
        <v>31</v>
      </c>
      <c r="L21" s="33"/>
    </row>
    <row r="22" spans="2:12" s="1" customFormat="1" ht="7" customHeight="1">
      <c r="B22" s="33"/>
      <c r="L22" s="33"/>
    </row>
    <row r="23" spans="2:12" s="1" customFormat="1" ht="12" customHeight="1">
      <c r="B23" s="33"/>
      <c r="D23" s="27" t="s">
        <v>39</v>
      </c>
      <c r="I23" s="27" t="s">
        <v>30</v>
      </c>
      <c r="J23" s="25" t="s">
        <v>31</v>
      </c>
      <c r="L23" s="33"/>
    </row>
    <row r="24" spans="2:12" s="1" customFormat="1" ht="18" customHeight="1">
      <c r="B24" s="33"/>
      <c r="E24" s="25" t="s">
        <v>120</v>
      </c>
      <c r="I24" s="27" t="s">
        <v>33</v>
      </c>
      <c r="J24" s="25" t="s">
        <v>31</v>
      </c>
      <c r="L24" s="33"/>
    </row>
    <row r="25" spans="2:12" s="1" customFormat="1" ht="7" customHeight="1">
      <c r="B25" s="33"/>
      <c r="L25" s="33"/>
    </row>
    <row r="26" spans="2:12" s="1" customFormat="1" ht="12" customHeight="1">
      <c r="B26" s="33"/>
      <c r="D26" s="27" t="s">
        <v>41</v>
      </c>
      <c r="L26" s="33"/>
    </row>
    <row r="27" spans="2:12" s="7" customFormat="1" ht="16.5" customHeight="1">
      <c r="B27" s="87"/>
      <c r="E27" s="285" t="s">
        <v>31</v>
      </c>
      <c r="F27" s="285"/>
      <c r="G27" s="285"/>
      <c r="H27" s="285"/>
      <c r="L27" s="87"/>
    </row>
    <row r="28" spans="2:12" s="1" customFormat="1" ht="7" customHeight="1">
      <c r="B28" s="33"/>
      <c r="L28" s="33"/>
    </row>
    <row r="29" spans="2:12" s="1" customFormat="1" ht="7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4" customHeight="1">
      <c r="B30" s="33"/>
      <c r="D30" s="88" t="s">
        <v>43</v>
      </c>
      <c r="J30" s="64">
        <f>ROUND(J84, 2)</f>
        <v>0</v>
      </c>
      <c r="L30" s="33"/>
    </row>
    <row r="31" spans="2:12" s="1" customFormat="1" ht="7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>
      <c r="B32" s="33"/>
      <c r="F32" s="36" t="s">
        <v>45</v>
      </c>
      <c r="I32" s="36" t="s">
        <v>44</v>
      </c>
      <c r="J32" s="36" t="s">
        <v>46</v>
      </c>
      <c r="L32" s="33"/>
    </row>
    <row r="33" spans="2:12" s="1" customFormat="1" ht="14.4" customHeight="1">
      <c r="B33" s="33"/>
      <c r="D33" s="53" t="s">
        <v>47</v>
      </c>
      <c r="E33" s="27" t="s">
        <v>48</v>
      </c>
      <c r="F33" s="89">
        <f>ROUND((SUM(BE84:BE137)),  2)</f>
        <v>0</v>
      </c>
      <c r="I33" s="90">
        <v>0.21</v>
      </c>
      <c r="J33" s="89">
        <f>ROUND(((SUM(BE84:BE137))*I33),  2)</f>
        <v>0</v>
      </c>
      <c r="L33" s="33"/>
    </row>
    <row r="34" spans="2:12" s="1" customFormat="1" ht="14.4" customHeight="1">
      <c r="B34" s="33"/>
      <c r="E34" s="27" t="s">
        <v>49</v>
      </c>
      <c r="F34" s="89">
        <f>ROUND((SUM(BF84:BF137)),  2)</f>
        <v>0</v>
      </c>
      <c r="I34" s="90">
        <v>0.15</v>
      </c>
      <c r="J34" s="89">
        <f>ROUND(((SUM(BF84:BF137))*I34),  2)</f>
        <v>0</v>
      </c>
      <c r="L34" s="33"/>
    </row>
    <row r="35" spans="2:12" s="1" customFormat="1" ht="14.4" hidden="1" customHeight="1">
      <c r="B35" s="33"/>
      <c r="E35" s="27" t="s">
        <v>50</v>
      </c>
      <c r="F35" s="89">
        <f>ROUND((SUM(BG84:BG137)),  2)</f>
        <v>0</v>
      </c>
      <c r="I35" s="90">
        <v>0.21</v>
      </c>
      <c r="J35" s="89">
        <f>0</f>
        <v>0</v>
      </c>
      <c r="L35" s="33"/>
    </row>
    <row r="36" spans="2:12" s="1" customFormat="1" ht="14.4" hidden="1" customHeight="1">
      <c r="B36" s="33"/>
      <c r="E36" s="27" t="s">
        <v>51</v>
      </c>
      <c r="F36" s="89">
        <f>ROUND((SUM(BH84:BH137)),  2)</f>
        <v>0</v>
      </c>
      <c r="I36" s="90">
        <v>0.15</v>
      </c>
      <c r="J36" s="89">
        <f>0</f>
        <v>0</v>
      </c>
      <c r="L36" s="33"/>
    </row>
    <row r="37" spans="2:12" s="1" customFormat="1" ht="14.4" hidden="1" customHeight="1">
      <c r="B37" s="33"/>
      <c r="E37" s="27" t="s">
        <v>52</v>
      </c>
      <c r="F37" s="89">
        <f>ROUND((SUM(BI84:BI137)),  2)</f>
        <v>0</v>
      </c>
      <c r="I37" s="90">
        <v>0</v>
      </c>
      <c r="J37" s="89">
        <f>0</f>
        <v>0</v>
      </c>
      <c r="L37" s="33"/>
    </row>
    <row r="38" spans="2:12" s="1" customFormat="1" ht="7" customHeight="1">
      <c r="B38" s="33"/>
      <c r="L38" s="33"/>
    </row>
    <row r="39" spans="2:12" s="1" customFormat="1" ht="25.4" customHeight="1">
      <c r="B39" s="33"/>
      <c r="C39" s="91"/>
      <c r="D39" s="92" t="s">
        <v>53</v>
      </c>
      <c r="E39" s="55"/>
      <c r="F39" s="55"/>
      <c r="G39" s="93" t="s">
        <v>54</v>
      </c>
      <c r="H39" s="94" t="s">
        <v>55</v>
      </c>
      <c r="I39" s="55"/>
      <c r="J39" s="95">
        <f>SUM(J30:J37)</f>
        <v>0</v>
      </c>
      <c r="K39" s="96"/>
      <c r="L39" s="33"/>
    </row>
    <row r="40" spans="2:12" s="1" customFormat="1" ht="14.4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7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5" customHeight="1">
      <c r="B45" s="33"/>
      <c r="C45" s="21" t="s">
        <v>121</v>
      </c>
      <c r="L45" s="33"/>
    </row>
    <row r="46" spans="2:12" s="1" customFormat="1" ht="7" customHeight="1">
      <c r="B46" s="33"/>
      <c r="L46" s="33"/>
    </row>
    <row r="47" spans="2:12" s="1" customFormat="1" ht="12" customHeight="1">
      <c r="B47" s="33"/>
      <c r="C47" s="27" t="s">
        <v>16</v>
      </c>
      <c r="L47" s="33"/>
    </row>
    <row r="48" spans="2:12" s="1" customFormat="1" ht="16.5" customHeight="1">
      <c r="B48" s="33"/>
      <c r="E48" s="307" t="str">
        <f>E7</f>
        <v>22112020_22 - Sanace -10  Mníšek pod Brdy, Halda, Bažantnice a okoli-12</v>
      </c>
      <c r="F48" s="308"/>
      <c r="G48" s="308"/>
      <c r="H48" s="308"/>
      <c r="L48" s="33"/>
    </row>
    <row r="49" spans="2:47" s="1" customFormat="1" ht="12" customHeight="1">
      <c r="B49" s="33"/>
      <c r="C49" s="27" t="s">
        <v>115</v>
      </c>
      <c r="L49" s="33"/>
    </row>
    <row r="50" spans="2:47" s="1" customFormat="1" ht="16.5" customHeight="1">
      <c r="B50" s="33"/>
      <c r="E50" s="274" t="str">
        <f>E9</f>
        <v>22112020_05 - Mníšek pod Brdy - Zakrytí odkaliště</v>
      </c>
      <c r="F50" s="309"/>
      <c r="G50" s="309"/>
      <c r="H50" s="309"/>
      <c r="L50" s="33"/>
    </row>
    <row r="51" spans="2:47" s="1" customFormat="1" ht="7" customHeight="1">
      <c r="B51" s="33"/>
      <c r="L51" s="33"/>
    </row>
    <row r="52" spans="2:47" s="1" customFormat="1" ht="12" customHeight="1">
      <c r="B52" s="33"/>
      <c r="C52" s="27" t="s">
        <v>22</v>
      </c>
      <c r="F52" s="25" t="str">
        <f>F12</f>
        <v>Mníšek pod Brdy</v>
      </c>
      <c r="I52" s="27" t="s">
        <v>24</v>
      </c>
      <c r="J52" s="50" t="str">
        <f>IF(J12="","",J12)</f>
        <v>Vyplň údaj</v>
      </c>
      <c r="L52" s="33"/>
    </row>
    <row r="53" spans="2:47" s="1" customFormat="1" ht="7" customHeight="1">
      <c r="B53" s="33"/>
      <c r="L53" s="33"/>
    </row>
    <row r="54" spans="2:47" s="1" customFormat="1" ht="25.65" customHeight="1">
      <c r="B54" s="33"/>
      <c r="C54" s="27" t="s">
        <v>29</v>
      </c>
      <c r="F54" s="25" t="str">
        <f>E15</f>
        <v>Město Mníšek pod Brdy</v>
      </c>
      <c r="I54" s="27" t="s">
        <v>36</v>
      </c>
      <c r="J54" s="31" t="str">
        <f>E21</f>
        <v>Interprojekt odpda s.r.o.</v>
      </c>
      <c r="L54" s="33"/>
    </row>
    <row r="55" spans="2:47" s="1" customFormat="1" ht="15.15" customHeight="1">
      <c r="B55" s="33"/>
      <c r="C55" s="27" t="s">
        <v>34</v>
      </c>
      <c r="F55" s="25" t="str">
        <f>IF(E18="","",E18)</f>
        <v>Vyplň údaj</v>
      </c>
      <c r="I55" s="27" t="s">
        <v>39</v>
      </c>
      <c r="J55" s="31" t="str">
        <f>E24</f>
        <v>Ing.R.Pýcha</v>
      </c>
      <c r="L55" s="33"/>
    </row>
    <row r="56" spans="2:47" s="1" customFormat="1" ht="10.25" customHeight="1">
      <c r="B56" s="33"/>
      <c r="L56" s="33"/>
    </row>
    <row r="57" spans="2:47" s="1" customFormat="1" ht="29.25" customHeight="1">
      <c r="B57" s="33"/>
      <c r="C57" s="97" t="s">
        <v>122</v>
      </c>
      <c r="D57" s="91"/>
      <c r="E57" s="91"/>
      <c r="F57" s="91"/>
      <c r="G57" s="91"/>
      <c r="H57" s="91"/>
      <c r="I57" s="91"/>
      <c r="J57" s="98" t="s">
        <v>123</v>
      </c>
      <c r="K57" s="91"/>
      <c r="L57" s="33"/>
    </row>
    <row r="58" spans="2:47" s="1" customFormat="1" ht="10.25" customHeight="1">
      <c r="B58" s="33"/>
      <c r="L58" s="33"/>
    </row>
    <row r="59" spans="2:47" s="1" customFormat="1" ht="22.75" customHeight="1">
      <c r="B59" s="33"/>
      <c r="C59" s="99" t="s">
        <v>75</v>
      </c>
      <c r="J59" s="64">
        <f>J84</f>
        <v>0</v>
      </c>
      <c r="L59" s="33"/>
      <c r="AU59" s="17" t="s">
        <v>124</v>
      </c>
    </row>
    <row r="60" spans="2:47" s="8" customFormat="1" ht="25" customHeight="1">
      <c r="B60" s="100"/>
      <c r="D60" s="101" t="s">
        <v>125</v>
      </c>
      <c r="E60" s="102"/>
      <c r="F60" s="102"/>
      <c r="G60" s="102"/>
      <c r="H60" s="102"/>
      <c r="I60" s="102"/>
      <c r="J60" s="103">
        <f>J85</f>
        <v>0</v>
      </c>
      <c r="L60" s="100"/>
    </row>
    <row r="61" spans="2:47" s="9" customFormat="1" ht="19.899999999999999" customHeight="1">
      <c r="B61" s="104"/>
      <c r="D61" s="105" t="s">
        <v>126</v>
      </c>
      <c r="E61" s="106"/>
      <c r="F61" s="106"/>
      <c r="G61" s="106"/>
      <c r="H61" s="106"/>
      <c r="I61" s="106"/>
      <c r="J61" s="107">
        <f>J86</f>
        <v>0</v>
      </c>
      <c r="L61" s="104"/>
    </row>
    <row r="62" spans="2:47" s="9" customFormat="1" ht="19.899999999999999" customHeight="1">
      <c r="B62" s="104"/>
      <c r="D62" s="105" t="s">
        <v>127</v>
      </c>
      <c r="E62" s="106"/>
      <c r="F62" s="106"/>
      <c r="G62" s="106"/>
      <c r="H62" s="106"/>
      <c r="I62" s="106"/>
      <c r="J62" s="107">
        <f>J103</f>
        <v>0</v>
      </c>
      <c r="L62" s="104"/>
    </row>
    <row r="63" spans="2:47" s="8" customFormat="1" ht="25" customHeight="1">
      <c r="B63" s="100"/>
      <c r="D63" s="101" t="s">
        <v>325</v>
      </c>
      <c r="E63" s="102"/>
      <c r="F63" s="102"/>
      <c r="G63" s="102"/>
      <c r="H63" s="102"/>
      <c r="I63" s="102"/>
      <c r="J63" s="103">
        <f>J116</f>
        <v>0</v>
      </c>
      <c r="L63" s="100"/>
    </row>
    <row r="64" spans="2:47" s="9" customFormat="1" ht="19.899999999999999" customHeight="1">
      <c r="B64" s="104"/>
      <c r="D64" s="105" t="s">
        <v>326</v>
      </c>
      <c r="E64" s="106"/>
      <c r="F64" s="106"/>
      <c r="G64" s="106"/>
      <c r="H64" s="106"/>
      <c r="I64" s="106"/>
      <c r="J64" s="107">
        <f>J117</f>
        <v>0</v>
      </c>
      <c r="L64" s="104"/>
    </row>
    <row r="65" spans="2:12" s="1" customFormat="1" ht="21.75" customHeight="1">
      <c r="B65" s="33"/>
      <c r="L65" s="33"/>
    </row>
    <row r="66" spans="2:12" s="1" customFormat="1" ht="7" customHeight="1"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33"/>
    </row>
    <row r="70" spans="2:12" s="1" customFormat="1" ht="7" customHeight="1"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33"/>
    </row>
    <row r="71" spans="2:12" s="1" customFormat="1" ht="25" customHeight="1">
      <c r="B71" s="33"/>
      <c r="C71" s="21" t="s">
        <v>129</v>
      </c>
      <c r="L71" s="33"/>
    </row>
    <row r="72" spans="2:12" s="1" customFormat="1" ht="7" customHeight="1">
      <c r="B72" s="33"/>
      <c r="L72" s="33"/>
    </row>
    <row r="73" spans="2:12" s="1" customFormat="1" ht="12" customHeight="1">
      <c r="B73" s="33"/>
      <c r="C73" s="27" t="s">
        <v>16</v>
      </c>
      <c r="L73" s="33"/>
    </row>
    <row r="74" spans="2:12" s="1" customFormat="1" ht="16.5" customHeight="1">
      <c r="B74" s="33"/>
      <c r="E74" s="307" t="str">
        <f>E7</f>
        <v>22112020_22 - Sanace -10  Mníšek pod Brdy, Halda, Bažantnice a okoli-12</v>
      </c>
      <c r="F74" s="308"/>
      <c r="G74" s="308"/>
      <c r="H74" s="308"/>
      <c r="L74" s="33"/>
    </row>
    <row r="75" spans="2:12" s="1" customFormat="1" ht="12" customHeight="1">
      <c r="B75" s="33"/>
      <c r="C75" s="27" t="s">
        <v>115</v>
      </c>
      <c r="L75" s="33"/>
    </row>
    <row r="76" spans="2:12" s="1" customFormat="1" ht="16.5" customHeight="1">
      <c r="B76" s="33"/>
      <c r="E76" s="274" t="str">
        <f>E9</f>
        <v>22112020_05 - Mníšek pod Brdy - Zakrytí odkaliště</v>
      </c>
      <c r="F76" s="309"/>
      <c r="G76" s="309"/>
      <c r="H76" s="309"/>
      <c r="L76" s="33"/>
    </row>
    <row r="77" spans="2:12" s="1" customFormat="1" ht="7" customHeight="1">
      <c r="B77" s="33"/>
      <c r="L77" s="33"/>
    </row>
    <row r="78" spans="2:12" s="1" customFormat="1" ht="12" customHeight="1">
      <c r="B78" s="33"/>
      <c r="C78" s="27" t="s">
        <v>22</v>
      </c>
      <c r="F78" s="25" t="str">
        <f>F12</f>
        <v>Mníšek pod Brdy</v>
      </c>
      <c r="I78" s="27" t="s">
        <v>24</v>
      </c>
      <c r="J78" s="50" t="str">
        <f>IF(J12="","",J12)</f>
        <v>Vyplň údaj</v>
      </c>
      <c r="L78" s="33"/>
    </row>
    <row r="79" spans="2:12" s="1" customFormat="1" ht="7" customHeight="1">
      <c r="B79" s="33"/>
      <c r="L79" s="33"/>
    </row>
    <row r="80" spans="2:12" s="1" customFormat="1" ht="25.65" customHeight="1">
      <c r="B80" s="33"/>
      <c r="C80" s="27" t="s">
        <v>29</v>
      </c>
      <c r="F80" s="25" t="str">
        <f>E15</f>
        <v>Město Mníšek pod Brdy</v>
      </c>
      <c r="I80" s="27" t="s">
        <v>36</v>
      </c>
      <c r="J80" s="31" t="str">
        <f>E21</f>
        <v>Interprojekt odpda s.r.o.</v>
      </c>
      <c r="L80" s="33"/>
    </row>
    <row r="81" spans="2:65" s="1" customFormat="1" ht="15.15" customHeight="1">
      <c r="B81" s="33"/>
      <c r="C81" s="27" t="s">
        <v>34</v>
      </c>
      <c r="F81" s="25" t="str">
        <f>IF(E18="","",E18)</f>
        <v>Vyplň údaj</v>
      </c>
      <c r="I81" s="27" t="s">
        <v>39</v>
      </c>
      <c r="J81" s="31" t="str">
        <f>E24</f>
        <v>Ing.R.Pýcha</v>
      </c>
      <c r="L81" s="33"/>
    </row>
    <row r="82" spans="2:65" s="1" customFormat="1" ht="10.25" customHeight="1">
      <c r="B82" s="33"/>
      <c r="L82" s="33"/>
    </row>
    <row r="83" spans="2:65" s="10" customFormat="1" ht="29.25" customHeight="1">
      <c r="B83" s="108"/>
      <c r="C83" s="109" t="s">
        <v>130</v>
      </c>
      <c r="D83" s="110" t="s">
        <v>62</v>
      </c>
      <c r="E83" s="110" t="s">
        <v>58</v>
      </c>
      <c r="F83" s="110" t="s">
        <v>59</v>
      </c>
      <c r="G83" s="110" t="s">
        <v>131</v>
      </c>
      <c r="H83" s="110" t="s">
        <v>132</v>
      </c>
      <c r="I83" s="110" t="s">
        <v>133</v>
      </c>
      <c r="J83" s="110" t="s">
        <v>123</v>
      </c>
      <c r="K83" s="111" t="s">
        <v>134</v>
      </c>
      <c r="L83" s="108"/>
      <c r="M83" s="57" t="s">
        <v>31</v>
      </c>
      <c r="N83" s="58" t="s">
        <v>47</v>
      </c>
      <c r="O83" s="58" t="s">
        <v>135</v>
      </c>
      <c r="P83" s="58" t="s">
        <v>136</v>
      </c>
      <c r="Q83" s="58" t="s">
        <v>137</v>
      </c>
      <c r="R83" s="58" t="s">
        <v>138</v>
      </c>
      <c r="S83" s="58" t="s">
        <v>139</v>
      </c>
      <c r="T83" s="59" t="s">
        <v>140</v>
      </c>
    </row>
    <row r="84" spans="2:65" s="1" customFormat="1" ht="22.75" customHeight="1">
      <c r="B84" s="33"/>
      <c r="C84" s="62" t="s">
        <v>141</v>
      </c>
      <c r="J84" s="112">
        <f>BK84</f>
        <v>0</v>
      </c>
      <c r="L84" s="33"/>
      <c r="M84" s="60"/>
      <c r="N84" s="51"/>
      <c r="O84" s="51"/>
      <c r="P84" s="113">
        <f>P85+P116</f>
        <v>0</v>
      </c>
      <c r="Q84" s="51"/>
      <c r="R84" s="113">
        <f>R85+R116</f>
        <v>16.771144</v>
      </c>
      <c r="S84" s="51"/>
      <c r="T84" s="114">
        <f>T85+T116</f>
        <v>0</v>
      </c>
      <c r="AT84" s="17" t="s">
        <v>76</v>
      </c>
      <c r="AU84" s="17" t="s">
        <v>124</v>
      </c>
      <c r="BK84" s="115">
        <f>BK85+BK116</f>
        <v>0</v>
      </c>
    </row>
    <row r="85" spans="2:65" s="11" customFormat="1" ht="25.9" customHeight="1">
      <c r="B85" s="116"/>
      <c r="D85" s="117" t="s">
        <v>76</v>
      </c>
      <c r="E85" s="118" t="s">
        <v>142</v>
      </c>
      <c r="F85" s="118" t="s">
        <v>143</v>
      </c>
      <c r="I85" s="119"/>
      <c r="J85" s="120">
        <f>BK85</f>
        <v>0</v>
      </c>
      <c r="L85" s="116"/>
      <c r="M85" s="121"/>
      <c r="P85" s="122">
        <f>P86+P103</f>
        <v>0</v>
      </c>
      <c r="R85" s="122">
        <f>R86+R103</f>
        <v>2.6773999999999996</v>
      </c>
      <c r="T85" s="123">
        <f>T86+T103</f>
        <v>0</v>
      </c>
      <c r="AR85" s="117" t="s">
        <v>85</v>
      </c>
      <c r="AT85" s="124" t="s">
        <v>76</v>
      </c>
      <c r="AU85" s="124" t="s">
        <v>77</v>
      </c>
      <c r="AY85" s="117" t="s">
        <v>144</v>
      </c>
      <c r="BK85" s="125">
        <f>BK86+BK103</f>
        <v>0</v>
      </c>
    </row>
    <row r="86" spans="2:65" s="11" customFormat="1" ht="22.75" customHeight="1">
      <c r="B86" s="116"/>
      <c r="D86" s="117" t="s">
        <v>76</v>
      </c>
      <c r="E86" s="126" t="s">
        <v>85</v>
      </c>
      <c r="F86" s="126" t="s">
        <v>145</v>
      </c>
      <c r="I86" s="119"/>
      <c r="J86" s="127">
        <f>BK86</f>
        <v>0</v>
      </c>
      <c r="L86" s="116"/>
      <c r="M86" s="121"/>
      <c r="P86" s="122">
        <f>SUM(P87:P102)</f>
        <v>0</v>
      </c>
      <c r="R86" s="122">
        <f>SUM(R87:R102)</f>
        <v>0</v>
      </c>
      <c r="T86" s="123">
        <f>SUM(T87:T102)</f>
        <v>0</v>
      </c>
      <c r="AR86" s="117" t="s">
        <v>85</v>
      </c>
      <c r="AT86" s="124" t="s">
        <v>76</v>
      </c>
      <c r="AU86" s="124" t="s">
        <v>85</v>
      </c>
      <c r="AY86" s="117" t="s">
        <v>144</v>
      </c>
      <c r="BK86" s="125">
        <f>SUM(BK87:BK102)</f>
        <v>0</v>
      </c>
    </row>
    <row r="87" spans="2:65" s="1" customFormat="1" ht="37.75" customHeight="1">
      <c r="B87" s="33"/>
      <c r="C87" s="128" t="s">
        <v>85</v>
      </c>
      <c r="D87" s="128" t="s">
        <v>146</v>
      </c>
      <c r="E87" s="129" t="s">
        <v>205</v>
      </c>
      <c r="F87" s="130" t="s">
        <v>206</v>
      </c>
      <c r="G87" s="131" t="s">
        <v>188</v>
      </c>
      <c r="H87" s="132">
        <v>1280</v>
      </c>
      <c r="I87" s="133"/>
      <c r="J87" s="134">
        <f>ROUND(I87*H87,2)</f>
        <v>0</v>
      </c>
      <c r="K87" s="130" t="s">
        <v>150</v>
      </c>
      <c r="L87" s="33"/>
      <c r="M87" s="135" t="s">
        <v>31</v>
      </c>
      <c r="N87" s="136" t="s">
        <v>48</v>
      </c>
      <c r="P87" s="137">
        <f>O87*H87</f>
        <v>0</v>
      </c>
      <c r="Q87" s="137">
        <v>0</v>
      </c>
      <c r="R87" s="137">
        <f>Q87*H87</f>
        <v>0</v>
      </c>
      <c r="S87" s="137">
        <v>0</v>
      </c>
      <c r="T87" s="138">
        <f>S87*H87</f>
        <v>0</v>
      </c>
      <c r="AR87" s="139" t="s">
        <v>151</v>
      </c>
      <c r="AT87" s="139" t="s">
        <v>146</v>
      </c>
      <c r="AU87" s="139" t="s">
        <v>21</v>
      </c>
      <c r="AY87" s="17" t="s">
        <v>144</v>
      </c>
      <c r="BE87" s="140">
        <f>IF(N87="základní",J87,0)</f>
        <v>0</v>
      </c>
      <c r="BF87" s="140">
        <f>IF(N87="snížená",J87,0)</f>
        <v>0</v>
      </c>
      <c r="BG87" s="140">
        <f>IF(N87="zákl. přenesená",J87,0)</f>
        <v>0</v>
      </c>
      <c r="BH87" s="140">
        <f>IF(N87="sníž. přenesená",J87,0)</f>
        <v>0</v>
      </c>
      <c r="BI87" s="140">
        <f>IF(N87="nulová",J87,0)</f>
        <v>0</v>
      </c>
      <c r="BJ87" s="17" t="s">
        <v>85</v>
      </c>
      <c r="BK87" s="140">
        <f>ROUND(I87*H87,2)</f>
        <v>0</v>
      </c>
      <c r="BL87" s="17" t="s">
        <v>151</v>
      </c>
      <c r="BM87" s="139" t="s">
        <v>399</v>
      </c>
    </row>
    <row r="88" spans="2:65" s="1" customFormat="1" ht="10">
      <c r="B88" s="33"/>
      <c r="D88" s="141" t="s">
        <v>153</v>
      </c>
      <c r="F88" s="142" t="s">
        <v>208</v>
      </c>
      <c r="I88" s="143"/>
      <c r="L88" s="33"/>
      <c r="M88" s="144"/>
      <c r="T88" s="54"/>
      <c r="AT88" s="17" t="s">
        <v>153</v>
      </c>
      <c r="AU88" s="17" t="s">
        <v>21</v>
      </c>
    </row>
    <row r="89" spans="2:65" s="12" customFormat="1" ht="10">
      <c r="B89" s="145"/>
      <c r="D89" s="146" t="s">
        <v>155</v>
      </c>
      <c r="E89" s="147" t="s">
        <v>31</v>
      </c>
      <c r="F89" s="148" t="s">
        <v>400</v>
      </c>
      <c r="H89" s="149">
        <v>1280</v>
      </c>
      <c r="I89" s="150"/>
      <c r="L89" s="145"/>
      <c r="M89" s="151"/>
      <c r="T89" s="152"/>
      <c r="AT89" s="147" t="s">
        <v>155</v>
      </c>
      <c r="AU89" s="147" t="s">
        <v>21</v>
      </c>
      <c r="AV89" s="12" t="s">
        <v>21</v>
      </c>
      <c r="AW89" s="12" t="s">
        <v>38</v>
      </c>
      <c r="AX89" s="12" t="s">
        <v>77</v>
      </c>
      <c r="AY89" s="147" t="s">
        <v>144</v>
      </c>
    </row>
    <row r="90" spans="2:65" s="13" customFormat="1" ht="10">
      <c r="B90" s="153"/>
      <c r="D90" s="146" t="s">
        <v>155</v>
      </c>
      <c r="E90" s="154" t="s">
        <v>31</v>
      </c>
      <c r="F90" s="155" t="s">
        <v>157</v>
      </c>
      <c r="H90" s="156">
        <v>1280</v>
      </c>
      <c r="I90" s="157"/>
      <c r="L90" s="153"/>
      <c r="M90" s="158"/>
      <c r="T90" s="159"/>
      <c r="AT90" s="154" t="s">
        <v>155</v>
      </c>
      <c r="AU90" s="154" t="s">
        <v>21</v>
      </c>
      <c r="AV90" s="13" t="s">
        <v>151</v>
      </c>
      <c r="AW90" s="13" t="s">
        <v>38</v>
      </c>
      <c r="AX90" s="13" t="s">
        <v>85</v>
      </c>
      <c r="AY90" s="154" t="s">
        <v>144</v>
      </c>
    </row>
    <row r="91" spans="2:65" s="1" customFormat="1" ht="24.15" customHeight="1">
      <c r="B91" s="33"/>
      <c r="C91" s="128" t="s">
        <v>21</v>
      </c>
      <c r="D91" s="128" t="s">
        <v>146</v>
      </c>
      <c r="E91" s="129" t="s">
        <v>293</v>
      </c>
      <c r="F91" s="130" t="s">
        <v>294</v>
      </c>
      <c r="G91" s="131" t="s">
        <v>188</v>
      </c>
      <c r="H91" s="132">
        <v>1280</v>
      </c>
      <c r="I91" s="133"/>
      <c r="J91" s="134">
        <f>ROUND(I91*H91,2)</f>
        <v>0</v>
      </c>
      <c r="K91" s="130" t="s">
        <v>150</v>
      </c>
      <c r="L91" s="33"/>
      <c r="M91" s="135" t="s">
        <v>31</v>
      </c>
      <c r="N91" s="136" t="s">
        <v>48</v>
      </c>
      <c r="P91" s="137">
        <f>O91*H91</f>
        <v>0</v>
      </c>
      <c r="Q91" s="137">
        <v>0</v>
      </c>
      <c r="R91" s="137">
        <f>Q91*H91</f>
        <v>0</v>
      </c>
      <c r="S91" s="137">
        <v>0</v>
      </c>
      <c r="T91" s="138">
        <f>S91*H91</f>
        <v>0</v>
      </c>
      <c r="AR91" s="139" t="s">
        <v>151</v>
      </c>
      <c r="AT91" s="139" t="s">
        <v>146</v>
      </c>
      <c r="AU91" s="139" t="s">
        <v>21</v>
      </c>
      <c r="AY91" s="17" t="s">
        <v>144</v>
      </c>
      <c r="BE91" s="140">
        <f>IF(N91="základní",J91,0)</f>
        <v>0</v>
      </c>
      <c r="BF91" s="140">
        <f>IF(N91="snížená",J91,0)</f>
        <v>0</v>
      </c>
      <c r="BG91" s="140">
        <f>IF(N91="zákl. přenesená",J91,0)</f>
        <v>0</v>
      </c>
      <c r="BH91" s="140">
        <f>IF(N91="sníž. přenesená",J91,0)</f>
        <v>0</v>
      </c>
      <c r="BI91" s="140">
        <f>IF(N91="nulová",J91,0)</f>
        <v>0</v>
      </c>
      <c r="BJ91" s="17" t="s">
        <v>85</v>
      </c>
      <c r="BK91" s="140">
        <f>ROUND(I91*H91,2)</f>
        <v>0</v>
      </c>
      <c r="BL91" s="17" t="s">
        <v>151</v>
      </c>
      <c r="BM91" s="139" t="s">
        <v>401</v>
      </c>
    </row>
    <row r="92" spans="2:65" s="1" customFormat="1" ht="10">
      <c r="B92" s="33"/>
      <c r="D92" s="141" t="s">
        <v>153</v>
      </c>
      <c r="F92" s="142" t="s">
        <v>296</v>
      </c>
      <c r="I92" s="143"/>
      <c r="L92" s="33"/>
      <c r="M92" s="144"/>
      <c r="T92" s="54"/>
      <c r="AT92" s="17" t="s">
        <v>153</v>
      </c>
      <c r="AU92" s="17" t="s">
        <v>21</v>
      </c>
    </row>
    <row r="93" spans="2:65" s="12" customFormat="1" ht="10">
      <c r="B93" s="145"/>
      <c r="D93" s="146" t="s">
        <v>155</v>
      </c>
      <c r="E93" s="147" t="s">
        <v>31</v>
      </c>
      <c r="F93" s="148" t="s">
        <v>400</v>
      </c>
      <c r="H93" s="149">
        <v>1280</v>
      </c>
      <c r="I93" s="150"/>
      <c r="L93" s="145"/>
      <c r="M93" s="151"/>
      <c r="T93" s="152"/>
      <c r="AT93" s="147" t="s">
        <v>155</v>
      </c>
      <c r="AU93" s="147" t="s">
        <v>21</v>
      </c>
      <c r="AV93" s="12" t="s">
        <v>21</v>
      </c>
      <c r="AW93" s="12" t="s">
        <v>38</v>
      </c>
      <c r="AX93" s="12" t="s">
        <v>77</v>
      </c>
      <c r="AY93" s="147" t="s">
        <v>144</v>
      </c>
    </row>
    <row r="94" spans="2:65" s="13" customFormat="1" ht="10">
      <c r="B94" s="153"/>
      <c r="D94" s="146" t="s">
        <v>155</v>
      </c>
      <c r="E94" s="154" t="s">
        <v>31</v>
      </c>
      <c r="F94" s="155" t="s">
        <v>157</v>
      </c>
      <c r="H94" s="156">
        <v>1280</v>
      </c>
      <c r="I94" s="157"/>
      <c r="L94" s="153"/>
      <c r="M94" s="158"/>
      <c r="T94" s="159"/>
      <c r="AT94" s="154" t="s">
        <v>155</v>
      </c>
      <c r="AU94" s="154" t="s">
        <v>21</v>
      </c>
      <c r="AV94" s="13" t="s">
        <v>151</v>
      </c>
      <c r="AW94" s="13" t="s">
        <v>38</v>
      </c>
      <c r="AX94" s="13" t="s">
        <v>85</v>
      </c>
      <c r="AY94" s="154" t="s">
        <v>144</v>
      </c>
    </row>
    <row r="95" spans="2:65" s="1" customFormat="1" ht="33" customHeight="1">
      <c r="B95" s="33"/>
      <c r="C95" s="128" t="s">
        <v>164</v>
      </c>
      <c r="D95" s="128" t="s">
        <v>146</v>
      </c>
      <c r="E95" s="129" t="s">
        <v>307</v>
      </c>
      <c r="F95" s="130" t="s">
        <v>308</v>
      </c>
      <c r="G95" s="131" t="s">
        <v>188</v>
      </c>
      <c r="H95" s="132">
        <v>1280</v>
      </c>
      <c r="I95" s="133"/>
      <c r="J95" s="134">
        <f>ROUND(I95*H95,2)</f>
        <v>0</v>
      </c>
      <c r="K95" s="130" t="s">
        <v>150</v>
      </c>
      <c r="L95" s="33"/>
      <c r="M95" s="135" t="s">
        <v>31</v>
      </c>
      <c r="N95" s="136" t="s">
        <v>48</v>
      </c>
      <c r="P95" s="137">
        <f>O95*H95</f>
        <v>0</v>
      </c>
      <c r="Q95" s="137">
        <v>0</v>
      </c>
      <c r="R95" s="137">
        <f>Q95*H95</f>
        <v>0</v>
      </c>
      <c r="S95" s="137">
        <v>0</v>
      </c>
      <c r="T95" s="138">
        <f>S95*H95</f>
        <v>0</v>
      </c>
      <c r="AR95" s="139" t="s">
        <v>151</v>
      </c>
      <c r="AT95" s="139" t="s">
        <v>146</v>
      </c>
      <c r="AU95" s="139" t="s">
        <v>21</v>
      </c>
      <c r="AY95" s="17" t="s">
        <v>144</v>
      </c>
      <c r="BE95" s="140">
        <f>IF(N95="základní",J95,0)</f>
        <v>0</v>
      </c>
      <c r="BF95" s="140">
        <f>IF(N95="snížená",J95,0)</f>
        <v>0</v>
      </c>
      <c r="BG95" s="140">
        <f>IF(N95="zákl. přenesená",J95,0)</f>
        <v>0</v>
      </c>
      <c r="BH95" s="140">
        <f>IF(N95="sníž. přenesená",J95,0)</f>
        <v>0</v>
      </c>
      <c r="BI95" s="140">
        <f>IF(N95="nulová",J95,0)</f>
        <v>0</v>
      </c>
      <c r="BJ95" s="17" t="s">
        <v>85</v>
      </c>
      <c r="BK95" s="140">
        <f>ROUND(I95*H95,2)</f>
        <v>0</v>
      </c>
      <c r="BL95" s="17" t="s">
        <v>151</v>
      </c>
      <c r="BM95" s="139" t="s">
        <v>402</v>
      </c>
    </row>
    <row r="96" spans="2:65" s="1" customFormat="1" ht="10">
      <c r="B96" s="33"/>
      <c r="D96" s="141" t="s">
        <v>153</v>
      </c>
      <c r="F96" s="142" t="s">
        <v>310</v>
      </c>
      <c r="I96" s="143"/>
      <c r="L96" s="33"/>
      <c r="M96" s="144"/>
      <c r="T96" s="54"/>
      <c r="AT96" s="17" t="s">
        <v>153</v>
      </c>
      <c r="AU96" s="17" t="s">
        <v>21</v>
      </c>
    </row>
    <row r="97" spans="2:65" s="12" customFormat="1" ht="10">
      <c r="B97" s="145"/>
      <c r="D97" s="146" t="s">
        <v>155</v>
      </c>
      <c r="E97" s="147" t="s">
        <v>31</v>
      </c>
      <c r="F97" s="148" t="s">
        <v>400</v>
      </c>
      <c r="H97" s="149">
        <v>1280</v>
      </c>
      <c r="I97" s="150"/>
      <c r="L97" s="145"/>
      <c r="M97" s="151"/>
      <c r="T97" s="152"/>
      <c r="AT97" s="147" t="s">
        <v>155</v>
      </c>
      <c r="AU97" s="147" t="s">
        <v>21</v>
      </c>
      <c r="AV97" s="12" t="s">
        <v>21</v>
      </c>
      <c r="AW97" s="12" t="s">
        <v>38</v>
      </c>
      <c r="AX97" s="12" t="s">
        <v>77</v>
      </c>
      <c r="AY97" s="147" t="s">
        <v>144</v>
      </c>
    </row>
    <row r="98" spans="2:65" s="13" customFormat="1" ht="10">
      <c r="B98" s="153"/>
      <c r="D98" s="146" t="s">
        <v>155</v>
      </c>
      <c r="E98" s="154" t="s">
        <v>31</v>
      </c>
      <c r="F98" s="155" t="s">
        <v>157</v>
      </c>
      <c r="H98" s="156">
        <v>1280</v>
      </c>
      <c r="I98" s="157"/>
      <c r="L98" s="153"/>
      <c r="M98" s="158"/>
      <c r="T98" s="159"/>
      <c r="AT98" s="154" t="s">
        <v>155</v>
      </c>
      <c r="AU98" s="154" t="s">
        <v>21</v>
      </c>
      <c r="AV98" s="13" t="s">
        <v>151</v>
      </c>
      <c r="AW98" s="13" t="s">
        <v>38</v>
      </c>
      <c r="AX98" s="13" t="s">
        <v>85</v>
      </c>
      <c r="AY98" s="154" t="s">
        <v>144</v>
      </c>
    </row>
    <row r="99" spans="2:65" s="1" customFormat="1" ht="33" customHeight="1">
      <c r="B99" s="33"/>
      <c r="C99" s="128" t="s">
        <v>151</v>
      </c>
      <c r="D99" s="128" t="s">
        <v>146</v>
      </c>
      <c r="E99" s="129" t="s">
        <v>392</v>
      </c>
      <c r="F99" s="130" t="s">
        <v>393</v>
      </c>
      <c r="G99" s="131" t="s">
        <v>149</v>
      </c>
      <c r="H99" s="132">
        <v>4270</v>
      </c>
      <c r="I99" s="133"/>
      <c r="J99" s="134">
        <f>ROUND(I99*H99,2)</f>
        <v>0</v>
      </c>
      <c r="K99" s="130" t="s">
        <v>150</v>
      </c>
      <c r="L99" s="33"/>
      <c r="M99" s="135" t="s">
        <v>31</v>
      </c>
      <c r="N99" s="136" t="s">
        <v>48</v>
      </c>
      <c r="P99" s="137">
        <f>O99*H99</f>
        <v>0</v>
      </c>
      <c r="Q99" s="137">
        <v>0</v>
      </c>
      <c r="R99" s="137">
        <f>Q99*H99</f>
        <v>0</v>
      </c>
      <c r="S99" s="137">
        <v>0</v>
      </c>
      <c r="T99" s="138">
        <f>S99*H99</f>
        <v>0</v>
      </c>
      <c r="AR99" s="139" t="s">
        <v>151</v>
      </c>
      <c r="AT99" s="139" t="s">
        <v>146</v>
      </c>
      <c r="AU99" s="139" t="s">
        <v>21</v>
      </c>
      <c r="AY99" s="17" t="s">
        <v>144</v>
      </c>
      <c r="BE99" s="140">
        <f>IF(N99="základní",J99,0)</f>
        <v>0</v>
      </c>
      <c r="BF99" s="140">
        <f>IF(N99="snížená",J99,0)</f>
        <v>0</v>
      </c>
      <c r="BG99" s="140">
        <f>IF(N99="zákl. přenesená",J99,0)</f>
        <v>0</v>
      </c>
      <c r="BH99" s="140">
        <f>IF(N99="sníž. přenesená",J99,0)</f>
        <v>0</v>
      </c>
      <c r="BI99" s="140">
        <f>IF(N99="nulová",J99,0)</f>
        <v>0</v>
      </c>
      <c r="BJ99" s="17" t="s">
        <v>85</v>
      </c>
      <c r="BK99" s="140">
        <f>ROUND(I99*H99,2)</f>
        <v>0</v>
      </c>
      <c r="BL99" s="17" t="s">
        <v>151</v>
      </c>
      <c r="BM99" s="139" t="s">
        <v>403</v>
      </c>
    </row>
    <row r="100" spans="2:65" s="1" customFormat="1" ht="10">
      <c r="B100" s="33"/>
      <c r="D100" s="141" t="s">
        <v>153</v>
      </c>
      <c r="F100" s="142" t="s">
        <v>395</v>
      </c>
      <c r="I100" s="143"/>
      <c r="L100" s="33"/>
      <c r="M100" s="144"/>
      <c r="T100" s="54"/>
      <c r="AT100" s="17" t="s">
        <v>153</v>
      </c>
      <c r="AU100" s="17" t="s">
        <v>21</v>
      </c>
    </row>
    <row r="101" spans="2:65" s="12" customFormat="1" ht="10">
      <c r="B101" s="145"/>
      <c r="D101" s="146" t="s">
        <v>155</v>
      </c>
      <c r="E101" s="147" t="s">
        <v>31</v>
      </c>
      <c r="F101" s="148" t="s">
        <v>404</v>
      </c>
      <c r="H101" s="149">
        <v>4270</v>
      </c>
      <c r="I101" s="150"/>
      <c r="L101" s="145"/>
      <c r="M101" s="151"/>
      <c r="T101" s="152"/>
      <c r="AT101" s="147" t="s">
        <v>155</v>
      </c>
      <c r="AU101" s="147" t="s">
        <v>21</v>
      </c>
      <c r="AV101" s="12" t="s">
        <v>21</v>
      </c>
      <c r="AW101" s="12" t="s">
        <v>38</v>
      </c>
      <c r="AX101" s="12" t="s">
        <v>77</v>
      </c>
      <c r="AY101" s="147" t="s">
        <v>144</v>
      </c>
    </row>
    <row r="102" spans="2:65" s="13" customFormat="1" ht="10">
      <c r="B102" s="153"/>
      <c r="D102" s="146" t="s">
        <v>155</v>
      </c>
      <c r="E102" s="154" t="s">
        <v>31</v>
      </c>
      <c r="F102" s="155" t="s">
        <v>157</v>
      </c>
      <c r="H102" s="156">
        <v>4270</v>
      </c>
      <c r="I102" s="157"/>
      <c r="L102" s="153"/>
      <c r="M102" s="158"/>
      <c r="T102" s="159"/>
      <c r="AT102" s="154" t="s">
        <v>155</v>
      </c>
      <c r="AU102" s="154" t="s">
        <v>21</v>
      </c>
      <c r="AV102" s="13" t="s">
        <v>151</v>
      </c>
      <c r="AW102" s="13" t="s">
        <v>38</v>
      </c>
      <c r="AX102" s="13" t="s">
        <v>85</v>
      </c>
      <c r="AY102" s="154" t="s">
        <v>144</v>
      </c>
    </row>
    <row r="103" spans="2:65" s="11" customFormat="1" ht="22.75" customHeight="1">
      <c r="B103" s="116"/>
      <c r="D103" s="117" t="s">
        <v>76</v>
      </c>
      <c r="E103" s="126" t="s">
        <v>198</v>
      </c>
      <c r="F103" s="126" t="s">
        <v>221</v>
      </c>
      <c r="I103" s="119"/>
      <c r="J103" s="127">
        <f>BK103</f>
        <v>0</v>
      </c>
      <c r="L103" s="116"/>
      <c r="M103" s="121"/>
      <c r="P103" s="122">
        <f>SUM(P104:P115)</f>
        <v>0</v>
      </c>
      <c r="R103" s="122">
        <f>SUM(R104:R115)</f>
        <v>2.6773999999999996</v>
      </c>
      <c r="T103" s="123">
        <f>SUM(T104:T115)</f>
        <v>0</v>
      </c>
      <c r="AR103" s="117" t="s">
        <v>85</v>
      </c>
      <c r="AT103" s="124" t="s">
        <v>76</v>
      </c>
      <c r="AU103" s="124" t="s">
        <v>85</v>
      </c>
      <c r="AY103" s="117" t="s">
        <v>144</v>
      </c>
      <c r="BK103" s="125">
        <f>SUM(BK104:BK115)</f>
        <v>0</v>
      </c>
    </row>
    <row r="104" spans="2:65" s="1" customFormat="1" ht="21.75" customHeight="1">
      <c r="B104" s="33"/>
      <c r="C104" s="128" t="s">
        <v>174</v>
      </c>
      <c r="D104" s="128" t="s">
        <v>146</v>
      </c>
      <c r="E104" s="129" t="s">
        <v>405</v>
      </c>
      <c r="F104" s="130" t="s">
        <v>406</v>
      </c>
      <c r="G104" s="131" t="s">
        <v>149</v>
      </c>
      <c r="H104" s="132">
        <v>4144</v>
      </c>
      <c r="I104" s="133"/>
      <c r="J104" s="134">
        <f>ROUND(I104*H104,2)</f>
        <v>0</v>
      </c>
      <c r="K104" s="130" t="s">
        <v>150</v>
      </c>
      <c r="L104" s="33"/>
      <c r="M104" s="135" t="s">
        <v>31</v>
      </c>
      <c r="N104" s="136" t="s">
        <v>48</v>
      </c>
      <c r="P104" s="137">
        <f>O104*H104</f>
        <v>0</v>
      </c>
      <c r="Q104" s="137">
        <v>5.9999999999999995E-4</v>
      </c>
      <c r="R104" s="137">
        <f>Q104*H104</f>
        <v>2.4863999999999997</v>
      </c>
      <c r="S104" s="137">
        <v>0</v>
      </c>
      <c r="T104" s="138">
        <f>S104*H104</f>
        <v>0</v>
      </c>
      <c r="AR104" s="139" t="s">
        <v>151</v>
      </c>
      <c r="AT104" s="139" t="s">
        <v>146</v>
      </c>
      <c r="AU104" s="139" t="s">
        <v>21</v>
      </c>
      <c r="AY104" s="17" t="s">
        <v>144</v>
      </c>
      <c r="BE104" s="140">
        <f>IF(N104="základní",J104,0)</f>
        <v>0</v>
      </c>
      <c r="BF104" s="140">
        <f>IF(N104="snížená",J104,0)</f>
        <v>0</v>
      </c>
      <c r="BG104" s="140">
        <f>IF(N104="zákl. přenesená",J104,0)</f>
        <v>0</v>
      </c>
      <c r="BH104" s="140">
        <f>IF(N104="sníž. přenesená",J104,0)</f>
        <v>0</v>
      </c>
      <c r="BI104" s="140">
        <f>IF(N104="nulová",J104,0)</f>
        <v>0</v>
      </c>
      <c r="BJ104" s="17" t="s">
        <v>85</v>
      </c>
      <c r="BK104" s="140">
        <f>ROUND(I104*H104,2)</f>
        <v>0</v>
      </c>
      <c r="BL104" s="17" t="s">
        <v>151</v>
      </c>
      <c r="BM104" s="139" t="s">
        <v>407</v>
      </c>
    </row>
    <row r="105" spans="2:65" s="1" customFormat="1" ht="10">
      <c r="B105" s="33"/>
      <c r="D105" s="141" t="s">
        <v>153</v>
      </c>
      <c r="F105" s="142" t="s">
        <v>408</v>
      </c>
      <c r="I105" s="143"/>
      <c r="L105" s="33"/>
      <c r="M105" s="144"/>
      <c r="T105" s="54"/>
      <c r="AT105" s="17" t="s">
        <v>153</v>
      </c>
      <c r="AU105" s="17" t="s">
        <v>21</v>
      </c>
    </row>
    <row r="106" spans="2:65" s="12" customFormat="1" ht="10">
      <c r="B106" s="145"/>
      <c r="D106" s="146" t="s">
        <v>155</v>
      </c>
      <c r="E106" s="147" t="s">
        <v>31</v>
      </c>
      <c r="F106" s="148" t="s">
        <v>409</v>
      </c>
      <c r="H106" s="149">
        <v>3850</v>
      </c>
      <c r="I106" s="150"/>
      <c r="L106" s="145"/>
      <c r="M106" s="151"/>
      <c r="T106" s="152"/>
      <c r="AT106" s="147" t="s">
        <v>155</v>
      </c>
      <c r="AU106" s="147" t="s">
        <v>21</v>
      </c>
      <c r="AV106" s="12" t="s">
        <v>21</v>
      </c>
      <c r="AW106" s="12" t="s">
        <v>38</v>
      </c>
      <c r="AX106" s="12" t="s">
        <v>77</v>
      </c>
      <c r="AY106" s="147" t="s">
        <v>144</v>
      </c>
    </row>
    <row r="107" spans="2:65" s="12" customFormat="1" ht="10">
      <c r="B107" s="145"/>
      <c r="D107" s="146" t="s">
        <v>155</v>
      </c>
      <c r="E107" s="147" t="s">
        <v>31</v>
      </c>
      <c r="F107" s="148" t="s">
        <v>338</v>
      </c>
      <c r="H107" s="149">
        <v>294</v>
      </c>
      <c r="I107" s="150"/>
      <c r="L107" s="145"/>
      <c r="M107" s="151"/>
      <c r="T107" s="152"/>
      <c r="AT107" s="147" t="s">
        <v>155</v>
      </c>
      <c r="AU107" s="147" t="s">
        <v>21</v>
      </c>
      <c r="AV107" s="12" t="s">
        <v>21</v>
      </c>
      <c r="AW107" s="12" t="s">
        <v>38</v>
      </c>
      <c r="AX107" s="12" t="s">
        <v>77</v>
      </c>
      <c r="AY107" s="147" t="s">
        <v>144</v>
      </c>
    </row>
    <row r="108" spans="2:65" s="13" customFormat="1" ht="10">
      <c r="B108" s="153"/>
      <c r="D108" s="146" t="s">
        <v>155</v>
      </c>
      <c r="E108" s="154" t="s">
        <v>31</v>
      </c>
      <c r="F108" s="155" t="s">
        <v>157</v>
      </c>
      <c r="H108" s="156">
        <v>4144</v>
      </c>
      <c r="I108" s="157"/>
      <c r="L108" s="153"/>
      <c r="M108" s="158"/>
      <c r="T108" s="159"/>
      <c r="AT108" s="154" t="s">
        <v>155</v>
      </c>
      <c r="AU108" s="154" t="s">
        <v>21</v>
      </c>
      <c r="AV108" s="13" t="s">
        <v>151</v>
      </c>
      <c r="AW108" s="13" t="s">
        <v>38</v>
      </c>
      <c r="AX108" s="13" t="s">
        <v>85</v>
      </c>
      <c r="AY108" s="154" t="s">
        <v>144</v>
      </c>
    </row>
    <row r="109" spans="2:65" s="1" customFormat="1" ht="16.5" customHeight="1">
      <c r="B109" s="33"/>
      <c r="C109" s="128" t="s">
        <v>179</v>
      </c>
      <c r="D109" s="128" t="s">
        <v>146</v>
      </c>
      <c r="E109" s="129" t="s">
        <v>345</v>
      </c>
      <c r="F109" s="130" t="s">
        <v>346</v>
      </c>
      <c r="G109" s="131" t="s">
        <v>347</v>
      </c>
      <c r="H109" s="132">
        <v>209.55</v>
      </c>
      <c r="I109" s="133"/>
      <c r="J109" s="134">
        <f>ROUND(I109*H109,2)</f>
        <v>0</v>
      </c>
      <c r="K109" s="130" t="s">
        <v>150</v>
      </c>
      <c r="L109" s="33"/>
      <c r="M109" s="135" t="s">
        <v>31</v>
      </c>
      <c r="N109" s="136" t="s">
        <v>48</v>
      </c>
      <c r="P109" s="137">
        <f>O109*H109</f>
        <v>0</v>
      </c>
      <c r="Q109" s="137">
        <v>0</v>
      </c>
      <c r="R109" s="137">
        <f>Q109*H109</f>
        <v>0</v>
      </c>
      <c r="S109" s="137">
        <v>0</v>
      </c>
      <c r="T109" s="138">
        <f>S109*H109</f>
        <v>0</v>
      </c>
      <c r="AR109" s="139" t="s">
        <v>151</v>
      </c>
      <c r="AT109" s="139" t="s">
        <v>146</v>
      </c>
      <c r="AU109" s="139" t="s">
        <v>21</v>
      </c>
      <c r="AY109" s="17" t="s">
        <v>144</v>
      </c>
      <c r="BE109" s="140">
        <f>IF(N109="základní",J109,0)</f>
        <v>0</v>
      </c>
      <c r="BF109" s="140">
        <f>IF(N109="snížená",J109,0)</f>
        <v>0</v>
      </c>
      <c r="BG109" s="140">
        <f>IF(N109="zákl. přenesená",J109,0)</f>
        <v>0</v>
      </c>
      <c r="BH109" s="140">
        <f>IF(N109="sníž. přenesená",J109,0)</f>
        <v>0</v>
      </c>
      <c r="BI109" s="140">
        <f>IF(N109="nulová",J109,0)</f>
        <v>0</v>
      </c>
      <c r="BJ109" s="17" t="s">
        <v>85</v>
      </c>
      <c r="BK109" s="140">
        <f>ROUND(I109*H109,2)</f>
        <v>0</v>
      </c>
      <c r="BL109" s="17" t="s">
        <v>151</v>
      </c>
      <c r="BM109" s="139" t="s">
        <v>410</v>
      </c>
    </row>
    <row r="110" spans="2:65" s="1" customFormat="1" ht="10">
      <c r="B110" s="33"/>
      <c r="D110" s="141" t="s">
        <v>153</v>
      </c>
      <c r="F110" s="142" t="s">
        <v>349</v>
      </c>
      <c r="I110" s="143"/>
      <c r="L110" s="33"/>
      <c r="M110" s="144"/>
      <c r="T110" s="54"/>
      <c r="AT110" s="17" t="s">
        <v>153</v>
      </c>
      <c r="AU110" s="17" t="s">
        <v>21</v>
      </c>
    </row>
    <row r="111" spans="2:65" s="12" customFormat="1" ht="10">
      <c r="B111" s="145"/>
      <c r="D111" s="146" t="s">
        <v>155</v>
      </c>
      <c r="E111" s="147" t="s">
        <v>31</v>
      </c>
      <c r="F111" s="148" t="s">
        <v>411</v>
      </c>
      <c r="H111" s="149">
        <v>209.55</v>
      </c>
      <c r="I111" s="150"/>
      <c r="L111" s="145"/>
      <c r="M111" s="151"/>
      <c r="T111" s="152"/>
      <c r="AT111" s="147" t="s">
        <v>155</v>
      </c>
      <c r="AU111" s="147" t="s">
        <v>21</v>
      </c>
      <c r="AV111" s="12" t="s">
        <v>21</v>
      </c>
      <c r="AW111" s="12" t="s">
        <v>38</v>
      </c>
      <c r="AX111" s="12" t="s">
        <v>77</v>
      </c>
      <c r="AY111" s="147" t="s">
        <v>144</v>
      </c>
    </row>
    <row r="112" spans="2:65" s="13" customFormat="1" ht="10">
      <c r="B112" s="153"/>
      <c r="D112" s="146" t="s">
        <v>155</v>
      </c>
      <c r="E112" s="154" t="s">
        <v>31</v>
      </c>
      <c r="F112" s="155" t="s">
        <v>157</v>
      </c>
      <c r="H112" s="156">
        <v>209.55</v>
      </c>
      <c r="I112" s="157"/>
      <c r="L112" s="153"/>
      <c r="M112" s="158"/>
      <c r="T112" s="159"/>
      <c r="AT112" s="154" t="s">
        <v>155</v>
      </c>
      <c r="AU112" s="154" t="s">
        <v>21</v>
      </c>
      <c r="AV112" s="13" t="s">
        <v>151</v>
      </c>
      <c r="AW112" s="13" t="s">
        <v>38</v>
      </c>
      <c r="AX112" s="13" t="s">
        <v>85</v>
      </c>
      <c r="AY112" s="154" t="s">
        <v>144</v>
      </c>
    </row>
    <row r="113" spans="2:65" s="1" customFormat="1" ht="16.5" customHeight="1">
      <c r="B113" s="33"/>
      <c r="C113" s="169" t="s">
        <v>185</v>
      </c>
      <c r="D113" s="169" t="s">
        <v>339</v>
      </c>
      <c r="E113" s="170" t="s">
        <v>351</v>
      </c>
      <c r="F113" s="171" t="s">
        <v>352</v>
      </c>
      <c r="G113" s="172" t="s">
        <v>244</v>
      </c>
      <c r="H113" s="173">
        <v>0.191</v>
      </c>
      <c r="I113" s="174"/>
      <c r="J113" s="175">
        <f>ROUND(I113*H113,2)</f>
        <v>0</v>
      </c>
      <c r="K113" s="171" t="s">
        <v>150</v>
      </c>
      <c r="L113" s="176"/>
      <c r="M113" s="177" t="s">
        <v>31</v>
      </c>
      <c r="N113" s="178" t="s">
        <v>48</v>
      </c>
      <c r="P113" s="137">
        <f>O113*H113</f>
        <v>0</v>
      </c>
      <c r="Q113" s="137">
        <v>1</v>
      </c>
      <c r="R113" s="137">
        <f>Q113*H113</f>
        <v>0.191</v>
      </c>
      <c r="S113" s="137">
        <v>0</v>
      </c>
      <c r="T113" s="138">
        <f>S113*H113</f>
        <v>0</v>
      </c>
      <c r="AR113" s="139" t="s">
        <v>192</v>
      </c>
      <c r="AT113" s="139" t="s">
        <v>339</v>
      </c>
      <c r="AU113" s="139" t="s">
        <v>21</v>
      </c>
      <c r="AY113" s="17" t="s">
        <v>144</v>
      </c>
      <c r="BE113" s="140">
        <f>IF(N113="základní",J113,0)</f>
        <v>0</v>
      </c>
      <c r="BF113" s="140">
        <f>IF(N113="snížená",J113,0)</f>
        <v>0</v>
      </c>
      <c r="BG113" s="140">
        <f>IF(N113="zákl. přenesená",J113,0)</f>
        <v>0</v>
      </c>
      <c r="BH113" s="140">
        <f>IF(N113="sníž. přenesená",J113,0)</f>
        <v>0</v>
      </c>
      <c r="BI113" s="140">
        <f>IF(N113="nulová",J113,0)</f>
        <v>0</v>
      </c>
      <c r="BJ113" s="17" t="s">
        <v>85</v>
      </c>
      <c r="BK113" s="140">
        <f>ROUND(I113*H113,2)</f>
        <v>0</v>
      </c>
      <c r="BL113" s="17" t="s">
        <v>151</v>
      </c>
      <c r="BM113" s="139" t="s">
        <v>412</v>
      </c>
    </row>
    <row r="114" spans="2:65" s="12" customFormat="1" ht="10">
      <c r="B114" s="145"/>
      <c r="D114" s="146" t="s">
        <v>155</v>
      </c>
      <c r="E114" s="147" t="s">
        <v>31</v>
      </c>
      <c r="F114" s="148" t="s">
        <v>354</v>
      </c>
      <c r="H114" s="149">
        <v>0.191</v>
      </c>
      <c r="I114" s="150"/>
      <c r="L114" s="145"/>
      <c r="M114" s="151"/>
      <c r="T114" s="152"/>
      <c r="AT114" s="147" t="s">
        <v>155</v>
      </c>
      <c r="AU114" s="147" t="s">
        <v>21</v>
      </c>
      <c r="AV114" s="12" t="s">
        <v>21</v>
      </c>
      <c r="AW114" s="12" t="s">
        <v>38</v>
      </c>
      <c r="AX114" s="12" t="s">
        <v>77</v>
      </c>
      <c r="AY114" s="147" t="s">
        <v>144</v>
      </c>
    </row>
    <row r="115" spans="2:65" s="13" customFormat="1" ht="10">
      <c r="B115" s="153"/>
      <c r="D115" s="146" t="s">
        <v>155</v>
      </c>
      <c r="E115" s="154" t="s">
        <v>31</v>
      </c>
      <c r="F115" s="155" t="s">
        <v>157</v>
      </c>
      <c r="H115" s="156">
        <v>0.191</v>
      </c>
      <c r="I115" s="157"/>
      <c r="L115" s="153"/>
      <c r="M115" s="158"/>
      <c r="T115" s="159"/>
      <c r="AT115" s="154" t="s">
        <v>155</v>
      </c>
      <c r="AU115" s="154" t="s">
        <v>21</v>
      </c>
      <c r="AV115" s="13" t="s">
        <v>151</v>
      </c>
      <c r="AW115" s="13" t="s">
        <v>38</v>
      </c>
      <c r="AX115" s="13" t="s">
        <v>85</v>
      </c>
      <c r="AY115" s="154" t="s">
        <v>144</v>
      </c>
    </row>
    <row r="116" spans="2:65" s="11" customFormat="1" ht="25.9" customHeight="1">
      <c r="B116" s="116"/>
      <c r="D116" s="117" t="s">
        <v>76</v>
      </c>
      <c r="E116" s="118" t="s">
        <v>355</v>
      </c>
      <c r="F116" s="118" t="s">
        <v>356</v>
      </c>
      <c r="I116" s="119"/>
      <c r="J116" s="120">
        <f>BK116</f>
        <v>0</v>
      </c>
      <c r="L116" s="116"/>
      <c r="M116" s="121"/>
      <c r="P116" s="122">
        <f>P117</f>
        <v>0</v>
      </c>
      <c r="R116" s="122">
        <f>R117</f>
        <v>14.093743999999999</v>
      </c>
      <c r="T116" s="123">
        <f>T117</f>
        <v>0</v>
      </c>
      <c r="AR116" s="117" t="s">
        <v>21</v>
      </c>
      <c r="AT116" s="124" t="s">
        <v>76</v>
      </c>
      <c r="AU116" s="124" t="s">
        <v>77</v>
      </c>
      <c r="AY116" s="117" t="s">
        <v>144</v>
      </c>
      <c r="BK116" s="125">
        <f>BK117</f>
        <v>0</v>
      </c>
    </row>
    <row r="117" spans="2:65" s="11" customFormat="1" ht="22.75" customHeight="1">
      <c r="B117" s="116"/>
      <c r="D117" s="117" t="s">
        <v>76</v>
      </c>
      <c r="E117" s="126" t="s">
        <v>357</v>
      </c>
      <c r="F117" s="126" t="s">
        <v>358</v>
      </c>
      <c r="I117" s="119"/>
      <c r="J117" s="127">
        <f>BK117</f>
        <v>0</v>
      </c>
      <c r="L117" s="116"/>
      <c r="M117" s="121"/>
      <c r="P117" s="122">
        <f>SUM(P118:P137)</f>
        <v>0</v>
      </c>
      <c r="R117" s="122">
        <f>SUM(R118:R137)</f>
        <v>14.093743999999999</v>
      </c>
      <c r="T117" s="123">
        <f>SUM(T118:T137)</f>
        <v>0</v>
      </c>
      <c r="AR117" s="117" t="s">
        <v>21</v>
      </c>
      <c r="AT117" s="124" t="s">
        <v>76</v>
      </c>
      <c r="AU117" s="124" t="s">
        <v>85</v>
      </c>
      <c r="AY117" s="117" t="s">
        <v>144</v>
      </c>
      <c r="BK117" s="125">
        <f>SUM(BK118:BK137)</f>
        <v>0</v>
      </c>
    </row>
    <row r="118" spans="2:65" s="1" customFormat="1" ht="16.5" customHeight="1">
      <c r="B118" s="33"/>
      <c r="C118" s="128" t="s">
        <v>192</v>
      </c>
      <c r="D118" s="128" t="s">
        <v>146</v>
      </c>
      <c r="E118" s="129" t="s">
        <v>359</v>
      </c>
      <c r="F118" s="130" t="s">
        <v>360</v>
      </c>
      <c r="G118" s="131" t="s">
        <v>149</v>
      </c>
      <c r="H118" s="132">
        <v>4144</v>
      </c>
      <c r="I118" s="133"/>
      <c r="J118" s="134">
        <f>ROUND(I118*H118,2)</f>
        <v>0</v>
      </c>
      <c r="K118" s="130" t="s">
        <v>150</v>
      </c>
      <c r="L118" s="33"/>
      <c r="M118" s="135" t="s">
        <v>31</v>
      </c>
      <c r="N118" s="136" t="s">
        <v>48</v>
      </c>
      <c r="P118" s="137">
        <f>O118*H118</f>
        <v>0</v>
      </c>
      <c r="Q118" s="137">
        <v>1.4999999999999999E-4</v>
      </c>
      <c r="R118" s="137">
        <f>Q118*H118</f>
        <v>0.62159999999999993</v>
      </c>
      <c r="S118" s="137">
        <v>0</v>
      </c>
      <c r="T118" s="138">
        <f>S118*H118</f>
        <v>0</v>
      </c>
      <c r="AR118" s="139" t="s">
        <v>241</v>
      </c>
      <c r="AT118" s="139" t="s">
        <v>146</v>
      </c>
      <c r="AU118" s="139" t="s">
        <v>21</v>
      </c>
      <c r="AY118" s="17" t="s">
        <v>144</v>
      </c>
      <c r="BE118" s="140">
        <f>IF(N118="základní",J118,0)</f>
        <v>0</v>
      </c>
      <c r="BF118" s="140">
        <f>IF(N118="snížená",J118,0)</f>
        <v>0</v>
      </c>
      <c r="BG118" s="140">
        <f>IF(N118="zákl. přenesená",J118,0)</f>
        <v>0</v>
      </c>
      <c r="BH118" s="140">
        <f>IF(N118="sníž. přenesená",J118,0)</f>
        <v>0</v>
      </c>
      <c r="BI118" s="140">
        <f>IF(N118="nulová",J118,0)</f>
        <v>0</v>
      </c>
      <c r="BJ118" s="17" t="s">
        <v>85</v>
      </c>
      <c r="BK118" s="140">
        <f>ROUND(I118*H118,2)</f>
        <v>0</v>
      </c>
      <c r="BL118" s="17" t="s">
        <v>241</v>
      </c>
      <c r="BM118" s="139" t="s">
        <v>413</v>
      </c>
    </row>
    <row r="119" spans="2:65" s="1" customFormat="1" ht="10">
      <c r="B119" s="33"/>
      <c r="D119" s="141" t="s">
        <v>153</v>
      </c>
      <c r="F119" s="142" t="s">
        <v>362</v>
      </c>
      <c r="I119" s="143"/>
      <c r="L119" s="33"/>
      <c r="M119" s="144"/>
      <c r="T119" s="54"/>
      <c r="AT119" s="17" t="s">
        <v>153</v>
      </c>
      <c r="AU119" s="17" t="s">
        <v>21</v>
      </c>
    </row>
    <row r="120" spans="2:65" s="12" customFormat="1" ht="10">
      <c r="B120" s="145"/>
      <c r="D120" s="146" t="s">
        <v>155</v>
      </c>
      <c r="E120" s="147" t="s">
        <v>31</v>
      </c>
      <c r="F120" s="148" t="s">
        <v>409</v>
      </c>
      <c r="H120" s="149">
        <v>3850</v>
      </c>
      <c r="I120" s="150"/>
      <c r="L120" s="145"/>
      <c r="M120" s="151"/>
      <c r="T120" s="152"/>
      <c r="AT120" s="147" t="s">
        <v>155</v>
      </c>
      <c r="AU120" s="147" t="s">
        <v>21</v>
      </c>
      <c r="AV120" s="12" t="s">
        <v>21</v>
      </c>
      <c r="AW120" s="12" t="s">
        <v>38</v>
      </c>
      <c r="AX120" s="12" t="s">
        <v>77</v>
      </c>
      <c r="AY120" s="147" t="s">
        <v>144</v>
      </c>
    </row>
    <row r="121" spans="2:65" s="12" customFormat="1" ht="10">
      <c r="B121" s="145"/>
      <c r="D121" s="146" t="s">
        <v>155</v>
      </c>
      <c r="E121" s="147" t="s">
        <v>31</v>
      </c>
      <c r="F121" s="148" t="s">
        <v>338</v>
      </c>
      <c r="H121" s="149">
        <v>294</v>
      </c>
      <c r="I121" s="150"/>
      <c r="L121" s="145"/>
      <c r="M121" s="151"/>
      <c r="T121" s="152"/>
      <c r="AT121" s="147" t="s">
        <v>155</v>
      </c>
      <c r="AU121" s="147" t="s">
        <v>21</v>
      </c>
      <c r="AV121" s="12" t="s">
        <v>21</v>
      </c>
      <c r="AW121" s="12" t="s">
        <v>38</v>
      </c>
      <c r="AX121" s="12" t="s">
        <v>77</v>
      </c>
      <c r="AY121" s="147" t="s">
        <v>144</v>
      </c>
    </row>
    <row r="122" spans="2:65" s="13" customFormat="1" ht="10">
      <c r="B122" s="153"/>
      <c r="D122" s="146" t="s">
        <v>155</v>
      </c>
      <c r="E122" s="154" t="s">
        <v>31</v>
      </c>
      <c r="F122" s="155" t="s">
        <v>157</v>
      </c>
      <c r="H122" s="156">
        <v>4144</v>
      </c>
      <c r="I122" s="157"/>
      <c r="L122" s="153"/>
      <c r="M122" s="158"/>
      <c r="T122" s="159"/>
      <c r="AT122" s="154" t="s">
        <v>155</v>
      </c>
      <c r="AU122" s="154" t="s">
        <v>21</v>
      </c>
      <c r="AV122" s="13" t="s">
        <v>151</v>
      </c>
      <c r="AW122" s="13" t="s">
        <v>38</v>
      </c>
      <c r="AX122" s="13" t="s">
        <v>85</v>
      </c>
      <c r="AY122" s="154" t="s">
        <v>144</v>
      </c>
    </row>
    <row r="123" spans="2:65" s="1" customFormat="1" ht="16.5" customHeight="1">
      <c r="B123" s="33"/>
      <c r="C123" s="169" t="s">
        <v>198</v>
      </c>
      <c r="D123" s="169" t="s">
        <v>339</v>
      </c>
      <c r="E123" s="170" t="s">
        <v>363</v>
      </c>
      <c r="F123" s="171" t="s">
        <v>364</v>
      </c>
      <c r="G123" s="172" t="s">
        <v>149</v>
      </c>
      <c r="H123" s="173">
        <v>4765.6000000000004</v>
      </c>
      <c r="I123" s="174"/>
      <c r="J123" s="175">
        <f>ROUND(I123*H123,2)</f>
        <v>0</v>
      </c>
      <c r="K123" s="171" t="s">
        <v>150</v>
      </c>
      <c r="L123" s="176"/>
      <c r="M123" s="177" t="s">
        <v>31</v>
      </c>
      <c r="N123" s="178" t="s">
        <v>48</v>
      </c>
      <c r="P123" s="137">
        <f>O123*H123</f>
        <v>0</v>
      </c>
      <c r="Q123" s="137">
        <v>1E-3</v>
      </c>
      <c r="R123" s="137">
        <f>Q123*H123</f>
        <v>4.7656000000000001</v>
      </c>
      <c r="S123" s="137">
        <v>0</v>
      </c>
      <c r="T123" s="138">
        <f>S123*H123</f>
        <v>0</v>
      </c>
      <c r="AR123" s="139" t="s">
        <v>365</v>
      </c>
      <c r="AT123" s="139" t="s">
        <v>339</v>
      </c>
      <c r="AU123" s="139" t="s">
        <v>21</v>
      </c>
      <c r="AY123" s="17" t="s">
        <v>144</v>
      </c>
      <c r="BE123" s="140">
        <f>IF(N123="základní",J123,0)</f>
        <v>0</v>
      </c>
      <c r="BF123" s="140">
        <f>IF(N123="snížená",J123,0)</f>
        <v>0</v>
      </c>
      <c r="BG123" s="140">
        <f>IF(N123="zákl. přenesená",J123,0)</f>
        <v>0</v>
      </c>
      <c r="BH123" s="140">
        <f>IF(N123="sníž. přenesená",J123,0)</f>
        <v>0</v>
      </c>
      <c r="BI123" s="140">
        <f>IF(N123="nulová",J123,0)</f>
        <v>0</v>
      </c>
      <c r="BJ123" s="17" t="s">
        <v>85</v>
      </c>
      <c r="BK123" s="140">
        <f>ROUND(I123*H123,2)</f>
        <v>0</v>
      </c>
      <c r="BL123" s="17" t="s">
        <v>241</v>
      </c>
      <c r="BM123" s="139" t="s">
        <v>414</v>
      </c>
    </row>
    <row r="124" spans="2:65" s="12" customFormat="1" ht="10">
      <c r="B124" s="145"/>
      <c r="D124" s="146" t="s">
        <v>155</v>
      </c>
      <c r="E124" s="147" t="s">
        <v>31</v>
      </c>
      <c r="F124" s="148" t="s">
        <v>415</v>
      </c>
      <c r="H124" s="149">
        <v>4427.5</v>
      </c>
      <c r="I124" s="150"/>
      <c r="L124" s="145"/>
      <c r="M124" s="151"/>
      <c r="T124" s="152"/>
      <c r="AT124" s="147" t="s">
        <v>155</v>
      </c>
      <c r="AU124" s="147" t="s">
        <v>21</v>
      </c>
      <c r="AV124" s="12" t="s">
        <v>21</v>
      </c>
      <c r="AW124" s="12" t="s">
        <v>38</v>
      </c>
      <c r="AX124" s="12" t="s">
        <v>77</v>
      </c>
      <c r="AY124" s="147" t="s">
        <v>144</v>
      </c>
    </row>
    <row r="125" spans="2:65" s="12" customFormat="1" ht="10">
      <c r="B125" s="145"/>
      <c r="D125" s="146" t="s">
        <v>155</v>
      </c>
      <c r="E125" s="147" t="s">
        <v>31</v>
      </c>
      <c r="F125" s="148" t="s">
        <v>416</v>
      </c>
      <c r="H125" s="149">
        <v>338.1</v>
      </c>
      <c r="I125" s="150"/>
      <c r="L125" s="145"/>
      <c r="M125" s="151"/>
      <c r="T125" s="152"/>
      <c r="AT125" s="147" t="s">
        <v>155</v>
      </c>
      <c r="AU125" s="147" t="s">
        <v>21</v>
      </c>
      <c r="AV125" s="12" t="s">
        <v>21</v>
      </c>
      <c r="AW125" s="12" t="s">
        <v>38</v>
      </c>
      <c r="AX125" s="12" t="s">
        <v>77</v>
      </c>
      <c r="AY125" s="147" t="s">
        <v>144</v>
      </c>
    </row>
    <row r="126" spans="2:65" s="13" customFormat="1" ht="10">
      <c r="B126" s="153"/>
      <c r="D126" s="146" t="s">
        <v>155</v>
      </c>
      <c r="E126" s="154" t="s">
        <v>31</v>
      </c>
      <c r="F126" s="155" t="s">
        <v>157</v>
      </c>
      <c r="H126" s="156">
        <v>4765.6000000000004</v>
      </c>
      <c r="I126" s="157"/>
      <c r="L126" s="153"/>
      <c r="M126" s="158"/>
      <c r="T126" s="159"/>
      <c r="AT126" s="154" t="s">
        <v>155</v>
      </c>
      <c r="AU126" s="154" t="s">
        <v>21</v>
      </c>
      <c r="AV126" s="13" t="s">
        <v>151</v>
      </c>
      <c r="AW126" s="13" t="s">
        <v>38</v>
      </c>
      <c r="AX126" s="13" t="s">
        <v>85</v>
      </c>
      <c r="AY126" s="154" t="s">
        <v>144</v>
      </c>
    </row>
    <row r="127" spans="2:65" s="1" customFormat="1" ht="24.15" customHeight="1">
      <c r="B127" s="33"/>
      <c r="C127" s="128" t="s">
        <v>204</v>
      </c>
      <c r="D127" s="128" t="s">
        <v>146</v>
      </c>
      <c r="E127" s="129" t="s">
        <v>369</v>
      </c>
      <c r="F127" s="130" t="s">
        <v>370</v>
      </c>
      <c r="G127" s="131" t="s">
        <v>149</v>
      </c>
      <c r="H127" s="132">
        <v>4144</v>
      </c>
      <c r="I127" s="133"/>
      <c r="J127" s="134">
        <f>ROUND(I127*H127,2)</f>
        <v>0</v>
      </c>
      <c r="K127" s="130" t="s">
        <v>150</v>
      </c>
      <c r="L127" s="33"/>
      <c r="M127" s="135" t="s">
        <v>31</v>
      </c>
      <c r="N127" s="136" t="s">
        <v>48</v>
      </c>
      <c r="P127" s="137">
        <f>O127*H127</f>
        <v>0</v>
      </c>
      <c r="Q127" s="137">
        <v>0</v>
      </c>
      <c r="R127" s="137">
        <f>Q127*H127</f>
        <v>0</v>
      </c>
      <c r="S127" s="137">
        <v>0</v>
      </c>
      <c r="T127" s="138">
        <f>S127*H127</f>
        <v>0</v>
      </c>
      <c r="AR127" s="139" t="s">
        <v>241</v>
      </c>
      <c r="AT127" s="139" t="s">
        <v>146</v>
      </c>
      <c r="AU127" s="139" t="s">
        <v>21</v>
      </c>
      <c r="AY127" s="17" t="s">
        <v>144</v>
      </c>
      <c r="BE127" s="140">
        <f>IF(N127="základní",J127,0)</f>
        <v>0</v>
      </c>
      <c r="BF127" s="140">
        <f>IF(N127="snížená",J127,0)</f>
        <v>0</v>
      </c>
      <c r="BG127" s="140">
        <f>IF(N127="zákl. přenesená",J127,0)</f>
        <v>0</v>
      </c>
      <c r="BH127" s="140">
        <f>IF(N127="sníž. přenesená",J127,0)</f>
        <v>0</v>
      </c>
      <c r="BI127" s="140">
        <f>IF(N127="nulová",J127,0)</f>
        <v>0</v>
      </c>
      <c r="BJ127" s="17" t="s">
        <v>85</v>
      </c>
      <c r="BK127" s="140">
        <f>ROUND(I127*H127,2)</f>
        <v>0</v>
      </c>
      <c r="BL127" s="17" t="s">
        <v>241</v>
      </c>
      <c r="BM127" s="139" t="s">
        <v>417</v>
      </c>
    </row>
    <row r="128" spans="2:65" s="1" customFormat="1" ht="10">
      <c r="B128" s="33"/>
      <c r="D128" s="141" t="s">
        <v>153</v>
      </c>
      <c r="F128" s="142" t="s">
        <v>372</v>
      </c>
      <c r="I128" s="143"/>
      <c r="L128" s="33"/>
      <c r="M128" s="144"/>
      <c r="T128" s="54"/>
      <c r="AT128" s="17" t="s">
        <v>153</v>
      </c>
      <c r="AU128" s="17" t="s">
        <v>21</v>
      </c>
    </row>
    <row r="129" spans="2:65" s="12" customFormat="1" ht="10">
      <c r="B129" s="145"/>
      <c r="D129" s="146" t="s">
        <v>155</v>
      </c>
      <c r="E129" s="147" t="s">
        <v>31</v>
      </c>
      <c r="F129" s="148" t="s">
        <v>337</v>
      </c>
      <c r="H129" s="149">
        <v>3850</v>
      </c>
      <c r="I129" s="150"/>
      <c r="L129" s="145"/>
      <c r="M129" s="151"/>
      <c r="T129" s="152"/>
      <c r="AT129" s="147" t="s">
        <v>155</v>
      </c>
      <c r="AU129" s="147" t="s">
        <v>21</v>
      </c>
      <c r="AV129" s="12" t="s">
        <v>21</v>
      </c>
      <c r="AW129" s="12" t="s">
        <v>38</v>
      </c>
      <c r="AX129" s="12" t="s">
        <v>77</v>
      </c>
      <c r="AY129" s="147" t="s">
        <v>144</v>
      </c>
    </row>
    <row r="130" spans="2:65" s="12" customFormat="1" ht="10">
      <c r="B130" s="145"/>
      <c r="D130" s="146" t="s">
        <v>155</v>
      </c>
      <c r="E130" s="147" t="s">
        <v>31</v>
      </c>
      <c r="F130" s="148" t="s">
        <v>338</v>
      </c>
      <c r="H130" s="149">
        <v>294</v>
      </c>
      <c r="I130" s="150"/>
      <c r="L130" s="145"/>
      <c r="M130" s="151"/>
      <c r="T130" s="152"/>
      <c r="AT130" s="147" t="s">
        <v>155</v>
      </c>
      <c r="AU130" s="147" t="s">
        <v>21</v>
      </c>
      <c r="AV130" s="12" t="s">
        <v>21</v>
      </c>
      <c r="AW130" s="12" t="s">
        <v>38</v>
      </c>
      <c r="AX130" s="12" t="s">
        <v>77</v>
      </c>
      <c r="AY130" s="147" t="s">
        <v>144</v>
      </c>
    </row>
    <row r="131" spans="2:65" s="13" customFormat="1" ht="10">
      <c r="B131" s="153"/>
      <c r="D131" s="146" t="s">
        <v>155</v>
      </c>
      <c r="E131" s="154" t="s">
        <v>31</v>
      </c>
      <c r="F131" s="155" t="s">
        <v>157</v>
      </c>
      <c r="H131" s="156">
        <v>4144</v>
      </c>
      <c r="I131" s="157"/>
      <c r="L131" s="153"/>
      <c r="M131" s="158"/>
      <c r="T131" s="159"/>
      <c r="AT131" s="154" t="s">
        <v>155</v>
      </c>
      <c r="AU131" s="154" t="s">
        <v>21</v>
      </c>
      <c r="AV131" s="13" t="s">
        <v>151</v>
      </c>
      <c r="AW131" s="13" t="s">
        <v>38</v>
      </c>
      <c r="AX131" s="13" t="s">
        <v>85</v>
      </c>
      <c r="AY131" s="154" t="s">
        <v>144</v>
      </c>
    </row>
    <row r="132" spans="2:65" s="1" customFormat="1" ht="16.5" customHeight="1">
      <c r="B132" s="33"/>
      <c r="C132" s="169" t="s">
        <v>209</v>
      </c>
      <c r="D132" s="169" t="s">
        <v>339</v>
      </c>
      <c r="E132" s="170" t="s">
        <v>373</v>
      </c>
      <c r="F132" s="171" t="s">
        <v>374</v>
      </c>
      <c r="G132" s="172" t="s">
        <v>149</v>
      </c>
      <c r="H132" s="173">
        <v>4558.3999999999996</v>
      </c>
      <c r="I132" s="174"/>
      <c r="J132" s="175">
        <f>ROUND(I132*H132,2)</f>
        <v>0</v>
      </c>
      <c r="K132" s="171" t="s">
        <v>150</v>
      </c>
      <c r="L132" s="176"/>
      <c r="M132" s="177" t="s">
        <v>31</v>
      </c>
      <c r="N132" s="178" t="s">
        <v>48</v>
      </c>
      <c r="P132" s="137">
        <f>O132*H132</f>
        <v>0</v>
      </c>
      <c r="Q132" s="137">
        <v>1.91E-3</v>
      </c>
      <c r="R132" s="137">
        <f>Q132*H132</f>
        <v>8.7065439999999992</v>
      </c>
      <c r="S132" s="137">
        <v>0</v>
      </c>
      <c r="T132" s="138">
        <f>S132*H132</f>
        <v>0</v>
      </c>
      <c r="AR132" s="139" t="s">
        <v>192</v>
      </c>
      <c r="AT132" s="139" t="s">
        <v>339</v>
      </c>
      <c r="AU132" s="139" t="s">
        <v>21</v>
      </c>
      <c r="AY132" s="17" t="s">
        <v>144</v>
      </c>
      <c r="BE132" s="140">
        <f>IF(N132="základní",J132,0)</f>
        <v>0</v>
      </c>
      <c r="BF132" s="140">
        <f>IF(N132="snížená",J132,0)</f>
        <v>0</v>
      </c>
      <c r="BG132" s="140">
        <f>IF(N132="zákl. přenesená",J132,0)</f>
        <v>0</v>
      </c>
      <c r="BH132" s="140">
        <f>IF(N132="sníž. přenesená",J132,0)</f>
        <v>0</v>
      </c>
      <c r="BI132" s="140">
        <f>IF(N132="nulová",J132,0)</f>
        <v>0</v>
      </c>
      <c r="BJ132" s="17" t="s">
        <v>85</v>
      </c>
      <c r="BK132" s="140">
        <f>ROUND(I132*H132,2)</f>
        <v>0</v>
      </c>
      <c r="BL132" s="17" t="s">
        <v>151</v>
      </c>
      <c r="BM132" s="139" t="s">
        <v>418</v>
      </c>
    </row>
    <row r="133" spans="2:65" s="12" customFormat="1" ht="10">
      <c r="B133" s="145"/>
      <c r="D133" s="146" t="s">
        <v>155</v>
      </c>
      <c r="E133" s="147" t="s">
        <v>31</v>
      </c>
      <c r="F133" s="148" t="s">
        <v>343</v>
      </c>
      <c r="H133" s="149">
        <v>4235</v>
      </c>
      <c r="I133" s="150"/>
      <c r="L133" s="145"/>
      <c r="M133" s="151"/>
      <c r="T133" s="152"/>
      <c r="AT133" s="147" t="s">
        <v>155</v>
      </c>
      <c r="AU133" s="147" t="s">
        <v>21</v>
      </c>
      <c r="AV133" s="12" t="s">
        <v>21</v>
      </c>
      <c r="AW133" s="12" t="s">
        <v>38</v>
      </c>
      <c r="AX133" s="12" t="s">
        <v>77</v>
      </c>
      <c r="AY133" s="147" t="s">
        <v>144</v>
      </c>
    </row>
    <row r="134" spans="2:65" s="12" customFormat="1" ht="10">
      <c r="B134" s="145"/>
      <c r="D134" s="146" t="s">
        <v>155</v>
      </c>
      <c r="E134" s="147" t="s">
        <v>31</v>
      </c>
      <c r="F134" s="148" t="s">
        <v>344</v>
      </c>
      <c r="H134" s="149">
        <v>323.39999999999998</v>
      </c>
      <c r="I134" s="150"/>
      <c r="L134" s="145"/>
      <c r="M134" s="151"/>
      <c r="T134" s="152"/>
      <c r="AT134" s="147" t="s">
        <v>155</v>
      </c>
      <c r="AU134" s="147" t="s">
        <v>21</v>
      </c>
      <c r="AV134" s="12" t="s">
        <v>21</v>
      </c>
      <c r="AW134" s="12" t="s">
        <v>38</v>
      </c>
      <c r="AX134" s="12" t="s">
        <v>77</v>
      </c>
      <c r="AY134" s="147" t="s">
        <v>144</v>
      </c>
    </row>
    <row r="135" spans="2:65" s="13" customFormat="1" ht="10">
      <c r="B135" s="153"/>
      <c r="D135" s="146" t="s">
        <v>155</v>
      </c>
      <c r="E135" s="154" t="s">
        <v>31</v>
      </c>
      <c r="F135" s="155" t="s">
        <v>157</v>
      </c>
      <c r="H135" s="156">
        <v>4558.3999999999996</v>
      </c>
      <c r="I135" s="157"/>
      <c r="L135" s="153"/>
      <c r="M135" s="158"/>
      <c r="T135" s="159"/>
      <c r="AT135" s="154" t="s">
        <v>155</v>
      </c>
      <c r="AU135" s="154" t="s">
        <v>21</v>
      </c>
      <c r="AV135" s="13" t="s">
        <v>151</v>
      </c>
      <c r="AW135" s="13" t="s">
        <v>38</v>
      </c>
      <c r="AX135" s="13" t="s">
        <v>85</v>
      </c>
      <c r="AY135" s="154" t="s">
        <v>144</v>
      </c>
    </row>
    <row r="136" spans="2:65" s="1" customFormat="1" ht="24.15" customHeight="1">
      <c r="B136" s="33"/>
      <c r="C136" s="128" t="s">
        <v>214</v>
      </c>
      <c r="D136" s="128" t="s">
        <v>146</v>
      </c>
      <c r="E136" s="129" t="s">
        <v>376</v>
      </c>
      <c r="F136" s="130" t="s">
        <v>377</v>
      </c>
      <c r="G136" s="131" t="s">
        <v>244</v>
      </c>
      <c r="H136" s="132">
        <v>16.771000000000001</v>
      </c>
      <c r="I136" s="133"/>
      <c r="J136" s="134">
        <f>ROUND(I136*H136,2)</f>
        <v>0</v>
      </c>
      <c r="K136" s="130" t="s">
        <v>150</v>
      </c>
      <c r="L136" s="33"/>
      <c r="M136" s="135" t="s">
        <v>31</v>
      </c>
      <c r="N136" s="136" t="s">
        <v>48</v>
      </c>
      <c r="P136" s="137">
        <f>O136*H136</f>
        <v>0</v>
      </c>
      <c r="Q136" s="137">
        <v>0</v>
      </c>
      <c r="R136" s="137">
        <f>Q136*H136</f>
        <v>0</v>
      </c>
      <c r="S136" s="137">
        <v>0</v>
      </c>
      <c r="T136" s="138">
        <f>S136*H136</f>
        <v>0</v>
      </c>
      <c r="AR136" s="139" t="s">
        <v>241</v>
      </c>
      <c r="AT136" s="139" t="s">
        <v>146</v>
      </c>
      <c r="AU136" s="139" t="s">
        <v>21</v>
      </c>
      <c r="AY136" s="17" t="s">
        <v>144</v>
      </c>
      <c r="BE136" s="140">
        <f>IF(N136="základní",J136,0)</f>
        <v>0</v>
      </c>
      <c r="BF136" s="140">
        <f>IF(N136="snížená",J136,0)</f>
        <v>0</v>
      </c>
      <c r="BG136" s="140">
        <f>IF(N136="zákl. přenesená",J136,0)</f>
        <v>0</v>
      </c>
      <c r="BH136" s="140">
        <f>IF(N136="sníž. přenesená",J136,0)</f>
        <v>0</v>
      </c>
      <c r="BI136" s="140">
        <f>IF(N136="nulová",J136,0)</f>
        <v>0</v>
      </c>
      <c r="BJ136" s="17" t="s">
        <v>85</v>
      </c>
      <c r="BK136" s="140">
        <f>ROUND(I136*H136,2)</f>
        <v>0</v>
      </c>
      <c r="BL136" s="17" t="s">
        <v>241</v>
      </c>
      <c r="BM136" s="139" t="s">
        <v>419</v>
      </c>
    </row>
    <row r="137" spans="2:65" s="1" customFormat="1" ht="10">
      <c r="B137" s="33"/>
      <c r="D137" s="141" t="s">
        <v>153</v>
      </c>
      <c r="F137" s="142" t="s">
        <v>379</v>
      </c>
      <c r="I137" s="143"/>
      <c r="L137" s="33"/>
      <c r="M137" s="179"/>
      <c r="N137" s="180"/>
      <c r="O137" s="180"/>
      <c r="P137" s="180"/>
      <c r="Q137" s="180"/>
      <c r="R137" s="180"/>
      <c r="S137" s="180"/>
      <c r="T137" s="181"/>
      <c r="AT137" s="17" t="s">
        <v>153</v>
      </c>
      <c r="AU137" s="17" t="s">
        <v>21</v>
      </c>
    </row>
    <row r="138" spans="2:65" s="1" customFormat="1" ht="7" customHeight="1">
      <c r="B138" s="42"/>
      <c r="C138" s="43"/>
      <c r="D138" s="43"/>
      <c r="E138" s="43"/>
      <c r="F138" s="43"/>
      <c r="G138" s="43"/>
      <c r="H138" s="43"/>
      <c r="I138" s="43"/>
      <c r="J138" s="43"/>
      <c r="K138" s="43"/>
      <c r="L138" s="33"/>
    </row>
  </sheetData>
  <sheetProtection algorithmName="SHA-512" hashValue="MjZVXBnq+EF/uRdfRdNO/GLgWxi2Ixya90JlpAehJaGw8NVcXwbkAmLskQU/5uU0gxAuPFIkcyunXwJiMRbaAg==" saltValue="atLAXT1sD/Z5unIY1ZYJMrYFhNI54kjHLhqDmC7tcdPE+vbto/mRvE4+vahIo5ZzbeWpqRU8sptCocNPaeyzCg==" spinCount="100000" sheet="1" objects="1" scenarios="1" formatColumns="0" formatRows="0" autoFilter="0"/>
  <autoFilter ref="C83:K137" xr:uid="{00000000-0009-0000-0000-000005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500-000000000000}"/>
    <hyperlink ref="F92" r:id="rId2" xr:uid="{00000000-0004-0000-0500-000001000000}"/>
    <hyperlink ref="F96" r:id="rId3" xr:uid="{00000000-0004-0000-0500-000002000000}"/>
    <hyperlink ref="F100" r:id="rId4" xr:uid="{00000000-0004-0000-0500-000003000000}"/>
    <hyperlink ref="F105" r:id="rId5" xr:uid="{00000000-0004-0000-0500-000004000000}"/>
    <hyperlink ref="F110" r:id="rId6" xr:uid="{00000000-0004-0000-0500-000005000000}"/>
    <hyperlink ref="F119" r:id="rId7" xr:uid="{00000000-0004-0000-0500-000006000000}"/>
    <hyperlink ref="F128" r:id="rId8" xr:uid="{00000000-0004-0000-0500-000007000000}"/>
    <hyperlink ref="F137" r:id="rId9" xr:uid="{00000000-0004-0000-0500-000008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09"/>
  <sheetViews>
    <sheetView showGridLines="0" workbookViewId="0"/>
  </sheetViews>
  <sheetFormatPr defaultRowHeight="14.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100.77734375" customWidth="1"/>
    <col min="7" max="7" width="7.44140625" customWidth="1"/>
    <col min="8" max="8" width="14" customWidth="1"/>
    <col min="9" max="9" width="15.77734375" customWidth="1"/>
    <col min="10" max="11" width="22.33203125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AT2" s="17" t="s">
        <v>101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21</v>
      </c>
    </row>
    <row r="4" spans="2:46" ht="25" customHeight="1">
      <c r="B4" s="20"/>
      <c r="D4" s="21" t="s">
        <v>114</v>
      </c>
      <c r="L4" s="20"/>
      <c r="M4" s="86" t="s">
        <v>10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7" t="str">
        <f>'Rekapitulace stavby'!K6</f>
        <v>22112020_22 - Sanace -10  Mníšek pod Brdy, Halda, Bažantnice a okoli-12</v>
      </c>
      <c r="F7" s="308"/>
      <c r="G7" s="308"/>
      <c r="H7" s="308"/>
      <c r="L7" s="20"/>
    </row>
    <row r="8" spans="2:46" s="1" customFormat="1" ht="12" customHeight="1">
      <c r="B8" s="33"/>
      <c r="D8" s="27" t="s">
        <v>115</v>
      </c>
      <c r="L8" s="33"/>
    </row>
    <row r="9" spans="2:46" s="1" customFormat="1" ht="16.5" customHeight="1">
      <c r="B9" s="33"/>
      <c r="E9" s="274" t="s">
        <v>420</v>
      </c>
      <c r="F9" s="309"/>
      <c r="G9" s="309"/>
      <c r="H9" s="309"/>
      <c r="L9" s="33"/>
    </row>
    <row r="10" spans="2:46" s="1" customFormat="1" ht="10">
      <c r="B10" s="33"/>
      <c r="L10" s="33"/>
    </row>
    <row r="11" spans="2:46" s="1" customFormat="1" ht="12" customHeight="1">
      <c r="B11" s="33"/>
      <c r="D11" s="27" t="s">
        <v>18</v>
      </c>
      <c r="F11" s="25" t="s">
        <v>19</v>
      </c>
      <c r="I11" s="27" t="s">
        <v>20</v>
      </c>
      <c r="J11" s="25" t="s">
        <v>21</v>
      </c>
      <c r="L11" s="33"/>
    </row>
    <row r="12" spans="2:46" s="1" customFormat="1" ht="12" customHeight="1">
      <c r="B12" s="33"/>
      <c r="D12" s="27" t="s">
        <v>22</v>
      </c>
      <c r="F12" s="25" t="s">
        <v>117</v>
      </c>
      <c r="I12" s="27" t="s">
        <v>24</v>
      </c>
      <c r="J12" s="50" t="str">
        <f>'Rekapitulace stavby'!AN8</f>
        <v>Vyplň údaj</v>
      </c>
      <c r="L12" s="33"/>
    </row>
    <row r="13" spans="2:46" s="1" customFormat="1" ht="21.75" customHeight="1">
      <c r="B13" s="33"/>
      <c r="D13" s="24" t="s">
        <v>25</v>
      </c>
      <c r="F13" s="29" t="s">
        <v>26</v>
      </c>
      <c r="I13" s="24" t="s">
        <v>27</v>
      </c>
      <c r="J13" s="29" t="s">
        <v>28</v>
      </c>
      <c r="L13" s="33"/>
    </row>
    <row r="14" spans="2:46" s="1" customFormat="1" ht="12" customHeight="1">
      <c r="B14" s="33"/>
      <c r="D14" s="27" t="s">
        <v>29</v>
      </c>
      <c r="I14" s="27" t="s">
        <v>30</v>
      </c>
      <c r="J14" s="25" t="s">
        <v>31</v>
      </c>
      <c r="L14" s="33"/>
    </row>
    <row r="15" spans="2:46" s="1" customFormat="1" ht="18" customHeight="1">
      <c r="B15" s="33"/>
      <c r="E15" s="25" t="s">
        <v>118</v>
      </c>
      <c r="I15" s="27" t="s">
        <v>33</v>
      </c>
      <c r="J15" s="25" t="s">
        <v>31</v>
      </c>
      <c r="L15" s="33"/>
    </row>
    <row r="16" spans="2:46" s="1" customFormat="1" ht="7" customHeight="1">
      <c r="B16" s="33"/>
      <c r="L16" s="33"/>
    </row>
    <row r="17" spans="2:12" s="1" customFormat="1" ht="12" customHeight="1">
      <c r="B17" s="33"/>
      <c r="D17" s="27" t="s">
        <v>34</v>
      </c>
      <c r="I17" s="27" t="s">
        <v>30</v>
      </c>
      <c r="J17" s="28" t="str">
        <f>'Rekapitulace stavby'!AN13</f>
        <v>Vyplň údaj</v>
      </c>
      <c r="L17" s="33"/>
    </row>
    <row r="18" spans="2:12" s="1" customFormat="1" ht="18" customHeight="1">
      <c r="B18" s="33"/>
      <c r="E18" s="310" t="str">
        <f>'Rekapitulace stavby'!E14</f>
        <v>Vyplň údaj</v>
      </c>
      <c r="F18" s="280"/>
      <c r="G18" s="280"/>
      <c r="H18" s="280"/>
      <c r="I18" s="27" t="s">
        <v>33</v>
      </c>
      <c r="J18" s="28" t="str">
        <f>'Rekapitulace stavby'!AN14</f>
        <v>Vyplň údaj</v>
      </c>
      <c r="L18" s="33"/>
    </row>
    <row r="19" spans="2:12" s="1" customFormat="1" ht="7" customHeight="1">
      <c r="B19" s="33"/>
      <c r="L19" s="33"/>
    </row>
    <row r="20" spans="2:12" s="1" customFormat="1" ht="12" customHeight="1">
      <c r="B20" s="33"/>
      <c r="D20" s="27" t="s">
        <v>36</v>
      </c>
      <c r="I20" s="27" t="s">
        <v>30</v>
      </c>
      <c r="J20" s="25" t="s">
        <v>31</v>
      </c>
      <c r="L20" s="33"/>
    </row>
    <row r="21" spans="2:12" s="1" customFormat="1" ht="18" customHeight="1">
      <c r="B21" s="33"/>
      <c r="E21" s="25" t="s">
        <v>421</v>
      </c>
      <c r="I21" s="27" t="s">
        <v>33</v>
      </c>
      <c r="J21" s="25" t="s">
        <v>31</v>
      </c>
      <c r="L21" s="33"/>
    </row>
    <row r="22" spans="2:12" s="1" customFormat="1" ht="7" customHeight="1">
      <c r="B22" s="33"/>
      <c r="L22" s="33"/>
    </row>
    <row r="23" spans="2:12" s="1" customFormat="1" ht="12" customHeight="1">
      <c r="B23" s="33"/>
      <c r="D23" s="27" t="s">
        <v>39</v>
      </c>
      <c r="I23" s="27" t="s">
        <v>30</v>
      </c>
      <c r="J23" s="25" t="s">
        <v>31</v>
      </c>
      <c r="L23" s="33"/>
    </row>
    <row r="24" spans="2:12" s="1" customFormat="1" ht="18" customHeight="1">
      <c r="B24" s="33"/>
      <c r="E24" s="25" t="s">
        <v>120</v>
      </c>
      <c r="I24" s="27" t="s">
        <v>33</v>
      </c>
      <c r="J24" s="25" t="s">
        <v>31</v>
      </c>
      <c r="L24" s="33"/>
    </row>
    <row r="25" spans="2:12" s="1" customFormat="1" ht="7" customHeight="1">
      <c r="B25" s="33"/>
      <c r="L25" s="33"/>
    </row>
    <row r="26" spans="2:12" s="1" customFormat="1" ht="12" customHeight="1">
      <c r="B26" s="33"/>
      <c r="D26" s="27" t="s">
        <v>41</v>
      </c>
      <c r="L26" s="33"/>
    </row>
    <row r="27" spans="2:12" s="7" customFormat="1" ht="16.5" customHeight="1">
      <c r="B27" s="87"/>
      <c r="E27" s="285" t="s">
        <v>31</v>
      </c>
      <c r="F27" s="285"/>
      <c r="G27" s="285"/>
      <c r="H27" s="285"/>
      <c r="L27" s="87"/>
    </row>
    <row r="28" spans="2:12" s="1" customFormat="1" ht="7" customHeight="1">
      <c r="B28" s="33"/>
      <c r="L28" s="33"/>
    </row>
    <row r="29" spans="2:12" s="1" customFormat="1" ht="7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4" customHeight="1">
      <c r="B30" s="33"/>
      <c r="D30" s="88" t="s">
        <v>43</v>
      </c>
      <c r="J30" s="64">
        <f>ROUND(J82, 2)</f>
        <v>0</v>
      </c>
      <c r="L30" s="33"/>
    </row>
    <row r="31" spans="2:12" s="1" customFormat="1" ht="7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>
      <c r="B32" s="33"/>
      <c r="F32" s="36" t="s">
        <v>45</v>
      </c>
      <c r="I32" s="36" t="s">
        <v>44</v>
      </c>
      <c r="J32" s="36" t="s">
        <v>46</v>
      </c>
      <c r="L32" s="33"/>
    </row>
    <row r="33" spans="2:12" s="1" customFormat="1" ht="14.4" customHeight="1">
      <c r="B33" s="33"/>
      <c r="D33" s="53" t="s">
        <v>47</v>
      </c>
      <c r="E33" s="27" t="s">
        <v>48</v>
      </c>
      <c r="F33" s="89">
        <f>ROUND((SUM(BE82:BE108)),  2)</f>
        <v>0</v>
      </c>
      <c r="I33" s="90">
        <v>0.21</v>
      </c>
      <c r="J33" s="89">
        <f>ROUND(((SUM(BE82:BE108))*I33),  2)</f>
        <v>0</v>
      </c>
      <c r="L33" s="33"/>
    </row>
    <row r="34" spans="2:12" s="1" customFormat="1" ht="14.4" customHeight="1">
      <c r="B34" s="33"/>
      <c r="E34" s="27" t="s">
        <v>49</v>
      </c>
      <c r="F34" s="89">
        <f>ROUND((SUM(BF82:BF108)),  2)</f>
        <v>0</v>
      </c>
      <c r="I34" s="90">
        <v>0.15</v>
      </c>
      <c r="J34" s="89">
        <f>ROUND(((SUM(BF82:BF108))*I34),  2)</f>
        <v>0</v>
      </c>
      <c r="L34" s="33"/>
    </row>
    <row r="35" spans="2:12" s="1" customFormat="1" ht="14.4" hidden="1" customHeight="1">
      <c r="B35" s="33"/>
      <c r="E35" s="27" t="s">
        <v>50</v>
      </c>
      <c r="F35" s="89">
        <f>ROUND((SUM(BG82:BG108)),  2)</f>
        <v>0</v>
      </c>
      <c r="I35" s="90">
        <v>0.21</v>
      </c>
      <c r="J35" s="89">
        <f>0</f>
        <v>0</v>
      </c>
      <c r="L35" s="33"/>
    </row>
    <row r="36" spans="2:12" s="1" customFormat="1" ht="14.4" hidden="1" customHeight="1">
      <c r="B36" s="33"/>
      <c r="E36" s="27" t="s">
        <v>51</v>
      </c>
      <c r="F36" s="89">
        <f>ROUND((SUM(BH82:BH108)),  2)</f>
        <v>0</v>
      </c>
      <c r="I36" s="90">
        <v>0.15</v>
      </c>
      <c r="J36" s="89">
        <f>0</f>
        <v>0</v>
      </c>
      <c r="L36" s="33"/>
    </row>
    <row r="37" spans="2:12" s="1" customFormat="1" ht="14.4" hidden="1" customHeight="1">
      <c r="B37" s="33"/>
      <c r="E37" s="27" t="s">
        <v>52</v>
      </c>
      <c r="F37" s="89">
        <f>ROUND((SUM(BI82:BI108)),  2)</f>
        <v>0</v>
      </c>
      <c r="I37" s="90">
        <v>0</v>
      </c>
      <c r="J37" s="89">
        <f>0</f>
        <v>0</v>
      </c>
      <c r="L37" s="33"/>
    </row>
    <row r="38" spans="2:12" s="1" customFormat="1" ht="7" customHeight="1">
      <c r="B38" s="33"/>
      <c r="L38" s="33"/>
    </row>
    <row r="39" spans="2:12" s="1" customFormat="1" ht="25.4" customHeight="1">
      <c r="B39" s="33"/>
      <c r="C39" s="91"/>
      <c r="D39" s="92" t="s">
        <v>53</v>
      </c>
      <c r="E39" s="55"/>
      <c r="F39" s="55"/>
      <c r="G39" s="93" t="s">
        <v>54</v>
      </c>
      <c r="H39" s="94" t="s">
        <v>55</v>
      </c>
      <c r="I39" s="55"/>
      <c r="J39" s="95">
        <f>SUM(J30:J37)</f>
        <v>0</v>
      </c>
      <c r="K39" s="96"/>
      <c r="L39" s="33"/>
    </row>
    <row r="40" spans="2:12" s="1" customFormat="1" ht="14.4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7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5" customHeight="1">
      <c r="B45" s="33"/>
      <c r="C45" s="21" t="s">
        <v>121</v>
      </c>
      <c r="L45" s="33"/>
    </row>
    <row r="46" spans="2:12" s="1" customFormat="1" ht="7" customHeight="1">
      <c r="B46" s="33"/>
      <c r="L46" s="33"/>
    </row>
    <row r="47" spans="2:12" s="1" customFormat="1" ht="12" customHeight="1">
      <c r="B47" s="33"/>
      <c r="C47" s="27" t="s">
        <v>16</v>
      </c>
      <c r="L47" s="33"/>
    </row>
    <row r="48" spans="2:12" s="1" customFormat="1" ht="16.5" customHeight="1">
      <c r="B48" s="33"/>
      <c r="E48" s="307" t="str">
        <f>E7</f>
        <v>22112020_22 - Sanace -10  Mníšek pod Brdy, Halda, Bažantnice a okoli-12</v>
      </c>
      <c r="F48" s="308"/>
      <c r="G48" s="308"/>
      <c r="H48" s="308"/>
      <c r="L48" s="33"/>
    </row>
    <row r="49" spans="2:47" s="1" customFormat="1" ht="12" customHeight="1">
      <c r="B49" s="33"/>
      <c r="C49" s="27" t="s">
        <v>115</v>
      </c>
      <c r="L49" s="33"/>
    </row>
    <row r="50" spans="2:47" s="1" customFormat="1" ht="16.5" customHeight="1">
      <c r="B50" s="33"/>
      <c r="E50" s="274" t="str">
        <f>E9</f>
        <v>22112020_06 - Mníšek pod Brdy - Terénní úpravy</v>
      </c>
      <c r="F50" s="309"/>
      <c r="G50" s="309"/>
      <c r="H50" s="309"/>
      <c r="L50" s="33"/>
    </row>
    <row r="51" spans="2:47" s="1" customFormat="1" ht="7" customHeight="1">
      <c r="B51" s="33"/>
      <c r="L51" s="33"/>
    </row>
    <row r="52" spans="2:47" s="1" customFormat="1" ht="12" customHeight="1">
      <c r="B52" s="33"/>
      <c r="C52" s="27" t="s">
        <v>22</v>
      </c>
      <c r="F52" s="25" t="str">
        <f>F12</f>
        <v>Mníšek pod Brdy</v>
      </c>
      <c r="I52" s="27" t="s">
        <v>24</v>
      </c>
      <c r="J52" s="50" t="str">
        <f>IF(J12="","",J12)</f>
        <v>Vyplň údaj</v>
      </c>
      <c r="L52" s="33"/>
    </row>
    <row r="53" spans="2:47" s="1" customFormat="1" ht="7" customHeight="1">
      <c r="B53" s="33"/>
      <c r="L53" s="33"/>
    </row>
    <row r="54" spans="2:47" s="1" customFormat="1" ht="25.65" customHeight="1">
      <c r="B54" s="33"/>
      <c r="C54" s="27" t="s">
        <v>29</v>
      </c>
      <c r="F54" s="25" t="str">
        <f>E15</f>
        <v>Město Mníšek pod Brdy</v>
      </c>
      <c r="I54" s="27" t="s">
        <v>36</v>
      </c>
      <c r="J54" s="31" t="str">
        <f>E21</f>
        <v>Interprojekt odpda s.r.o</v>
      </c>
      <c r="L54" s="33"/>
    </row>
    <row r="55" spans="2:47" s="1" customFormat="1" ht="15.15" customHeight="1">
      <c r="B55" s="33"/>
      <c r="C55" s="27" t="s">
        <v>34</v>
      </c>
      <c r="F55" s="25" t="str">
        <f>IF(E18="","",E18)</f>
        <v>Vyplň údaj</v>
      </c>
      <c r="I55" s="27" t="s">
        <v>39</v>
      </c>
      <c r="J55" s="31" t="str">
        <f>E24</f>
        <v>Ing.R.Pýcha</v>
      </c>
      <c r="L55" s="33"/>
    </row>
    <row r="56" spans="2:47" s="1" customFormat="1" ht="10.25" customHeight="1">
      <c r="B56" s="33"/>
      <c r="L56" s="33"/>
    </row>
    <row r="57" spans="2:47" s="1" customFormat="1" ht="29.25" customHeight="1">
      <c r="B57" s="33"/>
      <c r="C57" s="97" t="s">
        <v>122</v>
      </c>
      <c r="D57" s="91"/>
      <c r="E57" s="91"/>
      <c r="F57" s="91"/>
      <c r="G57" s="91"/>
      <c r="H57" s="91"/>
      <c r="I57" s="91"/>
      <c r="J57" s="98" t="s">
        <v>123</v>
      </c>
      <c r="K57" s="91"/>
      <c r="L57" s="33"/>
    </row>
    <row r="58" spans="2:47" s="1" customFormat="1" ht="10.25" customHeight="1">
      <c r="B58" s="33"/>
      <c r="L58" s="33"/>
    </row>
    <row r="59" spans="2:47" s="1" customFormat="1" ht="22.75" customHeight="1">
      <c r="B59" s="33"/>
      <c r="C59" s="99" t="s">
        <v>75</v>
      </c>
      <c r="J59" s="64">
        <f>J82</f>
        <v>0</v>
      </c>
      <c r="L59" s="33"/>
      <c r="AU59" s="17" t="s">
        <v>124</v>
      </c>
    </row>
    <row r="60" spans="2:47" s="8" customFormat="1" ht="25" customHeight="1">
      <c r="B60" s="100"/>
      <c r="D60" s="101" t="s">
        <v>125</v>
      </c>
      <c r="E60" s="102"/>
      <c r="F60" s="102"/>
      <c r="G60" s="102"/>
      <c r="H60" s="102"/>
      <c r="I60" s="102"/>
      <c r="J60" s="103">
        <f>J83</f>
        <v>0</v>
      </c>
      <c r="L60" s="100"/>
    </row>
    <row r="61" spans="2:47" s="9" customFormat="1" ht="19.899999999999999" customHeight="1">
      <c r="B61" s="104"/>
      <c r="D61" s="105" t="s">
        <v>126</v>
      </c>
      <c r="E61" s="106"/>
      <c r="F61" s="106"/>
      <c r="G61" s="106"/>
      <c r="H61" s="106"/>
      <c r="I61" s="106"/>
      <c r="J61" s="107">
        <f>J84</f>
        <v>0</v>
      </c>
      <c r="L61" s="104"/>
    </row>
    <row r="62" spans="2:47" s="9" customFormat="1" ht="19.899999999999999" customHeight="1">
      <c r="B62" s="104"/>
      <c r="D62" s="105" t="s">
        <v>128</v>
      </c>
      <c r="E62" s="106"/>
      <c r="F62" s="106"/>
      <c r="G62" s="106"/>
      <c r="H62" s="106"/>
      <c r="I62" s="106"/>
      <c r="J62" s="107">
        <f>J105</f>
        <v>0</v>
      </c>
      <c r="L62" s="104"/>
    </row>
    <row r="63" spans="2:47" s="1" customFormat="1" ht="21.75" customHeight="1">
      <c r="B63" s="33"/>
      <c r="L63" s="33"/>
    </row>
    <row r="64" spans="2:47" s="1" customFormat="1" ht="7" customHeight="1"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33"/>
    </row>
    <row r="68" spans="2:12" s="1" customFormat="1" ht="7" customHeight="1">
      <c r="B68" s="44"/>
      <c r="C68" s="45"/>
      <c r="D68" s="45"/>
      <c r="E68" s="45"/>
      <c r="F68" s="45"/>
      <c r="G68" s="45"/>
      <c r="H68" s="45"/>
      <c r="I68" s="45"/>
      <c r="J68" s="45"/>
      <c r="K68" s="45"/>
      <c r="L68" s="33"/>
    </row>
    <row r="69" spans="2:12" s="1" customFormat="1" ht="25" customHeight="1">
      <c r="B69" s="33"/>
      <c r="C69" s="21" t="s">
        <v>129</v>
      </c>
      <c r="L69" s="33"/>
    </row>
    <row r="70" spans="2:12" s="1" customFormat="1" ht="7" customHeight="1">
      <c r="B70" s="33"/>
      <c r="L70" s="33"/>
    </row>
    <row r="71" spans="2:12" s="1" customFormat="1" ht="12" customHeight="1">
      <c r="B71" s="33"/>
      <c r="C71" s="27" t="s">
        <v>16</v>
      </c>
      <c r="L71" s="33"/>
    </row>
    <row r="72" spans="2:12" s="1" customFormat="1" ht="16.5" customHeight="1">
      <c r="B72" s="33"/>
      <c r="E72" s="307" t="str">
        <f>E7</f>
        <v>22112020_22 - Sanace -10  Mníšek pod Brdy, Halda, Bažantnice a okoli-12</v>
      </c>
      <c r="F72" s="308"/>
      <c r="G72" s="308"/>
      <c r="H72" s="308"/>
      <c r="L72" s="33"/>
    </row>
    <row r="73" spans="2:12" s="1" customFormat="1" ht="12" customHeight="1">
      <c r="B73" s="33"/>
      <c r="C73" s="27" t="s">
        <v>115</v>
      </c>
      <c r="L73" s="33"/>
    </row>
    <row r="74" spans="2:12" s="1" customFormat="1" ht="16.5" customHeight="1">
      <c r="B74" s="33"/>
      <c r="E74" s="274" t="str">
        <f>E9</f>
        <v>22112020_06 - Mníšek pod Brdy - Terénní úpravy</v>
      </c>
      <c r="F74" s="309"/>
      <c r="G74" s="309"/>
      <c r="H74" s="309"/>
      <c r="L74" s="33"/>
    </row>
    <row r="75" spans="2:12" s="1" customFormat="1" ht="7" customHeight="1">
      <c r="B75" s="33"/>
      <c r="L75" s="33"/>
    </row>
    <row r="76" spans="2:12" s="1" customFormat="1" ht="12" customHeight="1">
      <c r="B76" s="33"/>
      <c r="C76" s="27" t="s">
        <v>22</v>
      </c>
      <c r="F76" s="25" t="str">
        <f>F12</f>
        <v>Mníšek pod Brdy</v>
      </c>
      <c r="I76" s="27" t="s">
        <v>24</v>
      </c>
      <c r="J76" s="50" t="str">
        <f>IF(J12="","",J12)</f>
        <v>Vyplň údaj</v>
      </c>
      <c r="L76" s="33"/>
    </row>
    <row r="77" spans="2:12" s="1" customFormat="1" ht="7" customHeight="1">
      <c r="B77" s="33"/>
      <c r="L77" s="33"/>
    </row>
    <row r="78" spans="2:12" s="1" customFormat="1" ht="25.65" customHeight="1">
      <c r="B78" s="33"/>
      <c r="C78" s="27" t="s">
        <v>29</v>
      </c>
      <c r="F78" s="25" t="str">
        <f>E15</f>
        <v>Město Mníšek pod Brdy</v>
      </c>
      <c r="I78" s="27" t="s">
        <v>36</v>
      </c>
      <c r="J78" s="31" t="str">
        <f>E21</f>
        <v>Interprojekt odpda s.r.o</v>
      </c>
      <c r="L78" s="33"/>
    </row>
    <row r="79" spans="2:12" s="1" customFormat="1" ht="15.15" customHeight="1">
      <c r="B79" s="33"/>
      <c r="C79" s="27" t="s">
        <v>34</v>
      </c>
      <c r="F79" s="25" t="str">
        <f>IF(E18="","",E18)</f>
        <v>Vyplň údaj</v>
      </c>
      <c r="I79" s="27" t="s">
        <v>39</v>
      </c>
      <c r="J79" s="31" t="str">
        <f>E24</f>
        <v>Ing.R.Pýcha</v>
      </c>
      <c r="L79" s="33"/>
    </row>
    <row r="80" spans="2:12" s="1" customFormat="1" ht="10.25" customHeight="1">
      <c r="B80" s="33"/>
      <c r="L80" s="33"/>
    </row>
    <row r="81" spans="2:65" s="10" customFormat="1" ht="29.25" customHeight="1">
      <c r="B81" s="108"/>
      <c r="C81" s="109" t="s">
        <v>130</v>
      </c>
      <c r="D81" s="110" t="s">
        <v>62</v>
      </c>
      <c r="E81" s="110" t="s">
        <v>58</v>
      </c>
      <c r="F81" s="110" t="s">
        <v>59</v>
      </c>
      <c r="G81" s="110" t="s">
        <v>131</v>
      </c>
      <c r="H81" s="110" t="s">
        <v>132</v>
      </c>
      <c r="I81" s="110" t="s">
        <v>133</v>
      </c>
      <c r="J81" s="110" t="s">
        <v>123</v>
      </c>
      <c r="K81" s="111" t="s">
        <v>134</v>
      </c>
      <c r="L81" s="108"/>
      <c r="M81" s="57" t="s">
        <v>31</v>
      </c>
      <c r="N81" s="58" t="s">
        <v>47</v>
      </c>
      <c r="O81" s="58" t="s">
        <v>135</v>
      </c>
      <c r="P81" s="58" t="s">
        <v>136</v>
      </c>
      <c r="Q81" s="58" t="s">
        <v>137</v>
      </c>
      <c r="R81" s="58" t="s">
        <v>138</v>
      </c>
      <c r="S81" s="58" t="s">
        <v>139</v>
      </c>
      <c r="T81" s="59" t="s">
        <v>140</v>
      </c>
    </row>
    <row r="82" spans="2:65" s="1" customFormat="1" ht="22.75" customHeight="1">
      <c r="B82" s="33"/>
      <c r="C82" s="62" t="s">
        <v>141</v>
      </c>
      <c r="J82" s="112">
        <f>BK82</f>
        <v>0</v>
      </c>
      <c r="L82" s="33"/>
      <c r="M82" s="60"/>
      <c r="N82" s="51"/>
      <c r="O82" s="51"/>
      <c r="P82" s="113">
        <f>P83</f>
        <v>0</v>
      </c>
      <c r="Q82" s="51"/>
      <c r="R82" s="113">
        <f>R83</f>
        <v>0</v>
      </c>
      <c r="S82" s="51"/>
      <c r="T82" s="114">
        <f>T83</f>
        <v>0</v>
      </c>
      <c r="AT82" s="17" t="s">
        <v>76</v>
      </c>
      <c r="AU82" s="17" t="s">
        <v>124</v>
      </c>
      <c r="BK82" s="115">
        <f>BK83</f>
        <v>0</v>
      </c>
    </row>
    <row r="83" spans="2:65" s="11" customFormat="1" ht="25.9" customHeight="1">
      <c r="B83" s="116"/>
      <c r="D83" s="117" t="s">
        <v>76</v>
      </c>
      <c r="E83" s="118" t="s">
        <v>142</v>
      </c>
      <c r="F83" s="118" t="s">
        <v>143</v>
      </c>
      <c r="I83" s="119"/>
      <c r="J83" s="120">
        <f>BK83</f>
        <v>0</v>
      </c>
      <c r="L83" s="116"/>
      <c r="M83" s="121"/>
      <c r="P83" s="122">
        <f>P84+P105</f>
        <v>0</v>
      </c>
      <c r="R83" s="122">
        <f>R84+R105</f>
        <v>0</v>
      </c>
      <c r="T83" s="123">
        <f>T84+T105</f>
        <v>0</v>
      </c>
      <c r="AR83" s="117" t="s">
        <v>85</v>
      </c>
      <c r="AT83" s="124" t="s">
        <v>76</v>
      </c>
      <c r="AU83" s="124" t="s">
        <v>77</v>
      </c>
      <c r="AY83" s="117" t="s">
        <v>144</v>
      </c>
      <c r="BK83" s="125">
        <f>BK84+BK105</f>
        <v>0</v>
      </c>
    </row>
    <row r="84" spans="2:65" s="11" customFormat="1" ht="22.75" customHeight="1">
      <c r="B84" s="116"/>
      <c r="D84" s="117" t="s">
        <v>76</v>
      </c>
      <c r="E84" s="126" t="s">
        <v>85</v>
      </c>
      <c r="F84" s="126" t="s">
        <v>145</v>
      </c>
      <c r="I84" s="119"/>
      <c r="J84" s="127">
        <f>BK84</f>
        <v>0</v>
      </c>
      <c r="L84" s="116"/>
      <c r="M84" s="121"/>
      <c r="P84" s="122">
        <f>SUM(P85:P104)</f>
        <v>0</v>
      </c>
      <c r="R84" s="122">
        <f>SUM(R85:R104)</f>
        <v>0</v>
      </c>
      <c r="T84" s="123">
        <f>SUM(T85:T104)</f>
        <v>0</v>
      </c>
      <c r="AR84" s="117" t="s">
        <v>85</v>
      </c>
      <c r="AT84" s="124" t="s">
        <v>76</v>
      </c>
      <c r="AU84" s="124" t="s">
        <v>85</v>
      </c>
      <c r="AY84" s="117" t="s">
        <v>144</v>
      </c>
      <c r="BK84" s="125">
        <f>SUM(BK85:BK104)</f>
        <v>0</v>
      </c>
    </row>
    <row r="85" spans="2:65" s="1" customFormat="1" ht="21.75" customHeight="1">
      <c r="B85" s="33"/>
      <c r="C85" s="128" t="s">
        <v>85</v>
      </c>
      <c r="D85" s="128" t="s">
        <v>146</v>
      </c>
      <c r="E85" s="129" t="s">
        <v>186</v>
      </c>
      <c r="F85" s="130" t="s">
        <v>187</v>
      </c>
      <c r="G85" s="131" t="s">
        <v>188</v>
      </c>
      <c r="H85" s="132">
        <v>63375</v>
      </c>
      <c r="I85" s="133"/>
      <c r="J85" s="134">
        <f>ROUND(I85*H85,2)</f>
        <v>0</v>
      </c>
      <c r="K85" s="130" t="s">
        <v>150</v>
      </c>
      <c r="L85" s="33"/>
      <c r="M85" s="135" t="s">
        <v>31</v>
      </c>
      <c r="N85" s="136" t="s">
        <v>48</v>
      </c>
      <c r="P85" s="137">
        <f>O85*H85</f>
        <v>0</v>
      </c>
      <c r="Q85" s="137">
        <v>0</v>
      </c>
      <c r="R85" s="137">
        <f>Q85*H85</f>
        <v>0</v>
      </c>
      <c r="S85" s="137">
        <v>0</v>
      </c>
      <c r="T85" s="138">
        <f>S85*H85</f>
        <v>0</v>
      </c>
      <c r="AR85" s="139" t="s">
        <v>151</v>
      </c>
      <c r="AT85" s="139" t="s">
        <v>146</v>
      </c>
      <c r="AU85" s="139" t="s">
        <v>21</v>
      </c>
      <c r="AY85" s="17" t="s">
        <v>144</v>
      </c>
      <c r="BE85" s="140">
        <f>IF(N85="základní",J85,0)</f>
        <v>0</v>
      </c>
      <c r="BF85" s="140">
        <f>IF(N85="snížená",J85,0)</f>
        <v>0</v>
      </c>
      <c r="BG85" s="140">
        <f>IF(N85="zákl. přenesená",J85,0)</f>
        <v>0</v>
      </c>
      <c r="BH85" s="140">
        <f>IF(N85="sníž. přenesená",J85,0)</f>
        <v>0</v>
      </c>
      <c r="BI85" s="140">
        <f>IF(N85="nulová",J85,0)</f>
        <v>0</v>
      </c>
      <c r="BJ85" s="17" t="s">
        <v>85</v>
      </c>
      <c r="BK85" s="140">
        <f>ROUND(I85*H85,2)</f>
        <v>0</v>
      </c>
      <c r="BL85" s="17" t="s">
        <v>151</v>
      </c>
      <c r="BM85" s="139" t="s">
        <v>422</v>
      </c>
    </row>
    <row r="86" spans="2:65" s="1" customFormat="1" ht="10">
      <c r="B86" s="33"/>
      <c r="D86" s="141" t="s">
        <v>153</v>
      </c>
      <c r="F86" s="142" t="s">
        <v>190</v>
      </c>
      <c r="I86" s="143"/>
      <c r="L86" s="33"/>
      <c r="M86" s="144"/>
      <c r="T86" s="54"/>
      <c r="AT86" s="17" t="s">
        <v>153</v>
      </c>
      <c r="AU86" s="17" t="s">
        <v>21</v>
      </c>
    </row>
    <row r="87" spans="2:65" s="12" customFormat="1" ht="10">
      <c r="B87" s="145"/>
      <c r="D87" s="146" t="s">
        <v>155</v>
      </c>
      <c r="E87" s="147" t="s">
        <v>31</v>
      </c>
      <c r="F87" s="148" t="s">
        <v>423</v>
      </c>
      <c r="H87" s="149">
        <v>63375</v>
      </c>
      <c r="I87" s="150"/>
      <c r="L87" s="145"/>
      <c r="M87" s="151"/>
      <c r="T87" s="152"/>
      <c r="AT87" s="147" t="s">
        <v>155</v>
      </c>
      <c r="AU87" s="147" t="s">
        <v>21</v>
      </c>
      <c r="AV87" s="12" t="s">
        <v>21</v>
      </c>
      <c r="AW87" s="12" t="s">
        <v>38</v>
      </c>
      <c r="AX87" s="12" t="s">
        <v>77</v>
      </c>
      <c r="AY87" s="147" t="s">
        <v>144</v>
      </c>
    </row>
    <row r="88" spans="2:65" s="13" customFormat="1" ht="10">
      <c r="B88" s="153"/>
      <c r="D88" s="146" t="s">
        <v>155</v>
      </c>
      <c r="E88" s="154" t="s">
        <v>31</v>
      </c>
      <c r="F88" s="155" t="s">
        <v>157</v>
      </c>
      <c r="H88" s="156">
        <v>63375</v>
      </c>
      <c r="I88" s="157"/>
      <c r="L88" s="153"/>
      <c r="M88" s="158"/>
      <c r="T88" s="159"/>
      <c r="AT88" s="154" t="s">
        <v>155</v>
      </c>
      <c r="AU88" s="154" t="s">
        <v>21</v>
      </c>
      <c r="AV88" s="13" t="s">
        <v>151</v>
      </c>
      <c r="AW88" s="13" t="s">
        <v>38</v>
      </c>
      <c r="AX88" s="13" t="s">
        <v>85</v>
      </c>
      <c r="AY88" s="154" t="s">
        <v>144</v>
      </c>
    </row>
    <row r="89" spans="2:65" s="1" customFormat="1" ht="37.75" customHeight="1">
      <c r="B89" s="33"/>
      <c r="C89" s="128" t="s">
        <v>21</v>
      </c>
      <c r="D89" s="128" t="s">
        <v>146</v>
      </c>
      <c r="E89" s="129" t="s">
        <v>205</v>
      </c>
      <c r="F89" s="130" t="s">
        <v>206</v>
      </c>
      <c r="G89" s="131" t="s">
        <v>188</v>
      </c>
      <c r="H89" s="132">
        <v>63375</v>
      </c>
      <c r="I89" s="133"/>
      <c r="J89" s="134">
        <f>ROUND(I89*H89,2)</f>
        <v>0</v>
      </c>
      <c r="K89" s="130" t="s">
        <v>150</v>
      </c>
      <c r="L89" s="33"/>
      <c r="M89" s="135" t="s">
        <v>31</v>
      </c>
      <c r="N89" s="136" t="s">
        <v>48</v>
      </c>
      <c r="P89" s="137">
        <f>O89*H89</f>
        <v>0</v>
      </c>
      <c r="Q89" s="137">
        <v>0</v>
      </c>
      <c r="R89" s="137">
        <f>Q89*H89</f>
        <v>0</v>
      </c>
      <c r="S89" s="137">
        <v>0</v>
      </c>
      <c r="T89" s="138">
        <f>S89*H89</f>
        <v>0</v>
      </c>
      <c r="AR89" s="139" t="s">
        <v>151</v>
      </c>
      <c r="AT89" s="139" t="s">
        <v>146</v>
      </c>
      <c r="AU89" s="139" t="s">
        <v>21</v>
      </c>
      <c r="AY89" s="17" t="s">
        <v>144</v>
      </c>
      <c r="BE89" s="140">
        <f>IF(N89="základní",J89,0)</f>
        <v>0</v>
      </c>
      <c r="BF89" s="140">
        <f>IF(N89="snížená",J89,0)</f>
        <v>0</v>
      </c>
      <c r="BG89" s="140">
        <f>IF(N89="zákl. přenesená",J89,0)</f>
        <v>0</v>
      </c>
      <c r="BH89" s="140">
        <f>IF(N89="sníž. přenesená",J89,0)</f>
        <v>0</v>
      </c>
      <c r="BI89" s="140">
        <f>IF(N89="nulová",J89,0)</f>
        <v>0</v>
      </c>
      <c r="BJ89" s="17" t="s">
        <v>85</v>
      </c>
      <c r="BK89" s="140">
        <f>ROUND(I89*H89,2)</f>
        <v>0</v>
      </c>
      <c r="BL89" s="17" t="s">
        <v>151</v>
      </c>
      <c r="BM89" s="139" t="s">
        <v>424</v>
      </c>
    </row>
    <row r="90" spans="2:65" s="1" customFormat="1" ht="10">
      <c r="B90" s="33"/>
      <c r="D90" s="141" t="s">
        <v>153</v>
      </c>
      <c r="F90" s="142" t="s">
        <v>208</v>
      </c>
      <c r="I90" s="143"/>
      <c r="L90" s="33"/>
      <c r="M90" s="144"/>
      <c r="T90" s="54"/>
      <c r="AT90" s="17" t="s">
        <v>153</v>
      </c>
      <c r="AU90" s="17" t="s">
        <v>21</v>
      </c>
    </row>
    <row r="91" spans="2:65" s="12" customFormat="1" ht="10">
      <c r="B91" s="145"/>
      <c r="D91" s="146" t="s">
        <v>155</v>
      </c>
      <c r="E91" s="147" t="s">
        <v>31</v>
      </c>
      <c r="F91" s="148" t="s">
        <v>423</v>
      </c>
      <c r="H91" s="149">
        <v>63375</v>
      </c>
      <c r="I91" s="150"/>
      <c r="L91" s="145"/>
      <c r="M91" s="151"/>
      <c r="T91" s="152"/>
      <c r="AT91" s="147" t="s">
        <v>155</v>
      </c>
      <c r="AU91" s="147" t="s">
        <v>21</v>
      </c>
      <c r="AV91" s="12" t="s">
        <v>21</v>
      </c>
      <c r="AW91" s="12" t="s">
        <v>38</v>
      </c>
      <c r="AX91" s="12" t="s">
        <v>77</v>
      </c>
      <c r="AY91" s="147" t="s">
        <v>144</v>
      </c>
    </row>
    <row r="92" spans="2:65" s="13" customFormat="1" ht="10">
      <c r="B92" s="153"/>
      <c r="D92" s="146" t="s">
        <v>155</v>
      </c>
      <c r="E92" s="154" t="s">
        <v>31</v>
      </c>
      <c r="F92" s="155" t="s">
        <v>157</v>
      </c>
      <c r="H92" s="156">
        <v>63375</v>
      </c>
      <c r="I92" s="157"/>
      <c r="L92" s="153"/>
      <c r="M92" s="158"/>
      <c r="T92" s="159"/>
      <c r="AT92" s="154" t="s">
        <v>155</v>
      </c>
      <c r="AU92" s="154" t="s">
        <v>21</v>
      </c>
      <c r="AV92" s="13" t="s">
        <v>151</v>
      </c>
      <c r="AW92" s="13" t="s">
        <v>38</v>
      </c>
      <c r="AX92" s="13" t="s">
        <v>85</v>
      </c>
      <c r="AY92" s="154" t="s">
        <v>144</v>
      </c>
    </row>
    <row r="93" spans="2:65" s="1" customFormat="1" ht="24.15" customHeight="1">
      <c r="B93" s="33"/>
      <c r="C93" s="128" t="s">
        <v>164</v>
      </c>
      <c r="D93" s="128" t="s">
        <v>146</v>
      </c>
      <c r="E93" s="129" t="s">
        <v>388</v>
      </c>
      <c r="F93" s="130" t="s">
        <v>389</v>
      </c>
      <c r="G93" s="131" t="s">
        <v>188</v>
      </c>
      <c r="H93" s="132">
        <v>63375</v>
      </c>
      <c r="I93" s="133"/>
      <c r="J93" s="134">
        <f>ROUND(I93*H93,2)</f>
        <v>0</v>
      </c>
      <c r="K93" s="130" t="s">
        <v>150</v>
      </c>
      <c r="L93" s="33"/>
      <c r="M93" s="135" t="s">
        <v>31</v>
      </c>
      <c r="N93" s="136" t="s">
        <v>48</v>
      </c>
      <c r="P93" s="137">
        <f>O93*H93</f>
        <v>0</v>
      </c>
      <c r="Q93" s="137">
        <v>0</v>
      </c>
      <c r="R93" s="137">
        <f>Q93*H93</f>
        <v>0</v>
      </c>
      <c r="S93" s="137">
        <v>0</v>
      </c>
      <c r="T93" s="138">
        <f>S93*H93</f>
        <v>0</v>
      </c>
      <c r="AR93" s="139" t="s">
        <v>151</v>
      </c>
      <c r="AT93" s="139" t="s">
        <v>146</v>
      </c>
      <c r="AU93" s="139" t="s">
        <v>21</v>
      </c>
      <c r="AY93" s="17" t="s">
        <v>144</v>
      </c>
      <c r="BE93" s="140">
        <f>IF(N93="základní",J93,0)</f>
        <v>0</v>
      </c>
      <c r="BF93" s="140">
        <f>IF(N93="snížená",J93,0)</f>
        <v>0</v>
      </c>
      <c r="BG93" s="140">
        <f>IF(N93="zákl. přenesená",J93,0)</f>
        <v>0</v>
      </c>
      <c r="BH93" s="140">
        <f>IF(N93="sníž. přenesená",J93,0)</f>
        <v>0</v>
      </c>
      <c r="BI93" s="140">
        <f>IF(N93="nulová",J93,0)</f>
        <v>0</v>
      </c>
      <c r="BJ93" s="17" t="s">
        <v>85</v>
      </c>
      <c r="BK93" s="140">
        <f>ROUND(I93*H93,2)</f>
        <v>0</v>
      </c>
      <c r="BL93" s="17" t="s">
        <v>151</v>
      </c>
      <c r="BM93" s="139" t="s">
        <v>425</v>
      </c>
    </row>
    <row r="94" spans="2:65" s="1" customFormat="1" ht="10">
      <c r="B94" s="33"/>
      <c r="D94" s="141" t="s">
        <v>153</v>
      </c>
      <c r="F94" s="142" t="s">
        <v>391</v>
      </c>
      <c r="I94" s="143"/>
      <c r="L94" s="33"/>
      <c r="M94" s="144"/>
      <c r="T94" s="54"/>
      <c r="AT94" s="17" t="s">
        <v>153</v>
      </c>
      <c r="AU94" s="17" t="s">
        <v>21</v>
      </c>
    </row>
    <row r="95" spans="2:65" s="12" customFormat="1" ht="10">
      <c r="B95" s="145"/>
      <c r="D95" s="146" t="s">
        <v>155</v>
      </c>
      <c r="E95" s="147" t="s">
        <v>31</v>
      </c>
      <c r="F95" s="148" t="s">
        <v>423</v>
      </c>
      <c r="H95" s="149">
        <v>63375</v>
      </c>
      <c r="I95" s="150"/>
      <c r="L95" s="145"/>
      <c r="M95" s="151"/>
      <c r="T95" s="152"/>
      <c r="AT95" s="147" t="s">
        <v>155</v>
      </c>
      <c r="AU95" s="147" t="s">
        <v>21</v>
      </c>
      <c r="AV95" s="12" t="s">
        <v>21</v>
      </c>
      <c r="AW95" s="12" t="s">
        <v>38</v>
      </c>
      <c r="AX95" s="12" t="s">
        <v>77</v>
      </c>
      <c r="AY95" s="147" t="s">
        <v>144</v>
      </c>
    </row>
    <row r="96" spans="2:65" s="13" customFormat="1" ht="10">
      <c r="B96" s="153"/>
      <c r="D96" s="146" t="s">
        <v>155</v>
      </c>
      <c r="E96" s="154" t="s">
        <v>31</v>
      </c>
      <c r="F96" s="155" t="s">
        <v>157</v>
      </c>
      <c r="H96" s="156">
        <v>63375</v>
      </c>
      <c r="I96" s="157"/>
      <c r="L96" s="153"/>
      <c r="M96" s="158"/>
      <c r="T96" s="159"/>
      <c r="AT96" s="154" t="s">
        <v>155</v>
      </c>
      <c r="AU96" s="154" t="s">
        <v>21</v>
      </c>
      <c r="AV96" s="13" t="s">
        <v>151</v>
      </c>
      <c r="AW96" s="13" t="s">
        <v>38</v>
      </c>
      <c r="AX96" s="13" t="s">
        <v>85</v>
      </c>
      <c r="AY96" s="154" t="s">
        <v>144</v>
      </c>
    </row>
    <row r="97" spans="2:65" s="1" customFormat="1" ht="21.75" customHeight="1">
      <c r="B97" s="33"/>
      <c r="C97" s="128" t="s">
        <v>151</v>
      </c>
      <c r="D97" s="128" t="s">
        <v>146</v>
      </c>
      <c r="E97" s="129" t="s">
        <v>426</v>
      </c>
      <c r="F97" s="130" t="s">
        <v>427</v>
      </c>
      <c r="G97" s="131" t="s">
        <v>149</v>
      </c>
      <c r="H97" s="132">
        <v>26890</v>
      </c>
      <c r="I97" s="133"/>
      <c r="J97" s="134">
        <f>ROUND(I97*H97,2)</f>
        <v>0</v>
      </c>
      <c r="K97" s="130" t="s">
        <v>150</v>
      </c>
      <c r="L97" s="33"/>
      <c r="M97" s="135" t="s">
        <v>31</v>
      </c>
      <c r="N97" s="136" t="s">
        <v>48</v>
      </c>
      <c r="P97" s="137">
        <f>O97*H97</f>
        <v>0</v>
      </c>
      <c r="Q97" s="137">
        <v>0</v>
      </c>
      <c r="R97" s="137">
        <f>Q97*H97</f>
        <v>0</v>
      </c>
      <c r="S97" s="137">
        <v>0</v>
      </c>
      <c r="T97" s="138">
        <f>S97*H97</f>
        <v>0</v>
      </c>
      <c r="AR97" s="139" t="s">
        <v>151</v>
      </c>
      <c r="AT97" s="139" t="s">
        <v>146</v>
      </c>
      <c r="AU97" s="139" t="s">
        <v>21</v>
      </c>
      <c r="AY97" s="17" t="s">
        <v>144</v>
      </c>
      <c r="BE97" s="140">
        <f>IF(N97="základní",J97,0)</f>
        <v>0</v>
      </c>
      <c r="BF97" s="140">
        <f>IF(N97="snížená",J97,0)</f>
        <v>0</v>
      </c>
      <c r="BG97" s="140">
        <f>IF(N97="zákl. přenesená",J97,0)</f>
        <v>0</v>
      </c>
      <c r="BH97" s="140">
        <f>IF(N97="sníž. přenesená",J97,0)</f>
        <v>0</v>
      </c>
      <c r="BI97" s="140">
        <f>IF(N97="nulová",J97,0)</f>
        <v>0</v>
      </c>
      <c r="BJ97" s="17" t="s">
        <v>85</v>
      </c>
      <c r="BK97" s="140">
        <f>ROUND(I97*H97,2)</f>
        <v>0</v>
      </c>
      <c r="BL97" s="17" t="s">
        <v>151</v>
      </c>
      <c r="BM97" s="139" t="s">
        <v>428</v>
      </c>
    </row>
    <row r="98" spans="2:65" s="1" customFormat="1" ht="10">
      <c r="B98" s="33"/>
      <c r="D98" s="141" t="s">
        <v>153</v>
      </c>
      <c r="F98" s="142" t="s">
        <v>429</v>
      </c>
      <c r="I98" s="143"/>
      <c r="L98" s="33"/>
      <c r="M98" s="144"/>
      <c r="T98" s="54"/>
      <c r="AT98" s="17" t="s">
        <v>153</v>
      </c>
      <c r="AU98" s="17" t="s">
        <v>21</v>
      </c>
    </row>
    <row r="99" spans="2:65" s="12" customFormat="1" ht="10">
      <c r="B99" s="145"/>
      <c r="D99" s="146" t="s">
        <v>155</v>
      </c>
      <c r="E99" s="147" t="s">
        <v>31</v>
      </c>
      <c r="F99" s="148" t="s">
        <v>430</v>
      </c>
      <c r="H99" s="149">
        <v>26890</v>
      </c>
      <c r="I99" s="150"/>
      <c r="L99" s="145"/>
      <c r="M99" s="151"/>
      <c r="T99" s="152"/>
      <c r="AT99" s="147" t="s">
        <v>155</v>
      </c>
      <c r="AU99" s="147" t="s">
        <v>21</v>
      </c>
      <c r="AV99" s="12" t="s">
        <v>21</v>
      </c>
      <c r="AW99" s="12" t="s">
        <v>38</v>
      </c>
      <c r="AX99" s="12" t="s">
        <v>77</v>
      </c>
      <c r="AY99" s="147" t="s">
        <v>144</v>
      </c>
    </row>
    <row r="100" spans="2:65" s="13" customFormat="1" ht="10">
      <c r="B100" s="153"/>
      <c r="D100" s="146" t="s">
        <v>155</v>
      </c>
      <c r="E100" s="154" t="s">
        <v>31</v>
      </c>
      <c r="F100" s="155" t="s">
        <v>157</v>
      </c>
      <c r="H100" s="156">
        <v>26890</v>
      </c>
      <c r="I100" s="157"/>
      <c r="L100" s="153"/>
      <c r="M100" s="158"/>
      <c r="T100" s="159"/>
      <c r="AT100" s="154" t="s">
        <v>155</v>
      </c>
      <c r="AU100" s="154" t="s">
        <v>21</v>
      </c>
      <c r="AV100" s="13" t="s">
        <v>151</v>
      </c>
      <c r="AW100" s="13" t="s">
        <v>38</v>
      </c>
      <c r="AX100" s="13" t="s">
        <v>85</v>
      </c>
      <c r="AY100" s="154" t="s">
        <v>144</v>
      </c>
    </row>
    <row r="101" spans="2:65" s="1" customFormat="1" ht="24.15" customHeight="1">
      <c r="B101" s="33"/>
      <c r="C101" s="128" t="s">
        <v>174</v>
      </c>
      <c r="D101" s="128" t="s">
        <v>146</v>
      </c>
      <c r="E101" s="129" t="s">
        <v>315</v>
      </c>
      <c r="F101" s="130" t="s">
        <v>316</v>
      </c>
      <c r="G101" s="131" t="s">
        <v>149</v>
      </c>
      <c r="H101" s="132">
        <v>17620</v>
      </c>
      <c r="I101" s="133"/>
      <c r="J101" s="134">
        <f>ROUND(I101*H101,2)</f>
        <v>0</v>
      </c>
      <c r="K101" s="130" t="s">
        <v>150</v>
      </c>
      <c r="L101" s="33"/>
      <c r="M101" s="135" t="s">
        <v>31</v>
      </c>
      <c r="N101" s="136" t="s">
        <v>48</v>
      </c>
      <c r="P101" s="137">
        <f>O101*H101</f>
        <v>0</v>
      </c>
      <c r="Q101" s="137">
        <v>0</v>
      </c>
      <c r="R101" s="137">
        <f>Q101*H101</f>
        <v>0</v>
      </c>
      <c r="S101" s="137">
        <v>0</v>
      </c>
      <c r="T101" s="138">
        <f>S101*H101</f>
        <v>0</v>
      </c>
      <c r="AR101" s="139" t="s">
        <v>151</v>
      </c>
      <c r="AT101" s="139" t="s">
        <v>146</v>
      </c>
      <c r="AU101" s="139" t="s">
        <v>21</v>
      </c>
      <c r="AY101" s="17" t="s">
        <v>144</v>
      </c>
      <c r="BE101" s="140">
        <f>IF(N101="základní",J101,0)</f>
        <v>0</v>
      </c>
      <c r="BF101" s="140">
        <f>IF(N101="snížená",J101,0)</f>
        <v>0</v>
      </c>
      <c r="BG101" s="140">
        <f>IF(N101="zákl. přenesená",J101,0)</f>
        <v>0</v>
      </c>
      <c r="BH101" s="140">
        <f>IF(N101="sníž. přenesená",J101,0)</f>
        <v>0</v>
      </c>
      <c r="BI101" s="140">
        <f>IF(N101="nulová",J101,0)</f>
        <v>0</v>
      </c>
      <c r="BJ101" s="17" t="s">
        <v>85</v>
      </c>
      <c r="BK101" s="140">
        <f>ROUND(I101*H101,2)</f>
        <v>0</v>
      </c>
      <c r="BL101" s="17" t="s">
        <v>151</v>
      </c>
      <c r="BM101" s="139" t="s">
        <v>431</v>
      </c>
    </row>
    <row r="102" spans="2:65" s="1" customFormat="1" ht="10">
      <c r="B102" s="33"/>
      <c r="D102" s="141" t="s">
        <v>153</v>
      </c>
      <c r="F102" s="142" t="s">
        <v>318</v>
      </c>
      <c r="I102" s="143"/>
      <c r="L102" s="33"/>
      <c r="M102" s="144"/>
      <c r="T102" s="54"/>
      <c r="AT102" s="17" t="s">
        <v>153</v>
      </c>
      <c r="AU102" s="17" t="s">
        <v>21</v>
      </c>
    </row>
    <row r="103" spans="2:65" s="12" customFormat="1" ht="10">
      <c r="B103" s="145"/>
      <c r="D103" s="146" t="s">
        <v>155</v>
      </c>
      <c r="E103" s="147" t="s">
        <v>31</v>
      </c>
      <c r="F103" s="148" t="s">
        <v>432</v>
      </c>
      <c r="H103" s="149">
        <v>17620</v>
      </c>
      <c r="I103" s="150"/>
      <c r="L103" s="145"/>
      <c r="M103" s="151"/>
      <c r="T103" s="152"/>
      <c r="AT103" s="147" t="s">
        <v>155</v>
      </c>
      <c r="AU103" s="147" t="s">
        <v>21</v>
      </c>
      <c r="AV103" s="12" t="s">
        <v>21</v>
      </c>
      <c r="AW103" s="12" t="s">
        <v>38</v>
      </c>
      <c r="AX103" s="12" t="s">
        <v>77</v>
      </c>
      <c r="AY103" s="147" t="s">
        <v>144</v>
      </c>
    </row>
    <row r="104" spans="2:65" s="13" customFormat="1" ht="10">
      <c r="B104" s="153"/>
      <c r="D104" s="146" t="s">
        <v>155</v>
      </c>
      <c r="E104" s="154" t="s">
        <v>31</v>
      </c>
      <c r="F104" s="155" t="s">
        <v>157</v>
      </c>
      <c r="H104" s="156">
        <v>17620</v>
      </c>
      <c r="I104" s="157"/>
      <c r="L104" s="153"/>
      <c r="M104" s="158"/>
      <c r="T104" s="159"/>
      <c r="AT104" s="154" t="s">
        <v>155</v>
      </c>
      <c r="AU104" s="154" t="s">
        <v>21</v>
      </c>
      <c r="AV104" s="13" t="s">
        <v>151</v>
      </c>
      <c r="AW104" s="13" t="s">
        <v>38</v>
      </c>
      <c r="AX104" s="13" t="s">
        <v>85</v>
      </c>
      <c r="AY104" s="154" t="s">
        <v>144</v>
      </c>
    </row>
    <row r="105" spans="2:65" s="11" customFormat="1" ht="22.75" customHeight="1">
      <c r="B105" s="116"/>
      <c r="D105" s="117" t="s">
        <v>76</v>
      </c>
      <c r="E105" s="126" t="s">
        <v>239</v>
      </c>
      <c r="F105" s="126" t="s">
        <v>240</v>
      </c>
      <c r="I105" s="119"/>
      <c r="J105" s="127">
        <f>BK105</f>
        <v>0</v>
      </c>
      <c r="L105" s="116"/>
      <c r="M105" s="121"/>
      <c r="P105" s="122">
        <f>SUM(P106:P108)</f>
        <v>0</v>
      </c>
      <c r="R105" s="122">
        <f>SUM(R106:R108)</f>
        <v>0</v>
      </c>
      <c r="T105" s="123">
        <f>SUM(T106:T108)</f>
        <v>0</v>
      </c>
      <c r="AR105" s="117" t="s">
        <v>85</v>
      </c>
      <c r="AT105" s="124" t="s">
        <v>76</v>
      </c>
      <c r="AU105" s="124" t="s">
        <v>85</v>
      </c>
      <c r="AY105" s="117" t="s">
        <v>144</v>
      </c>
      <c r="BK105" s="125">
        <f>SUM(BK106:BK108)</f>
        <v>0</v>
      </c>
    </row>
    <row r="106" spans="2:65" s="1" customFormat="1" ht="16.5" customHeight="1">
      <c r="B106" s="33"/>
      <c r="C106" s="128" t="s">
        <v>179</v>
      </c>
      <c r="D106" s="128" t="s">
        <v>146</v>
      </c>
      <c r="E106" s="129" t="s">
        <v>433</v>
      </c>
      <c r="F106" s="130" t="s">
        <v>434</v>
      </c>
      <c r="G106" s="131" t="s">
        <v>244</v>
      </c>
      <c r="H106" s="132">
        <v>500</v>
      </c>
      <c r="I106" s="133"/>
      <c r="J106" s="134">
        <f>ROUND(I106*H106,2)</f>
        <v>0</v>
      </c>
      <c r="K106" s="130" t="s">
        <v>31</v>
      </c>
      <c r="L106" s="33"/>
      <c r="M106" s="135" t="s">
        <v>31</v>
      </c>
      <c r="N106" s="136" t="s">
        <v>48</v>
      </c>
      <c r="P106" s="137">
        <f>O106*H106</f>
        <v>0</v>
      </c>
      <c r="Q106" s="137">
        <v>0</v>
      </c>
      <c r="R106" s="137">
        <f>Q106*H106</f>
        <v>0</v>
      </c>
      <c r="S106" s="137">
        <v>0</v>
      </c>
      <c r="T106" s="138">
        <f>S106*H106</f>
        <v>0</v>
      </c>
      <c r="AR106" s="139" t="s">
        <v>151</v>
      </c>
      <c r="AT106" s="139" t="s">
        <v>146</v>
      </c>
      <c r="AU106" s="139" t="s">
        <v>21</v>
      </c>
      <c r="AY106" s="17" t="s">
        <v>144</v>
      </c>
      <c r="BE106" s="140">
        <f>IF(N106="základní",J106,0)</f>
        <v>0</v>
      </c>
      <c r="BF106" s="140">
        <f>IF(N106="snížená",J106,0)</f>
        <v>0</v>
      </c>
      <c r="BG106" s="140">
        <f>IF(N106="zákl. přenesená",J106,0)</f>
        <v>0</v>
      </c>
      <c r="BH106" s="140">
        <f>IF(N106="sníž. přenesená",J106,0)</f>
        <v>0</v>
      </c>
      <c r="BI106" s="140">
        <f>IF(N106="nulová",J106,0)</f>
        <v>0</v>
      </c>
      <c r="BJ106" s="17" t="s">
        <v>85</v>
      </c>
      <c r="BK106" s="140">
        <f>ROUND(I106*H106,2)</f>
        <v>0</v>
      </c>
      <c r="BL106" s="17" t="s">
        <v>151</v>
      </c>
      <c r="BM106" s="139" t="s">
        <v>435</v>
      </c>
    </row>
    <row r="107" spans="2:65" s="12" customFormat="1" ht="10">
      <c r="B107" s="145"/>
      <c r="D107" s="146" t="s">
        <v>155</v>
      </c>
      <c r="E107" s="147" t="s">
        <v>31</v>
      </c>
      <c r="F107" s="148" t="s">
        <v>436</v>
      </c>
      <c r="H107" s="149">
        <v>500</v>
      </c>
      <c r="I107" s="150"/>
      <c r="L107" s="145"/>
      <c r="M107" s="151"/>
      <c r="T107" s="152"/>
      <c r="AT107" s="147" t="s">
        <v>155</v>
      </c>
      <c r="AU107" s="147" t="s">
        <v>21</v>
      </c>
      <c r="AV107" s="12" t="s">
        <v>21</v>
      </c>
      <c r="AW107" s="12" t="s">
        <v>38</v>
      </c>
      <c r="AX107" s="12" t="s">
        <v>77</v>
      </c>
      <c r="AY107" s="147" t="s">
        <v>144</v>
      </c>
    </row>
    <row r="108" spans="2:65" s="13" customFormat="1" ht="10">
      <c r="B108" s="153"/>
      <c r="D108" s="146" t="s">
        <v>155</v>
      </c>
      <c r="E108" s="154" t="s">
        <v>31</v>
      </c>
      <c r="F108" s="155" t="s">
        <v>157</v>
      </c>
      <c r="H108" s="156">
        <v>500</v>
      </c>
      <c r="I108" s="157"/>
      <c r="L108" s="153"/>
      <c r="M108" s="166"/>
      <c r="N108" s="167"/>
      <c r="O108" s="167"/>
      <c r="P108" s="167"/>
      <c r="Q108" s="167"/>
      <c r="R108" s="167"/>
      <c r="S108" s="167"/>
      <c r="T108" s="168"/>
      <c r="AT108" s="154" t="s">
        <v>155</v>
      </c>
      <c r="AU108" s="154" t="s">
        <v>21</v>
      </c>
      <c r="AV108" s="13" t="s">
        <v>151</v>
      </c>
      <c r="AW108" s="13" t="s">
        <v>38</v>
      </c>
      <c r="AX108" s="13" t="s">
        <v>85</v>
      </c>
      <c r="AY108" s="154" t="s">
        <v>144</v>
      </c>
    </row>
    <row r="109" spans="2:65" s="1" customFormat="1" ht="7" customHeight="1"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33"/>
    </row>
  </sheetData>
  <sheetProtection algorithmName="SHA-512" hashValue="wEADrMykbfjB+tORp/q/igIKm/0gDIR0QQpl6wszfmTkvExBmVYqvFpKNa3hJzzrcbCeses42rL2QJxn6D0B8Q==" saltValue="Ju2l029lLcQXDbBL3IBWAdgyjQgEX/zB203rtgtWXgE8kv/VODrYTV+9kpNoNc7tY61SfCBCjQRd3kMopsWU6A==" spinCount="100000" sheet="1" objects="1" scenarios="1" formatColumns="0" formatRows="0" autoFilter="0"/>
  <autoFilter ref="C81:K108" xr:uid="{00000000-0009-0000-0000-000006000000}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600-000000000000}"/>
    <hyperlink ref="F90" r:id="rId2" xr:uid="{00000000-0004-0000-0600-000001000000}"/>
    <hyperlink ref="F94" r:id="rId3" xr:uid="{00000000-0004-0000-0600-000002000000}"/>
    <hyperlink ref="F98" r:id="rId4" xr:uid="{00000000-0004-0000-0600-000003000000}"/>
    <hyperlink ref="F102" r:id="rId5" xr:uid="{00000000-0004-0000-0600-000004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72"/>
  <sheetViews>
    <sheetView showGridLines="0" workbookViewId="0"/>
  </sheetViews>
  <sheetFormatPr defaultRowHeight="14.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100.77734375" customWidth="1"/>
    <col min="7" max="7" width="7.44140625" customWidth="1"/>
    <col min="8" max="8" width="14" customWidth="1"/>
    <col min="9" max="9" width="15.77734375" customWidth="1"/>
    <col min="10" max="11" width="22.33203125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AT2" s="17" t="s">
        <v>104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21</v>
      </c>
    </row>
    <row r="4" spans="2:46" ht="25" customHeight="1">
      <c r="B4" s="20"/>
      <c r="D4" s="21" t="s">
        <v>114</v>
      </c>
      <c r="L4" s="20"/>
      <c r="M4" s="86" t="s">
        <v>10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7" t="str">
        <f>'Rekapitulace stavby'!K6</f>
        <v>22112020_22 - Sanace -10  Mníšek pod Brdy, Halda, Bažantnice a okoli-12</v>
      </c>
      <c r="F7" s="308"/>
      <c r="G7" s="308"/>
      <c r="H7" s="308"/>
      <c r="L7" s="20"/>
    </row>
    <row r="8" spans="2:46" s="1" customFormat="1" ht="12" customHeight="1">
      <c r="B8" s="33"/>
      <c r="D8" s="27" t="s">
        <v>115</v>
      </c>
      <c r="L8" s="33"/>
    </row>
    <row r="9" spans="2:46" s="1" customFormat="1" ht="16.5" customHeight="1">
      <c r="B9" s="33"/>
      <c r="E9" s="274" t="s">
        <v>437</v>
      </c>
      <c r="F9" s="309"/>
      <c r="G9" s="309"/>
      <c r="H9" s="309"/>
      <c r="L9" s="33"/>
    </row>
    <row r="10" spans="2:46" s="1" customFormat="1" ht="10">
      <c r="B10" s="33"/>
      <c r="L10" s="33"/>
    </row>
    <row r="11" spans="2:46" s="1" customFormat="1" ht="12" customHeight="1">
      <c r="B11" s="33"/>
      <c r="D11" s="27" t="s">
        <v>18</v>
      </c>
      <c r="F11" s="25" t="s">
        <v>19</v>
      </c>
      <c r="I11" s="27" t="s">
        <v>20</v>
      </c>
      <c r="J11" s="25" t="s">
        <v>21</v>
      </c>
      <c r="L11" s="33"/>
    </row>
    <row r="12" spans="2:46" s="1" customFormat="1" ht="12" customHeight="1">
      <c r="B12" s="33"/>
      <c r="D12" s="27" t="s">
        <v>22</v>
      </c>
      <c r="F12" s="25" t="s">
        <v>117</v>
      </c>
      <c r="I12" s="27" t="s">
        <v>24</v>
      </c>
      <c r="J12" s="50" t="str">
        <f>'Rekapitulace stavby'!AN8</f>
        <v>Vyplň údaj</v>
      </c>
      <c r="L12" s="33"/>
    </row>
    <row r="13" spans="2:46" s="1" customFormat="1" ht="21.75" customHeight="1">
      <c r="B13" s="33"/>
      <c r="D13" s="24" t="s">
        <v>25</v>
      </c>
      <c r="F13" s="29" t="s">
        <v>26</v>
      </c>
      <c r="I13" s="24" t="s">
        <v>27</v>
      </c>
      <c r="J13" s="29" t="s">
        <v>28</v>
      </c>
      <c r="L13" s="33"/>
    </row>
    <row r="14" spans="2:46" s="1" customFormat="1" ht="12" customHeight="1">
      <c r="B14" s="33"/>
      <c r="D14" s="27" t="s">
        <v>29</v>
      </c>
      <c r="I14" s="27" t="s">
        <v>30</v>
      </c>
      <c r="J14" s="25" t="s">
        <v>31</v>
      </c>
      <c r="L14" s="33"/>
    </row>
    <row r="15" spans="2:46" s="1" customFormat="1" ht="18" customHeight="1">
      <c r="B15" s="33"/>
      <c r="E15" s="25" t="s">
        <v>118</v>
      </c>
      <c r="I15" s="27" t="s">
        <v>33</v>
      </c>
      <c r="J15" s="25" t="s">
        <v>31</v>
      </c>
      <c r="L15" s="33"/>
    </row>
    <row r="16" spans="2:46" s="1" customFormat="1" ht="7" customHeight="1">
      <c r="B16" s="33"/>
      <c r="L16" s="33"/>
    </row>
    <row r="17" spans="2:12" s="1" customFormat="1" ht="12" customHeight="1">
      <c r="B17" s="33"/>
      <c r="D17" s="27" t="s">
        <v>34</v>
      </c>
      <c r="I17" s="27" t="s">
        <v>30</v>
      </c>
      <c r="J17" s="28" t="str">
        <f>'Rekapitulace stavby'!AN13</f>
        <v>Vyplň údaj</v>
      </c>
      <c r="L17" s="33"/>
    </row>
    <row r="18" spans="2:12" s="1" customFormat="1" ht="18" customHeight="1">
      <c r="B18" s="33"/>
      <c r="E18" s="310" t="str">
        <f>'Rekapitulace stavby'!E14</f>
        <v>Vyplň údaj</v>
      </c>
      <c r="F18" s="280"/>
      <c r="G18" s="280"/>
      <c r="H18" s="280"/>
      <c r="I18" s="27" t="s">
        <v>33</v>
      </c>
      <c r="J18" s="28" t="str">
        <f>'Rekapitulace stavby'!AN14</f>
        <v>Vyplň údaj</v>
      </c>
      <c r="L18" s="33"/>
    </row>
    <row r="19" spans="2:12" s="1" customFormat="1" ht="7" customHeight="1">
      <c r="B19" s="33"/>
      <c r="L19" s="33"/>
    </row>
    <row r="20" spans="2:12" s="1" customFormat="1" ht="12" customHeight="1">
      <c r="B20" s="33"/>
      <c r="D20" s="27" t="s">
        <v>36</v>
      </c>
      <c r="I20" s="27" t="s">
        <v>30</v>
      </c>
      <c r="J20" s="25" t="s">
        <v>31</v>
      </c>
      <c r="L20" s="33"/>
    </row>
    <row r="21" spans="2:12" s="1" customFormat="1" ht="18" customHeight="1">
      <c r="B21" s="33"/>
      <c r="E21" s="25" t="s">
        <v>438</v>
      </c>
      <c r="I21" s="27" t="s">
        <v>33</v>
      </c>
      <c r="J21" s="25" t="s">
        <v>31</v>
      </c>
      <c r="L21" s="33"/>
    </row>
    <row r="22" spans="2:12" s="1" customFormat="1" ht="7" customHeight="1">
      <c r="B22" s="33"/>
      <c r="L22" s="33"/>
    </row>
    <row r="23" spans="2:12" s="1" customFormat="1" ht="12" customHeight="1">
      <c r="B23" s="33"/>
      <c r="D23" s="27" t="s">
        <v>39</v>
      </c>
      <c r="I23" s="27" t="s">
        <v>30</v>
      </c>
      <c r="J23" s="25" t="s">
        <v>31</v>
      </c>
      <c r="L23" s="33"/>
    </row>
    <row r="24" spans="2:12" s="1" customFormat="1" ht="18" customHeight="1">
      <c r="B24" s="33"/>
      <c r="E24" s="25" t="s">
        <v>120</v>
      </c>
      <c r="I24" s="27" t="s">
        <v>33</v>
      </c>
      <c r="J24" s="25" t="s">
        <v>31</v>
      </c>
      <c r="L24" s="33"/>
    </row>
    <row r="25" spans="2:12" s="1" customFormat="1" ht="7" customHeight="1">
      <c r="B25" s="33"/>
      <c r="L25" s="33"/>
    </row>
    <row r="26" spans="2:12" s="1" customFormat="1" ht="12" customHeight="1">
      <c r="B26" s="33"/>
      <c r="D26" s="27" t="s">
        <v>41</v>
      </c>
      <c r="L26" s="33"/>
    </row>
    <row r="27" spans="2:12" s="7" customFormat="1" ht="16.5" customHeight="1">
      <c r="B27" s="87"/>
      <c r="E27" s="285" t="s">
        <v>31</v>
      </c>
      <c r="F27" s="285"/>
      <c r="G27" s="285"/>
      <c r="H27" s="285"/>
      <c r="L27" s="87"/>
    </row>
    <row r="28" spans="2:12" s="1" customFormat="1" ht="7" customHeight="1">
      <c r="B28" s="33"/>
      <c r="L28" s="33"/>
    </row>
    <row r="29" spans="2:12" s="1" customFormat="1" ht="7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4" customHeight="1">
      <c r="B30" s="33"/>
      <c r="D30" s="88" t="s">
        <v>43</v>
      </c>
      <c r="J30" s="64">
        <f>ROUND(J85, 2)</f>
        <v>0</v>
      </c>
      <c r="L30" s="33"/>
    </row>
    <row r="31" spans="2:12" s="1" customFormat="1" ht="7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>
      <c r="B32" s="33"/>
      <c r="F32" s="36" t="s">
        <v>45</v>
      </c>
      <c r="I32" s="36" t="s">
        <v>44</v>
      </c>
      <c r="J32" s="36" t="s">
        <v>46</v>
      </c>
      <c r="L32" s="33"/>
    </row>
    <row r="33" spans="2:12" s="1" customFormat="1" ht="14.4" customHeight="1">
      <c r="B33" s="33"/>
      <c r="D33" s="53" t="s">
        <v>47</v>
      </c>
      <c r="E33" s="27" t="s">
        <v>48</v>
      </c>
      <c r="F33" s="89">
        <f>ROUND((SUM(BE85:BE171)),  2)</f>
        <v>0</v>
      </c>
      <c r="I33" s="90">
        <v>0.21</v>
      </c>
      <c r="J33" s="89">
        <f>ROUND(((SUM(BE85:BE171))*I33),  2)</f>
        <v>0</v>
      </c>
      <c r="L33" s="33"/>
    </row>
    <row r="34" spans="2:12" s="1" customFormat="1" ht="14.4" customHeight="1">
      <c r="B34" s="33"/>
      <c r="E34" s="27" t="s">
        <v>49</v>
      </c>
      <c r="F34" s="89">
        <f>ROUND((SUM(BF85:BF171)),  2)</f>
        <v>0</v>
      </c>
      <c r="I34" s="90">
        <v>0.15</v>
      </c>
      <c r="J34" s="89">
        <f>ROUND(((SUM(BF85:BF171))*I34),  2)</f>
        <v>0</v>
      </c>
      <c r="L34" s="33"/>
    </row>
    <row r="35" spans="2:12" s="1" customFormat="1" ht="14.4" hidden="1" customHeight="1">
      <c r="B35" s="33"/>
      <c r="E35" s="27" t="s">
        <v>50</v>
      </c>
      <c r="F35" s="89">
        <f>ROUND((SUM(BG85:BG171)),  2)</f>
        <v>0</v>
      </c>
      <c r="I35" s="90">
        <v>0.21</v>
      </c>
      <c r="J35" s="89">
        <f>0</f>
        <v>0</v>
      </c>
      <c r="L35" s="33"/>
    </row>
    <row r="36" spans="2:12" s="1" customFormat="1" ht="14.4" hidden="1" customHeight="1">
      <c r="B36" s="33"/>
      <c r="E36" s="27" t="s">
        <v>51</v>
      </c>
      <c r="F36" s="89">
        <f>ROUND((SUM(BH85:BH171)),  2)</f>
        <v>0</v>
      </c>
      <c r="I36" s="90">
        <v>0.15</v>
      </c>
      <c r="J36" s="89">
        <f>0</f>
        <v>0</v>
      </c>
      <c r="L36" s="33"/>
    </row>
    <row r="37" spans="2:12" s="1" customFormat="1" ht="14.4" hidden="1" customHeight="1">
      <c r="B37" s="33"/>
      <c r="E37" s="27" t="s">
        <v>52</v>
      </c>
      <c r="F37" s="89">
        <f>ROUND((SUM(BI85:BI171)),  2)</f>
        <v>0</v>
      </c>
      <c r="I37" s="90">
        <v>0</v>
      </c>
      <c r="J37" s="89">
        <f>0</f>
        <v>0</v>
      </c>
      <c r="L37" s="33"/>
    </row>
    <row r="38" spans="2:12" s="1" customFormat="1" ht="7" customHeight="1">
      <c r="B38" s="33"/>
      <c r="L38" s="33"/>
    </row>
    <row r="39" spans="2:12" s="1" customFormat="1" ht="25.4" customHeight="1">
      <c r="B39" s="33"/>
      <c r="C39" s="91"/>
      <c r="D39" s="92" t="s">
        <v>53</v>
      </c>
      <c r="E39" s="55"/>
      <c r="F39" s="55"/>
      <c r="G39" s="93" t="s">
        <v>54</v>
      </c>
      <c r="H39" s="94" t="s">
        <v>55</v>
      </c>
      <c r="I39" s="55"/>
      <c r="J39" s="95">
        <f>SUM(J30:J37)</f>
        <v>0</v>
      </c>
      <c r="K39" s="96"/>
      <c r="L39" s="33"/>
    </row>
    <row r="40" spans="2:12" s="1" customFormat="1" ht="14.4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7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5" customHeight="1">
      <c r="B45" s="33"/>
      <c r="C45" s="21" t="s">
        <v>121</v>
      </c>
      <c r="L45" s="33"/>
    </row>
    <row r="46" spans="2:12" s="1" customFormat="1" ht="7" customHeight="1">
      <c r="B46" s="33"/>
      <c r="L46" s="33"/>
    </row>
    <row r="47" spans="2:12" s="1" customFormat="1" ht="12" customHeight="1">
      <c r="B47" s="33"/>
      <c r="C47" s="27" t="s">
        <v>16</v>
      </c>
      <c r="L47" s="33"/>
    </row>
    <row r="48" spans="2:12" s="1" customFormat="1" ht="16.5" customHeight="1">
      <c r="B48" s="33"/>
      <c r="E48" s="307" t="str">
        <f>E7</f>
        <v>22112020_22 - Sanace -10  Mníšek pod Brdy, Halda, Bažantnice a okoli-12</v>
      </c>
      <c r="F48" s="308"/>
      <c r="G48" s="308"/>
      <c r="H48" s="308"/>
      <c r="L48" s="33"/>
    </row>
    <row r="49" spans="2:47" s="1" customFormat="1" ht="12" customHeight="1">
      <c r="B49" s="33"/>
      <c r="C49" s="27" t="s">
        <v>115</v>
      </c>
      <c r="L49" s="33"/>
    </row>
    <row r="50" spans="2:47" s="1" customFormat="1" ht="16.5" customHeight="1">
      <c r="B50" s="33"/>
      <c r="E50" s="274" t="str">
        <f>E9</f>
        <v>22112020_07 - Mníšek pod Brdy - Technická rekultivace</v>
      </c>
      <c r="F50" s="309"/>
      <c r="G50" s="309"/>
      <c r="H50" s="309"/>
      <c r="L50" s="33"/>
    </row>
    <row r="51" spans="2:47" s="1" customFormat="1" ht="7" customHeight="1">
      <c r="B51" s="33"/>
      <c r="L51" s="33"/>
    </row>
    <row r="52" spans="2:47" s="1" customFormat="1" ht="12" customHeight="1">
      <c r="B52" s="33"/>
      <c r="C52" s="27" t="s">
        <v>22</v>
      </c>
      <c r="F52" s="25" t="str">
        <f>F12</f>
        <v>Mníšek pod Brdy</v>
      </c>
      <c r="I52" s="27" t="s">
        <v>24</v>
      </c>
      <c r="J52" s="50" t="str">
        <f>IF(J12="","",J12)</f>
        <v>Vyplň údaj</v>
      </c>
      <c r="L52" s="33"/>
    </row>
    <row r="53" spans="2:47" s="1" customFormat="1" ht="7" customHeight="1">
      <c r="B53" s="33"/>
      <c r="L53" s="33"/>
    </row>
    <row r="54" spans="2:47" s="1" customFormat="1" ht="25.65" customHeight="1">
      <c r="B54" s="33"/>
      <c r="C54" s="27" t="s">
        <v>29</v>
      </c>
      <c r="F54" s="25" t="str">
        <f>E15</f>
        <v>Město Mníšek pod Brdy</v>
      </c>
      <c r="I54" s="27" t="s">
        <v>36</v>
      </c>
      <c r="J54" s="31" t="str">
        <f>E21</f>
        <v>Interprojekt odpady s.r.o</v>
      </c>
      <c r="L54" s="33"/>
    </row>
    <row r="55" spans="2:47" s="1" customFormat="1" ht="15.15" customHeight="1">
      <c r="B55" s="33"/>
      <c r="C55" s="27" t="s">
        <v>34</v>
      </c>
      <c r="F55" s="25" t="str">
        <f>IF(E18="","",E18)</f>
        <v>Vyplň údaj</v>
      </c>
      <c r="I55" s="27" t="s">
        <v>39</v>
      </c>
      <c r="J55" s="31" t="str">
        <f>E24</f>
        <v>Ing.R.Pýcha</v>
      </c>
      <c r="L55" s="33"/>
    </row>
    <row r="56" spans="2:47" s="1" customFormat="1" ht="10.25" customHeight="1">
      <c r="B56" s="33"/>
      <c r="L56" s="33"/>
    </row>
    <row r="57" spans="2:47" s="1" customFormat="1" ht="29.25" customHeight="1">
      <c r="B57" s="33"/>
      <c r="C57" s="97" t="s">
        <v>122</v>
      </c>
      <c r="D57" s="91"/>
      <c r="E57" s="91"/>
      <c r="F57" s="91"/>
      <c r="G57" s="91"/>
      <c r="H57" s="91"/>
      <c r="I57" s="91"/>
      <c r="J57" s="98" t="s">
        <v>123</v>
      </c>
      <c r="K57" s="91"/>
      <c r="L57" s="33"/>
    </row>
    <row r="58" spans="2:47" s="1" customFormat="1" ht="10.25" customHeight="1">
      <c r="B58" s="33"/>
      <c r="L58" s="33"/>
    </row>
    <row r="59" spans="2:47" s="1" customFormat="1" ht="22.75" customHeight="1">
      <c r="B59" s="33"/>
      <c r="C59" s="99" t="s">
        <v>75</v>
      </c>
      <c r="J59" s="64">
        <f>J85</f>
        <v>0</v>
      </c>
      <c r="L59" s="33"/>
      <c r="AU59" s="17" t="s">
        <v>124</v>
      </c>
    </row>
    <row r="60" spans="2:47" s="8" customFormat="1" ht="25" customHeight="1">
      <c r="B60" s="100"/>
      <c r="D60" s="101" t="s">
        <v>125</v>
      </c>
      <c r="E60" s="102"/>
      <c r="F60" s="102"/>
      <c r="G60" s="102"/>
      <c r="H60" s="102"/>
      <c r="I60" s="102"/>
      <c r="J60" s="103">
        <f>J86</f>
        <v>0</v>
      </c>
      <c r="L60" s="100"/>
    </row>
    <row r="61" spans="2:47" s="9" customFormat="1" ht="19.899999999999999" customHeight="1">
      <c r="B61" s="104"/>
      <c r="D61" s="105" t="s">
        <v>126</v>
      </c>
      <c r="E61" s="106"/>
      <c r="F61" s="106"/>
      <c r="G61" s="106"/>
      <c r="H61" s="106"/>
      <c r="I61" s="106"/>
      <c r="J61" s="107">
        <f>J87</f>
        <v>0</v>
      </c>
      <c r="L61" s="104"/>
    </row>
    <row r="62" spans="2:47" s="9" customFormat="1" ht="19.899999999999999" customHeight="1">
      <c r="B62" s="104"/>
      <c r="D62" s="105" t="s">
        <v>324</v>
      </c>
      <c r="E62" s="106"/>
      <c r="F62" s="106"/>
      <c r="G62" s="106"/>
      <c r="H62" s="106"/>
      <c r="I62" s="106"/>
      <c r="J62" s="107">
        <f>J126</f>
        <v>0</v>
      </c>
      <c r="L62" s="104"/>
    </row>
    <row r="63" spans="2:47" s="9" customFormat="1" ht="19.899999999999999" customHeight="1">
      <c r="B63" s="104"/>
      <c r="D63" s="105" t="s">
        <v>127</v>
      </c>
      <c r="E63" s="106"/>
      <c r="F63" s="106"/>
      <c r="G63" s="106"/>
      <c r="H63" s="106"/>
      <c r="I63" s="106"/>
      <c r="J63" s="107">
        <f>J151</f>
        <v>0</v>
      </c>
      <c r="L63" s="104"/>
    </row>
    <row r="64" spans="2:47" s="8" customFormat="1" ht="25" customHeight="1">
      <c r="B64" s="100"/>
      <c r="D64" s="101" t="s">
        <v>325</v>
      </c>
      <c r="E64" s="102"/>
      <c r="F64" s="102"/>
      <c r="G64" s="102"/>
      <c r="H64" s="102"/>
      <c r="I64" s="102"/>
      <c r="J64" s="103">
        <f>J159</f>
        <v>0</v>
      </c>
      <c r="L64" s="100"/>
    </row>
    <row r="65" spans="2:12" s="9" customFormat="1" ht="19.899999999999999" customHeight="1">
      <c r="B65" s="104"/>
      <c r="D65" s="105" t="s">
        <v>326</v>
      </c>
      <c r="E65" s="106"/>
      <c r="F65" s="106"/>
      <c r="G65" s="106"/>
      <c r="H65" s="106"/>
      <c r="I65" s="106"/>
      <c r="J65" s="107">
        <f>J160</f>
        <v>0</v>
      </c>
      <c r="L65" s="104"/>
    </row>
    <row r="66" spans="2:12" s="1" customFormat="1" ht="21.75" customHeight="1">
      <c r="B66" s="33"/>
      <c r="L66" s="33"/>
    </row>
    <row r="67" spans="2:12" s="1" customFormat="1" ht="7" customHeight="1"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33"/>
    </row>
    <row r="71" spans="2:12" s="1" customFormat="1" ht="7" customHeight="1">
      <c r="B71" s="44"/>
      <c r="C71" s="45"/>
      <c r="D71" s="45"/>
      <c r="E71" s="45"/>
      <c r="F71" s="45"/>
      <c r="G71" s="45"/>
      <c r="H71" s="45"/>
      <c r="I71" s="45"/>
      <c r="J71" s="45"/>
      <c r="K71" s="45"/>
      <c r="L71" s="33"/>
    </row>
    <row r="72" spans="2:12" s="1" customFormat="1" ht="25" customHeight="1">
      <c r="B72" s="33"/>
      <c r="C72" s="21" t="s">
        <v>129</v>
      </c>
      <c r="L72" s="33"/>
    </row>
    <row r="73" spans="2:12" s="1" customFormat="1" ht="7" customHeight="1">
      <c r="B73" s="33"/>
      <c r="L73" s="33"/>
    </row>
    <row r="74" spans="2:12" s="1" customFormat="1" ht="12" customHeight="1">
      <c r="B74" s="33"/>
      <c r="C74" s="27" t="s">
        <v>16</v>
      </c>
      <c r="L74" s="33"/>
    </row>
    <row r="75" spans="2:12" s="1" customFormat="1" ht="16.5" customHeight="1">
      <c r="B75" s="33"/>
      <c r="E75" s="307" t="str">
        <f>E7</f>
        <v>22112020_22 - Sanace -10  Mníšek pod Brdy, Halda, Bažantnice a okoli-12</v>
      </c>
      <c r="F75" s="308"/>
      <c r="G75" s="308"/>
      <c r="H75" s="308"/>
      <c r="L75" s="33"/>
    </row>
    <row r="76" spans="2:12" s="1" customFormat="1" ht="12" customHeight="1">
      <c r="B76" s="33"/>
      <c r="C76" s="27" t="s">
        <v>115</v>
      </c>
      <c r="L76" s="33"/>
    </row>
    <row r="77" spans="2:12" s="1" customFormat="1" ht="16.5" customHeight="1">
      <c r="B77" s="33"/>
      <c r="E77" s="274" t="str">
        <f>E9</f>
        <v>22112020_07 - Mníšek pod Brdy - Technická rekultivace</v>
      </c>
      <c r="F77" s="309"/>
      <c r="G77" s="309"/>
      <c r="H77" s="309"/>
      <c r="L77" s="33"/>
    </row>
    <row r="78" spans="2:12" s="1" customFormat="1" ht="7" customHeight="1">
      <c r="B78" s="33"/>
      <c r="L78" s="33"/>
    </row>
    <row r="79" spans="2:12" s="1" customFormat="1" ht="12" customHeight="1">
      <c r="B79" s="33"/>
      <c r="C79" s="27" t="s">
        <v>22</v>
      </c>
      <c r="F79" s="25" t="str">
        <f>F12</f>
        <v>Mníšek pod Brdy</v>
      </c>
      <c r="I79" s="27" t="s">
        <v>24</v>
      </c>
      <c r="J79" s="50" t="str">
        <f>IF(J12="","",J12)</f>
        <v>Vyplň údaj</v>
      </c>
      <c r="L79" s="33"/>
    </row>
    <row r="80" spans="2:12" s="1" customFormat="1" ht="7" customHeight="1">
      <c r="B80" s="33"/>
      <c r="L80" s="33"/>
    </row>
    <row r="81" spans="2:65" s="1" customFormat="1" ht="25.65" customHeight="1">
      <c r="B81" s="33"/>
      <c r="C81" s="27" t="s">
        <v>29</v>
      </c>
      <c r="F81" s="25" t="str">
        <f>E15</f>
        <v>Město Mníšek pod Brdy</v>
      </c>
      <c r="I81" s="27" t="s">
        <v>36</v>
      </c>
      <c r="J81" s="31" t="str">
        <f>E21</f>
        <v>Interprojekt odpady s.r.o</v>
      </c>
      <c r="L81" s="33"/>
    </row>
    <row r="82" spans="2:65" s="1" customFormat="1" ht="15.15" customHeight="1">
      <c r="B82" s="33"/>
      <c r="C82" s="27" t="s">
        <v>34</v>
      </c>
      <c r="F82" s="25" t="str">
        <f>IF(E18="","",E18)</f>
        <v>Vyplň údaj</v>
      </c>
      <c r="I82" s="27" t="s">
        <v>39</v>
      </c>
      <c r="J82" s="31" t="str">
        <f>E24</f>
        <v>Ing.R.Pýcha</v>
      </c>
      <c r="L82" s="33"/>
    </row>
    <row r="83" spans="2:65" s="1" customFormat="1" ht="10.25" customHeight="1">
      <c r="B83" s="33"/>
      <c r="L83" s="33"/>
    </row>
    <row r="84" spans="2:65" s="10" customFormat="1" ht="29.25" customHeight="1">
      <c r="B84" s="108"/>
      <c r="C84" s="109" t="s">
        <v>130</v>
      </c>
      <c r="D84" s="110" t="s">
        <v>62</v>
      </c>
      <c r="E84" s="110" t="s">
        <v>58</v>
      </c>
      <c r="F84" s="110" t="s">
        <v>59</v>
      </c>
      <c r="G84" s="110" t="s">
        <v>131</v>
      </c>
      <c r="H84" s="110" t="s">
        <v>132</v>
      </c>
      <c r="I84" s="110" t="s">
        <v>133</v>
      </c>
      <c r="J84" s="110" t="s">
        <v>123</v>
      </c>
      <c r="K84" s="111" t="s">
        <v>134</v>
      </c>
      <c r="L84" s="108"/>
      <c r="M84" s="57" t="s">
        <v>31</v>
      </c>
      <c r="N84" s="58" t="s">
        <v>47</v>
      </c>
      <c r="O84" s="58" t="s">
        <v>135</v>
      </c>
      <c r="P84" s="58" t="s">
        <v>136</v>
      </c>
      <c r="Q84" s="58" t="s">
        <v>137</v>
      </c>
      <c r="R84" s="58" t="s">
        <v>138</v>
      </c>
      <c r="S84" s="58" t="s">
        <v>139</v>
      </c>
      <c r="T84" s="59" t="s">
        <v>140</v>
      </c>
    </row>
    <row r="85" spans="2:65" s="1" customFormat="1" ht="22.75" customHeight="1">
      <c r="B85" s="33"/>
      <c r="C85" s="62" t="s">
        <v>141</v>
      </c>
      <c r="J85" s="112">
        <f>BK85</f>
        <v>0</v>
      </c>
      <c r="L85" s="33"/>
      <c r="M85" s="60"/>
      <c r="N85" s="51"/>
      <c r="O85" s="51"/>
      <c r="P85" s="113">
        <f>P86+P159</f>
        <v>0</v>
      </c>
      <c r="Q85" s="51"/>
      <c r="R85" s="113">
        <f>R86+R159</f>
        <v>5.8535000000000004</v>
      </c>
      <c r="S85" s="51"/>
      <c r="T85" s="114">
        <f>T86+T159</f>
        <v>0</v>
      </c>
      <c r="AT85" s="17" t="s">
        <v>76</v>
      </c>
      <c r="AU85" s="17" t="s">
        <v>124</v>
      </c>
      <c r="BK85" s="115">
        <f>BK86+BK159</f>
        <v>0</v>
      </c>
    </row>
    <row r="86" spans="2:65" s="11" customFormat="1" ht="25.9" customHeight="1">
      <c r="B86" s="116"/>
      <c r="D86" s="117" t="s">
        <v>76</v>
      </c>
      <c r="E86" s="118" t="s">
        <v>142</v>
      </c>
      <c r="F86" s="118" t="s">
        <v>143</v>
      </c>
      <c r="I86" s="119"/>
      <c r="J86" s="120">
        <f>BK86</f>
        <v>0</v>
      </c>
      <c r="L86" s="116"/>
      <c r="M86" s="121"/>
      <c r="P86" s="122">
        <f>P87+P126+P151</f>
        <v>0</v>
      </c>
      <c r="R86" s="122">
        <f>R87+R126+R151</f>
        <v>5.8535000000000004</v>
      </c>
      <c r="T86" s="123">
        <f>T87+T126+T151</f>
        <v>0</v>
      </c>
      <c r="AR86" s="117" t="s">
        <v>85</v>
      </c>
      <c r="AT86" s="124" t="s">
        <v>76</v>
      </c>
      <c r="AU86" s="124" t="s">
        <v>77</v>
      </c>
      <c r="AY86" s="117" t="s">
        <v>144</v>
      </c>
      <c r="BK86" s="125">
        <f>BK87+BK126+BK151</f>
        <v>0</v>
      </c>
    </row>
    <row r="87" spans="2:65" s="11" customFormat="1" ht="22.75" customHeight="1">
      <c r="B87" s="116"/>
      <c r="D87" s="117" t="s">
        <v>76</v>
      </c>
      <c r="E87" s="126" t="s">
        <v>85</v>
      </c>
      <c r="F87" s="126" t="s">
        <v>145</v>
      </c>
      <c r="I87" s="119"/>
      <c r="J87" s="127">
        <f>BK87</f>
        <v>0</v>
      </c>
      <c r="L87" s="116"/>
      <c r="M87" s="121"/>
      <c r="P87" s="122">
        <f>SUM(P88:P125)</f>
        <v>0</v>
      </c>
      <c r="R87" s="122">
        <f>SUM(R88:R125)</f>
        <v>0</v>
      </c>
      <c r="T87" s="123">
        <f>SUM(T88:T125)</f>
        <v>0</v>
      </c>
      <c r="AR87" s="117" t="s">
        <v>85</v>
      </c>
      <c r="AT87" s="124" t="s">
        <v>76</v>
      </c>
      <c r="AU87" s="124" t="s">
        <v>85</v>
      </c>
      <c r="AY87" s="117" t="s">
        <v>144</v>
      </c>
      <c r="BK87" s="125">
        <f>SUM(BK88:BK125)</f>
        <v>0</v>
      </c>
    </row>
    <row r="88" spans="2:65" s="1" customFormat="1" ht="24.15" customHeight="1">
      <c r="B88" s="33"/>
      <c r="C88" s="128" t="s">
        <v>85</v>
      </c>
      <c r="D88" s="128" t="s">
        <v>146</v>
      </c>
      <c r="E88" s="129" t="s">
        <v>327</v>
      </c>
      <c r="F88" s="130" t="s">
        <v>328</v>
      </c>
      <c r="G88" s="131" t="s">
        <v>188</v>
      </c>
      <c r="H88" s="132">
        <v>1380</v>
      </c>
      <c r="I88" s="133"/>
      <c r="J88" s="134">
        <f>ROUND(I88*H88,2)</f>
        <v>0</v>
      </c>
      <c r="K88" s="130" t="s">
        <v>150</v>
      </c>
      <c r="L88" s="33"/>
      <c r="M88" s="135" t="s">
        <v>31</v>
      </c>
      <c r="N88" s="136" t="s">
        <v>48</v>
      </c>
      <c r="P88" s="137">
        <f>O88*H88</f>
        <v>0</v>
      </c>
      <c r="Q88" s="137">
        <v>0</v>
      </c>
      <c r="R88" s="137">
        <f>Q88*H88</f>
        <v>0</v>
      </c>
      <c r="S88" s="137">
        <v>0</v>
      </c>
      <c r="T88" s="138">
        <f>S88*H88</f>
        <v>0</v>
      </c>
      <c r="AR88" s="139" t="s">
        <v>151</v>
      </c>
      <c r="AT88" s="139" t="s">
        <v>146</v>
      </c>
      <c r="AU88" s="139" t="s">
        <v>21</v>
      </c>
      <c r="AY88" s="17" t="s">
        <v>144</v>
      </c>
      <c r="BE88" s="140">
        <f>IF(N88="základní",J88,0)</f>
        <v>0</v>
      </c>
      <c r="BF88" s="140">
        <f>IF(N88="snížená",J88,0)</f>
        <v>0</v>
      </c>
      <c r="BG88" s="140">
        <f>IF(N88="zákl. přenesená",J88,0)</f>
        <v>0</v>
      </c>
      <c r="BH88" s="140">
        <f>IF(N88="sníž. přenesená",J88,0)</f>
        <v>0</v>
      </c>
      <c r="BI88" s="140">
        <f>IF(N88="nulová",J88,0)</f>
        <v>0</v>
      </c>
      <c r="BJ88" s="17" t="s">
        <v>85</v>
      </c>
      <c r="BK88" s="140">
        <f>ROUND(I88*H88,2)</f>
        <v>0</v>
      </c>
      <c r="BL88" s="17" t="s">
        <v>151</v>
      </c>
      <c r="BM88" s="139" t="s">
        <v>439</v>
      </c>
    </row>
    <row r="89" spans="2:65" s="1" customFormat="1" ht="10">
      <c r="B89" s="33"/>
      <c r="D89" s="141" t="s">
        <v>153</v>
      </c>
      <c r="F89" s="142" t="s">
        <v>330</v>
      </c>
      <c r="I89" s="143"/>
      <c r="L89" s="33"/>
      <c r="M89" s="144"/>
      <c r="T89" s="54"/>
      <c r="AT89" s="17" t="s">
        <v>153</v>
      </c>
      <c r="AU89" s="17" t="s">
        <v>21</v>
      </c>
    </row>
    <row r="90" spans="2:65" s="12" customFormat="1" ht="10">
      <c r="B90" s="145"/>
      <c r="D90" s="146" t="s">
        <v>155</v>
      </c>
      <c r="E90" s="147" t="s">
        <v>31</v>
      </c>
      <c r="F90" s="148" t="s">
        <v>440</v>
      </c>
      <c r="H90" s="149">
        <v>720</v>
      </c>
      <c r="I90" s="150"/>
      <c r="L90" s="145"/>
      <c r="M90" s="151"/>
      <c r="T90" s="152"/>
      <c r="AT90" s="147" t="s">
        <v>155</v>
      </c>
      <c r="AU90" s="147" t="s">
        <v>21</v>
      </c>
      <c r="AV90" s="12" t="s">
        <v>21</v>
      </c>
      <c r="AW90" s="12" t="s">
        <v>38</v>
      </c>
      <c r="AX90" s="12" t="s">
        <v>77</v>
      </c>
      <c r="AY90" s="147" t="s">
        <v>144</v>
      </c>
    </row>
    <row r="91" spans="2:65" s="12" customFormat="1" ht="10">
      <c r="B91" s="145"/>
      <c r="D91" s="146" t="s">
        <v>155</v>
      </c>
      <c r="E91" s="147" t="s">
        <v>31</v>
      </c>
      <c r="F91" s="148" t="s">
        <v>441</v>
      </c>
      <c r="H91" s="149">
        <v>660</v>
      </c>
      <c r="I91" s="150"/>
      <c r="L91" s="145"/>
      <c r="M91" s="151"/>
      <c r="T91" s="152"/>
      <c r="AT91" s="147" t="s">
        <v>155</v>
      </c>
      <c r="AU91" s="147" t="s">
        <v>21</v>
      </c>
      <c r="AV91" s="12" t="s">
        <v>21</v>
      </c>
      <c r="AW91" s="12" t="s">
        <v>38</v>
      </c>
      <c r="AX91" s="12" t="s">
        <v>77</v>
      </c>
      <c r="AY91" s="147" t="s">
        <v>144</v>
      </c>
    </row>
    <row r="92" spans="2:65" s="13" customFormat="1" ht="10">
      <c r="B92" s="153"/>
      <c r="D92" s="146" t="s">
        <v>155</v>
      </c>
      <c r="E92" s="154" t="s">
        <v>31</v>
      </c>
      <c r="F92" s="155" t="s">
        <v>157</v>
      </c>
      <c r="H92" s="156">
        <v>1380</v>
      </c>
      <c r="I92" s="157"/>
      <c r="L92" s="153"/>
      <c r="M92" s="158"/>
      <c r="T92" s="159"/>
      <c r="AT92" s="154" t="s">
        <v>155</v>
      </c>
      <c r="AU92" s="154" t="s">
        <v>21</v>
      </c>
      <c r="AV92" s="13" t="s">
        <v>151</v>
      </c>
      <c r="AW92" s="13" t="s">
        <v>38</v>
      </c>
      <c r="AX92" s="13" t="s">
        <v>85</v>
      </c>
      <c r="AY92" s="154" t="s">
        <v>144</v>
      </c>
    </row>
    <row r="93" spans="2:65" s="1" customFormat="1" ht="37.75" customHeight="1">
      <c r="B93" s="33"/>
      <c r="C93" s="128" t="s">
        <v>21</v>
      </c>
      <c r="D93" s="128" t="s">
        <v>146</v>
      </c>
      <c r="E93" s="129" t="s">
        <v>205</v>
      </c>
      <c r="F93" s="130" t="s">
        <v>206</v>
      </c>
      <c r="G93" s="131" t="s">
        <v>188</v>
      </c>
      <c r="H93" s="132">
        <v>14329</v>
      </c>
      <c r="I93" s="133"/>
      <c r="J93" s="134">
        <f>ROUND(I93*H93,2)</f>
        <v>0</v>
      </c>
      <c r="K93" s="130" t="s">
        <v>150</v>
      </c>
      <c r="L93" s="33"/>
      <c r="M93" s="135" t="s">
        <v>31</v>
      </c>
      <c r="N93" s="136" t="s">
        <v>48</v>
      </c>
      <c r="P93" s="137">
        <f>O93*H93</f>
        <v>0</v>
      </c>
      <c r="Q93" s="137">
        <v>0</v>
      </c>
      <c r="R93" s="137">
        <f>Q93*H93</f>
        <v>0</v>
      </c>
      <c r="S93" s="137">
        <v>0</v>
      </c>
      <c r="T93" s="138">
        <f>S93*H93</f>
        <v>0</v>
      </c>
      <c r="AR93" s="139" t="s">
        <v>151</v>
      </c>
      <c r="AT93" s="139" t="s">
        <v>146</v>
      </c>
      <c r="AU93" s="139" t="s">
        <v>21</v>
      </c>
      <c r="AY93" s="17" t="s">
        <v>144</v>
      </c>
      <c r="BE93" s="140">
        <f>IF(N93="základní",J93,0)</f>
        <v>0</v>
      </c>
      <c r="BF93" s="140">
        <f>IF(N93="snížená",J93,0)</f>
        <v>0</v>
      </c>
      <c r="BG93" s="140">
        <f>IF(N93="zákl. přenesená",J93,0)</f>
        <v>0</v>
      </c>
      <c r="BH93" s="140">
        <f>IF(N93="sníž. přenesená",J93,0)</f>
        <v>0</v>
      </c>
      <c r="BI93" s="140">
        <f>IF(N93="nulová",J93,0)</f>
        <v>0</v>
      </c>
      <c r="BJ93" s="17" t="s">
        <v>85</v>
      </c>
      <c r="BK93" s="140">
        <f>ROUND(I93*H93,2)</f>
        <v>0</v>
      </c>
      <c r="BL93" s="17" t="s">
        <v>151</v>
      </c>
      <c r="BM93" s="139" t="s">
        <v>442</v>
      </c>
    </row>
    <row r="94" spans="2:65" s="1" customFormat="1" ht="10">
      <c r="B94" s="33"/>
      <c r="D94" s="141" t="s">
        <v>153</v>
      </c>
      <c r="F94" s="142" t="s">
        <v>208</v>
      </c>
      <c r="I94" s="143"/>
      <c r="L94" s="33"/>
      <c r="M94" s="144"/>
      <c r="T94" s="54"/>
      <c r="AT94" s="17" t="s">
        <v>153</v>
      </c>
      <c r="AU94" s="17" t="s">
        <v>21</v>
      </c>
    </row>
    <row r="95" spans="2:65" s="12" customFormat="1" ht="10">
      <c r="B95" s="145"/>
      <c r="D95" s="146" t="s">
        <v>155</v>
      </c>
      <c r="E95" s="147" t="s">
        <v>31</v>
      </c>
      <c r="F95" s="148" t="s">
        <v>443</v>
      </c>
      <c r="H95" s="149">
        <v>14329</v>
      </c>
      <c r="I95" s="150"/>
      <c r="L95" s="145"/>
      <c r="M95" s="151"/>
      <c r="T95" s="152"/>
      <c r="AT95" s="147" t="s">
        <v>155</v>
      </c>
      <c r="AU95" s="147" t="s">
        <v>21</v>
      </c>
      <c r="AV95" s="12" t="s">
        <v>21</v>
      </c>
      <c r="AW95" s="12" t="s">
        <v>38</v>
      </c>
      <c r="AX95" s="12" t="s">
        <v>77</v>
      </c>
      <c r="AY95" s="147" t="s">
        <v>144</v>
      </c>
    </row>
    <row r="96" spans="2:65" s="13" customFormat="1" ht="10">
      <c r="B96" s="153"/>
      <c r="D96" s="146" t="s">
        <v>155</v>
      </c>
      <c r="E96" s="154" t="s">
        <v>31</v>
      </c>
      <c r="F96" s="155" t="s">
        <v>157</v>
      </c>
      <c r="H96" s="156">
        <v>14329</v>
      </c>
      <c r="I96" s="157"/>
      <c r="L96" s="153"/>
      <c r="M96" s="158"/>
      <c r="T96" s="159"/>
      <c r="AT96" s="154" t="s">
        <v>155</v>
      </c>
      <c r="AU96" s="154" t="s">
        <v>21</v>
      </c>
      <c r="AV96" s="13" t="s">
        <v>151</v>
      </c>
      <c r="AW96" s="13" t="s">
        <v>38</v>
      </c>
      <c r="AX96" s="13" t="s">
        <v>85</v>
      </c>
      <c r="AY96" s="154" t="s">
        <v>144</v>
      </c>
    </row>
    <row r="97" spans="2:65" s="1" customFormat="1" ht="16.5" customHeight="1">
      <c r="B97" s="33"/>
      <c r="C97" s="128" t="s">
        <v>164</v>
      </c>
      <c r="D97" s="128" t="s">
        <v>146</v>
      </c>
      <c r="E97" s="129" t="s">
        <v>444</v>
      </c>
      <c r="F97" s="130" t="s">
        <v>445</v>
      </c>
      <c r="G97" s="131" t="s">
        <v>188</v>
      </c>
      <c r="H97" s="132">
        <v>30181</v>
      </c>
      <c r="I97" s="133"/>
      <c r="J97" s="134">
        <f>ROUND(I97*H97,2)</f>
        <v>0</v>
      </c>
      <c r="K97" s="130" t="s">
        <v>31</v>
      </c>
      <c r="L97" s="33"/>
      <c r="M97" s="135" t="s">
        <v>31</v>
      </c>
      <c r="N97" s="136" t="s">
        <v>48</v>
      </c>
      <c r="P97" s="137">
        <f>O97*H97</f>
        <v>0</v>
      </c>
      <c r="Q97" s="137">
        <v>0</v>
      </c>
      <c r="R97" s="137">
        <f>Q97*H97</f>
        <v>0</v>
      </c>
      <c r="S97" s="137">
        <v>0</v>
      </c>
      <c r="T97" s="138">
        <f>S97*H97</f>
        <v>0</v>
      </c>
      <c r="AR97" s="139" t="s">
        <v>151</v>
      </c>
      <c r="AT97" s="139" t="s">
        <v>146</v>
      </c>
      <c r="AU97" s="139" t="s">
        <v>21</v>
      </c>
      <c r="AY97" s="17" t="s">
        <v>144</v>
      </c>
      <c r="BE97" s="140">
        <f>IF(N97="základní",J97,0)</f>
        <v>0</v>
      </c>
      <c r="BF97" s="140">
        <f>IF(N97="snížená",J97,0)</f>
        <v>0</v>
      </c>
      <c r="BG97" s="140">
        <f>IF(N97="zákl. přenesená",J97,0)</f>
        <v>0</v>
      </c>
      <c r="BH97" s="140">
        <f>IF(N97="sníž. přenesená",J97,0)</f>
        <v>0</v>
      </c>
      <c r="BI97" s="140">
        <f>IF(N97="nulová",J97,0)</f>
        <v>0</v>
      </c>
      <c r="BJ97" s="17" t="s">
        <v>85</v>
      </c>
      <c r="BK97" s="140">
        <f>ROUND(I97*H97,2)</f>
        <v>0</v>
      </c>
      <c r="BL97" s="17" t="s">
        <v>151</v>
      </c>
      <c r="BM97" s="139" t="s">
        <v>446</v>
      </c>
    </row>
    <row r="98" spans="2:65" s="12" customFormat="1" ht="10">
      <c r="B98" s="145"/>
      <c r="D98" s="146" t="s">
        <v>155</v>
      </c>
      <c r="E98" s="147" t="s">
        <v>31</v>
      </c>
      <c r="F98" s="148" t="s">
        <v>447</v>
      </c>
      <c r="H98" s="149">
        <v>16826</v>
      </c>
      <c r="I98" s="150"/>
      <c r="L98" s="145"/>
      <c r="M98" s="151"/>
      <c r="T98" s="152"/>
      <c r="AT98" s="147" t="s">
        <v>155</v>
      </c>
      <c r="AU98" s="147" t="s">
        <v>21</v>
      </c>
      <c r="AV98" s="12" t="s">
        <v>21</v>
      </c>
      <c r="AW98" s="12" t="s">
        <v>38</v>
      </c>
      <c r="AX98" s="12" t="s">
        <v>77</v>
      </c>
      <c r="AY98" s="147" t="s">
        <v>144</v>
      </c>
    </row>
    <row r="99" spans="2:65" s="12" customFormat="1" ht="10">
      <c r="B99" s="145"/>
      <c r="D99" s="146" t="s">
        <v>155</v>
      </c>
      <c r="E99" s="147" t="s">
        <v>31</v>
      </c>
      <c r="F99" s="148" t="s">
        <v>448</v>
      </c>
      <c r="H99" s="149">
        <v>13355</v>
      </c>
      <c r="I99" s="150"/>
      <c r="L99" s="145"/>
      <c r="M99" s="151"/>
      <c r="T99" s="152"/>
      <c r="AT99" s="147" t="s">
        <v>155</v>
      </c>
      <c r="AU99" s="147" t="s">
        <v>21</v>
      </c>
      <c r="AV99" s="12" t="s">
        <v>21</v>
      </c>
      <c r="AW99" s="12" t="s">
        <v>38</v>
      </c>
      <c r="AX99" s="12" t="s">
        <v>77</v>
      </c>
      <c r="AY99" s="147" t="s">
        <v>144</v>
      </c>
    </row>
    <row r="100" spans="2:65" s="13" customFormat="1" ht="10">
      <c r="B100" s="153"/>
      <c r="D100" s="146" t="s">
        <v>155</v>
      </c>
      <c r="E100" s="154" t="s">
        <v>31</v>
      </c>
      <c r="F100" s="155" t="s">
        <v>157</v>
      </c>
      <c r="H100" s="156">
        <v>30181</v>
      </c>
      <c r="I100" s="157"/>
      <c r="L100" s="153"/>
      <c r="M100" s="158"/>
      <c r="T100" s="159"/>
      <c r="AT100" s="154" t="s">
        <v>155</v>
      </c>
      <c r="AU100" s="154" t="s">
        <v>21</v>
      </c>
      <c r="AV100" s="13" t="s">
        <v>151</v>
      </c>
      <c r="AW100" s="13" t="s">
        <v>38</v>
      </c>
      <c r="AX100" s="13" t="s">
        <v>85</v>
      </c>
      <c r="AY100" s="154" t="s">
        <v>144</v>
      </c>
    </row>
    <row r="101" spans="2:65" s="1" customFormat="1" ht="24.15" customHeight="1">
      <c r="B101" s="33"/>
      <c r="C101" s="128" t="s">
        <v>151</v>
      </c>
      <c r="D101" s="128" t="s">
        <v>146</v>
      </c>
      <c r="E101" s="129" t="s">
        <v>293</v>
      </c>
      <c r="F101" s="130" t="s">
        <v>294</v>
      </c>
      <c r="G101" s="131" t="s">
        <v>188</v>
      </c>
      <c r="H101" s="132">
        <v>14329</v>
      </c>
      <c r="I101" s="133"/>
      <c r="J101" s="134">
        <f>ROUND(I101*H101,2)</f>
        <v>0</v>
      </c>
      <c r="K101" s="130" t="s">
        <v>150</v>
      </c>
      <c r="L101" s="33"/>
      <c r="M101" s="135" t="s">
        <v>31</v>
      </c>
      <c r="N101" s="136" t="s">
        <v>48</v>
      </c>
      <c r="P101" s="137">
        <f>O101*H101</f>
        <v>0</v>
      </c>
      <c r="Q101" s="137">
        <v>0</v>
      </c>
      <c r="R101" s="137">
        <f>Q101*H101</f>
        <v>0</v>
      </c>
      <c r="S101" s="137">
        <v>0</v>
      </c>
      <c r="T101" s="138">
        <f>S101*H101</f>
        <v>0</v>
      </c>
      <c r="AR101" s="139" t="s">
        <v>151</v>
      </c>
      <c r="AT101" s="139" t="s">
        <v>146</v>
      </c>
      <c r="AU101" s="139" t="s">
        <v>21</v>
      </c>
      <c r="AY101" s="17" t="s">
        <v>144</v>
      </c>
      <c r="BE101" s="140">
        <f>IF(N101="základní",J101,0)</f>
        <v>0</v>
      </c>
      <c r="BF101" s="140">
        <f>IF(N101="snížená",J101,0)</f>
        <v>0</v>
      </c>
      <c r="BG101" s="140">
        <f>IF(N101="zákl. přenesená",J101,0)</f>
        <v>0</v>
      </c>
      <c r="BH101" s="140">
        <f>IF(N101="sníž. přenesená",J101,0)</f>
        <v>0</v>
      </c>
      <c r="BI101" s="140">
        <f>IF(N101="nulová",J101,0)</f>
        <v>0</v>
      </c>
      <c r="BJ101" s="17" t="s">
        <v>85</v>
      </c>
      <c r="BK101" s="140">
        <f>ROUND(I101*H101,2)</f>
        <v>0</v>
      </c>
      <c r="BL101" s="17" t="s">
        <v>151</v>
      </c>
      <c r="BM101" s="139" t="s">
        <v>449</v>
      </c>
    </row>
    <row r="102" spans="2:65" s="1" customFormat="1" ht="10">
      <c r="B102" s="33"/>
      <c r="D102" s="141" t="s">
        <v>153</v>
      </c>
      <c r="F102" s="142" t="s">
        <v>296</v>
      </c>
      <c r="I102" s="143"/>
      <c r="L102" s="33"/>
      <c r="M102" s="144"/>
      <c r="T102" s="54"/>
      <c r="AT102" s="17" t="s">
        <v>153</v>
      </c>
      <c r="AU102" s="17" t="s">
        <v>21</v>
      </c>
    </row>
    <row r="103" spans="2:65" s="12" customFormat="1" ht="10">
      <c r="B103" s="145"/>
      <c r="D103" s="146" t="s">
        <v>155</v>
      </c>
      <c r="E103" s="147" t="s">
        <v>31</v>
      </c>
      <c r="F103" s="148" t="s">
        <v>443</v>
      </c>
      <c r="H103" s="149">
        <v>14329</v>
      </c>
      <c r="I103" s="150"/>
      <c r="L103" s="145"/>
      <c r="M103" s="151"/>
      <c r="T103" s="152"/>
      <c r="AT103" s="147" t="s">
        <v>155</v>
      </c>
      <c r="AU103" s="147" t="s">
        <v>21</v>
      </c>
      <c r="AV103" s="12" t="s">
        <v>21</v>
      </c>
      <c r="AW103" s="12" t="s">
        <v>38</v>
      </c>
      <c r="AX103" s="12" t="s">
        <v>77</v>
      </c>
      <c r="AY103" s="147" t="s">
        <v>144</v>
      </c>
    </row>
    <row r="104" spans="2:65" s="13" customFormat="1" ht="10">
      <c r="B104" s="153"/>
      <c r="D104" s="146" t="s">
        <v>155</v>
      </c>
      <c r="E104" s="154" t="s">
        <v>31</v>
      </c>
      <c r="F104" s="155" t="s">
        <v>157</v>
      </c>
      <c r="H104" s="156">
        <v>14329</v>
      </c>
      <c r="I104" s="157"/>
      <c r="L104" s="153"/>
      <c r="M104" s="158"/>
      <c r="T104" s="159"/>
      <c r="AT104" s="154" t="s">
        <v>155</v>
      </c>
      <c r="AU104" s="154" t="s">
        <v>21</v>
      </c>
      <c r="AV104" s="13" t="s">
        <v>151</v>
      </c>
      <c r="AW104" s="13" t="s">
        <v>38</v>
      </c>
      <c r="AX104" s="13" t="s">
        <v>85</v>
      </c>
      <c r="AY104" s="154" t="s">
        <v>144</v>
      </c>
    </row>
    <row r="105" spans="2:65" s="1" customFormat="1" ht="33" customHeight="1">
      <c r="B105" s="33"/>
      <c r="C105" s="128" t="s">
        <v>174</v>
      </c>
      <c r="D105" s="128" t="s">
        <v>146</v>
      </c>
      <c r="E105" s="129" t="s">
        <v>307</v>
      </c>
      <c r="F105" s="130" t="s">
        <v>308</v>
      </c>
      <c r="G105" s="131" t="s">
        <v>188</v>
      </c>
      <c r="H105" s="132">
        <v>31155</v>
      </c>
      <c r="I105" s="133"/>
      <c r="J105" s="134">
        <f>ROUND(I105*H105,2)</f>
        <v>0</v>
      </c>
      <c r="K105" s="130" t="s">
        <v>150</v>
      </c>
      <c r="L105" s="33"/>
      <c r="M105" s="135" t="s">
        <v>31</v>
      </c>
      <c r="N105" s="136" t="s">
        <v>48</v>
      </c>
      <c r="P105" s="137">
        <f>O105*H105</f>
        <v>0</v>
      </c>
      <c r="Q105" s="137">
        <v>0</v>
      </c>
      <c r="R105" s="137">
        <f>Q105*H105</f>
        <v>0</v>
      </c>
      <c r="S105" s="137">
        <v>0</v>
      </c>
      <c r="T105" s="138">
        <f>S105*H105</f>
        <v>0</v>
      </c>
      <c r="AR105" s="139" t="s">
        <v>151</v>
      </c>
      <c r="AT105" s="139" t="s">
        <v>146</v>
      </c>
      <c r="AU105" s="139" t="s">
        <v>21</v>
      </c>
      <c r="AY105" s="17" t="s">
        <v>144</v>
      </c>
      <c r="BE105" s="140">
        <f>IF(N105="základní",J105,0)</f>
        <v>0</v>
      </c>
      <c r="BF105" s="140">
        <f>IF(N105="snížená",J105,0)</f>
        <v>0</v>
      </c>
      <c r="BG105" s="140">
        <f>IF(N105="zákl. přenesená",J105,0)</f>
        <v>0</v>
      </c>
      <c r="BH105" s="140">
        <f>IF(N105="sníž. přenesená",J105,0)</f>
        <v>0</v>
      </c>
      <c r="BI105" s="140">
        <f>IF(N105="nulová",J105,0)</f>
        <v>0</v>
      </c>
      <c r="BJ105" s="17" t="s">
        <v>85</v>
      </c>
      <c r="BK105" s="140">
        <f>ROUND(I105*H105,2)</f>
        <v>0</v>
      </c>
      <c r="BL105" s="17" t="s">
        <v>151</v>
      </c>
      <c r="BM105" s="139" t="s">
        <v>450</v>
      </c>
    </row>
    <row r="106" spans="2:65" s="1" customFormat="1" ht="10">
      <c r="B106" s="33"/>
      <c r="D106" s="141" t="s">
        <v>153</v>
      </c>
      <c r="F106" s="142" t="s">
        <v>310</v>
      </c>
      <c r="I106" s="143"/>
      <c r="L106" s="33"/>
      <c r="M106" s="144"/>
      <c r="T106" s="54"/>
      <c r="AT106" s="17" t="s">
        <v>153</v>
      </c>
      <c r="AU106" s="17" t="s">
        <v>21</v>
      </c>
    </row>
    <row r="107" spans="2:65" s="12" customFormat="1" ht="10">
      <c r="B107" s="145"/>
      <c r="D107" s="146" t="s">
        <v>155</v>
      </c>
      <c r="E107" s="147" t="s">
        <v>31</v>
      </c>
      <c r="F107" s="148" t="s">
        <v>451</v>
      </c>
      <c r="H107" s="149">
        <v>31155</v>
      </c>
      <c r="I107" s="150"/>
      <c r="L107" s="145"/>
      <c r="M107" s="151"/>
      <c r="T107" s="152"/>
      <c r="AT107" s="147" t="s">
        <v>155</v>
      </c>
      <c r="AU107" s="147" t="s">
        <v>21</v>
      </c>
      <c r="AV107" s="12" t="s">
        <v>21</v>
      </c>
      <c r="AW107" s="12" t="s">
        <v>38</v>
      </c>
      <c r="AX107" s="12" t="s">
        <v>77</v>
      </c>
      <c r="AY107" s="147" t="s">
        <v>144</v>
      </c>
    </row>
    <row r="108" spans="2:65" s="13" customFormat="1" ht="10">
      <c r="B108" s="153"/>
      <c r="D108" s="146" t="s">
        <v>155</v>
      </c>
      <c r="E108" s="154" t="s">
        <v>31</v>
      </c>
      <c r="F108" s="155" t="s">
        <v>157</v>
      </c>
      <c r="H108" s="156">
        <v>31155</v>
      </c>
      <c r="I108" s="157"/>
      <c r="L108" s="153"/>
      <c r="M108" s="158"/>
      <c r="T108" s="159"/>
      <c r="AT108" s="154" t="s">
        <v>155</v>
      </c>
      <c r="AU108" s="154" t="s">
        <v>21</v>
      </c>
      <c r="AV108" s="13" t="s">
        <v>151</v>
      </c>
      <c r="AW108" s="13" t="s">
        <v>38</v>
      </c>
      <c r="AX108" s="13" t="s">
        <v>85</v>
      </c>
      <c r="AY108" s="154" t="s">
        <v>144</v>
      </c>
    </row>
    <row r="109" spans="2:65" s="1" customFormat="1" ht="24.15" customHeight="1">
      <c r="B109" s="33"/>
      <c r="C109" s="128" t="s">
        <v>179</v>
      </c>
      <c r="D109" s="128" t="s">
        <v>146</v>
      </c>
      <c r="E109" s="129" t="s">
        <v>311</v>
      </c>
      <c r="F109" s="130" t="s">
        <v>312</v>
      </c>
      <c r="G109" s="131" t="s">
        <v>188</v>
      </c>
      <c r="H109" s="132">
        <v>1380</v>
      </c>
      <c r="I109" s="133"/>
      <c r="J109" s="134">
        <f>ROUND(I109*H109,2)</f>
        <v>0</v>
      </c>
      <c r="K109" s="130" t="s">
        <v>150</v>
      </c>
      <c r="L109" s="33"/>
      <c r="M109" s="135" t="s">
        <v>31</v>
      </c>
      <c r="N109" s="136" t="s">
        <v>48</v>
      </c>
      <c r="P109" s="137">
        <f>O109*H109</f>
        <v>0</v>
      </c>
      <c r="Q109" s="137">
        <v>0</v>
      </c>
      <c r="R109" s="137">
        <f>Q109*H109</f>
        <v>0</v>
      </c>
      <c r="S109" s="137">
        <v>0</v>
      </c>
      <c r="T109" s="138">
        <f>S109*H109</f>
        <v>0</v>
      </c>
      <c r="AR109" s="139" t="s">
        <v>151</v>
      </c>
      <c r="AT109" s="139" t="s">
        <v>146</v>
      </c>
      <c r="AU109" s="139" t="s">
        <v>21</v>
      </c>
      <c r="AY109" s="17" t="s">
        <v>144</v>
      </c>
      <c r="BE109" s="140">
        <f>IF(N109="základní",J109,0)</f>
        <v>0</v>
      </c>
      <c r="BF109" s="140">
        <f>IF(N109="snížená",J109,0)</f>
        <v>0</v>
      </c>
      <c r="BG109" s="140">
        <f>IF(N109="zákl. přenesená",J109,0)</f>
        <v>0</v>
      </c>
      <c r="BH109" s="140">
        <f>IF(N109="sníž. přenesená",J109,0)</f>
        <v>0</v>
      </c>
      <c r="BI109" s="140">
        <f>IF(N109="nulová",J109,0)</f>
        <v>0</v>
      </c>
      <c r="BJ109" s="17" t="s">
        <v>85</v>
      </c>
      <c r="BK109" s="140">
        <f>ROUND(I109*H109,2)</f>
        <v>0</v>
      </c>
      <c r="BL109" s="17" t="s">
        <v>151</v>
      </c>
      <c r="BM109" s="139" t="s">
        <v>452</v>
      </c>
    </row>
    <row r="110" spans="2:65" s="1" customFormat="1" ht="10">
      <c r="B110" s="33"/>
      <c r="D110" s="141" t="s">
        <v>153</v>
      </c>
      <c r="F110" s="142" t="s">
        <v>314</v>
      </c>
      <c r="I110" s="143"/>
      <c r="L110" s="33"/>
      <c r="M110" s="144"/>
      <c r="T110" s="54"/>
      <c r="AT110" s="17" t="s">
        <v>153</v>
      </c>
      <c r="AU110" s="17" t="s">
        <v>21</v>
      </c>
    </row>
    <row r="111" spans="2:65" s="12" customFormat="1" ht="10">
      <c r="B111" s="145"/>
      <c r="D111" s="146" t="s">
        <v>155</v>
      </c>
      <c r="E111" s="147" t="s">
        <v>31</v>
      </c>
      <c r="F111" s="148" t="s">
        <v>440</v>
      </c>
      <c r="H111" s="149">
        <v>720</v>
      </c>
      <c r="I111" s="150"/>
      <c r="L111" s="145"/>
      <c r="M111" s="151"/>
      <c r="T111" s="152"/>
      <c r="AT111" s="147" t="s">
        <v>155</v>
      </c>
      <c r="AU111" s="147" t="s">
        <v>21</v>
      </c>
      <c r="AV111" s="12" t="s">
        <v>21</v>
      </c>
      <c r="AW111" s="12" t="s">
        <v>38</v>
      </c>
      <c r="AX111" s="12" t="s">
        <v>77</v>
      </c>
      <c r="AY111" s="147" t="s">
        <v>144</v>
      </c>
    </row>
    <row r="112" spans="2:65" s="12" customFormat="1" ht="10">
      <c r="B112" s="145"/>
      <c r="D112" s="146" t="s">
        <v>155</v>
      </c>
      <c r="E112" s="147" t="s">
        <v>31</v>
      </c>
      <c r="F112" s="148" t="s">
        <v>441</v>
      </c>
      <c r="H112" s="149">
        <v>660</v>
      </c>
      <c r="I112" s="150"/>
      <c r="L112" s="145"/>
      <c r="M112" s="151"/>
      <c r="T112" s="152"/>
      <c r="AT112" s="147" t="s">
        <v>155</v>
      </c>
      <c r="AU112" s="147" t="s">
        <v>21</v>
      </c>
      <c r="AV112" s="12" t="s">
        <v>21</v>
      </c>
      <c r="AW112" s="12" t="s">
        <v>38</v>
      </c>
      <c r="AX112" s="12" t="s">
        <v>77</v>
      </c>
      <c r="AY112" s="147" t="s">
        <v>144</v>
      </c>
    </row>
    <row r="113" spans="2:65" s="13" customFormat="1" ht="10">
      <c r="B113" s="153"/>
      <c r="D113" s="146" t="s">
        <v>155</v>
      </c>
      <c r="E113" s="154" t="s">
        <v>31</v>
      </c>
      <c r="F113" s="155" t="s">
        <v>157</v>
      </c>
      <c r="H113" s="156">
        <v>1380</v>
      </c>
      <c r="I113" s="157"/>
      <c r="L113" s="153"/>
      <c r="M113" s="158"/>
      <c r="T113" s="159"/>
      <c r="AT113" s="154" t="s">
        <v>155</v>
      </c>
      <c r="AU113" s="154" t="s">
        <v>21</v>
      </c>
      <c r="AV113" s="13" t="s">
        <v>151</v>
      </c>
      <c r="AW113" s="13" t="s">
        <v>38</v>
      </c>
      <c r="AX113" s="13" t="s">
        <v>85</v>
      </c>
      <c r="AY113" s="154" t="s">
        <v>144</v>
      </c>
    </row>
    <row r="114" spans="2:65" s="1" customFormat="1" ht="24.15" customHeight="1">
      <c r="B114" s="33"/>
      <c r="C114" s="128" t="s">
        <v>185</v>
      </c>
      <c r="D114" s="128" t="s">
        <v>146</v>
      </c>
      <c r="E114" s="129" t="s">
        <v>453</v>
      </c>
      <c r="F114" s="130" t="s">
        <v>454</v>
      </c>
      <c r="G114" s="131" t="s">
        <v>149</v>
      </c>
      <c r="H114" s="132">
        <v>44516.667000000001</v>
      </c>
      <c r="I114" s="133"/>
      <c r="J114" s="134">
        <f>ROUND(I114*H114,2)</f>
        <v>0</v>
      </c>
      <c r="K114" s="130" t="s">
        <v>150</v>
      </c>
      <c r="L114" s="33"/>
      <c r="M114" s="135" t="s">
        <v>31</v>
      </c>
      <c r="N114" s="136" t="s">
        <v>48</v>
      </c>
      <c r="P114" s="137">
        <f>O114*H114</f>
        <v>0</v>
      </c>
      <c r="Q114" s="137">
        <v>0</v>
      </c>
      <c r="R114" s="137">
        <f>Q114*H114</f>
        <v>0</v>
      </c>
      <c r="S114" s="137">
        <v>0</v>
      </c>
      <c r="T114" s="138">
        <f>S114*H114</f>
        <v>0</v>
      </c>
      <c r="AR114" s="139" t="s">
        <v>151</v>
      </c>
      <c r="AT114" s="139" t="s">
        <v>146</v>
      </c>
      <c r="AU114" s="139" t="s">
        <v>21</v>
      </c>
      <c r="AY114" s="17" t="s">
        <v>144</v>
      </c>
      <c r="BE114" s="140">
        <f>IF(N114="základní",J114,0)</f>
        <v>0</v>
      </c>
      <c r="BF114" s="140">
        <f>IF(N114="snížená",J114,0)</f>
        <v>0</v>
      </c>
      <c r="BG114" s="140">
        <f>IF(N114="zákl. přenesená",J114,0)</f>
        <v>0</v>
      </c>
      <c r="BH114" s="140">
        <f>IF(N114="sníž. přenesená",J114,0)</f>
        <v>0</v>
      </c>
      <c r="BI114" s="140">
        <f>IF(N114="nulová",J114,0)</f>
        <v>0</v>
      </c>
      <c r="BJ114" s="17" t="s">
        <v>85</v>
      </c>
      <c r="BK114" s="140">
        <f>ROUND(I114*H114,2)</f>
        <v>0</v>
      </c>
      <c r="BL114" s="17" t="s">
        <v>151</v>
      </c>
      <c r="BM114" s="139" t="s">
        <v>455</v>
      </c>
    </row>
    <row r="115" spans="2:65" s="1" customFormat="1" ht="10">
      <c r="B115" s="33"/>
      <c r="D115" s="141" t="s">
        <v>153</v>
      </c>
      <c r="F115" s="142" t="s">
        <v>456</v>
      </c>
      <c r="I115" s="143"/>
      <c r="L115" s="33"/>
      <c r="M115" s="144"/>
      <c r="T115" s="54"/>
      <c r="AT115" s="17" t="s">
        <v>153</v>
      </c>
      <c r="AU115" s="17" t="s">
        <v>21</v>
      </c>
    </row>
    <row r="116" spans="2:65" s="12" customFormat="1" ht="10">
      <c r="B116" s="145"/>
      <c r="D116" s="146" t="s">
        <v>155</v>
      </c>
      <c r="E116" s="147" t="s">
        <v>31</v>
      </c>
      <c r="F116" s="148" t="s">
        <v>457</v>
      </c>
      <c r="H116" s="149">
        <v>44516.667000000001</v>
      </c>
      <c r="I116" s="150"/>
      <c r="L116" s="145"/>
      <c r="M116" s="151"/>
      <c r="T116" s="152"/>
      <c r="AT116" s="147" t="s">
        <v>155</v>
      </c>
      <c r="AU116" s="147" t="s">
        <v>21</v>
      </c>
      <c r="AV116" s="12" t="s">
        <v>21</v>
      </c>
      <c r="AW116" s="12" t="s">
        <v>38</v>
      </c>
      <c r="AX116" s="12" t="s">
        <v>77</v>
      </c>
      <c r="AY116" s="147" t="s">
        <v>144</v>
      </c>
    </row>
    <row r="117" spans="2:65" s="13" customFormat="1" ht="10">
      <c r="B117" s="153"/>
      <c r="D117" s="146" t="s">
        <v>155</v>
      </c>
      <c r="E117" s="154" t="s">
        <v>31</v>
      </c>
      <c r="F117" s="155" t="s">
        <v>157</v>
      </c>
      <c r="H117" s="156">
        <v>44516.667000000001</v>
      </c>
      <c r="I117" s="157"/>
      <c r="L117" s="153"/>
      <c r="M117" s="158"/>
      <c r="T117" s="159"/>
      <c r="AT117" s="154" t="s">
        <v>155</v>
      </c>
      <c r="AU117" s="154" t="s">
        <v>21</v>
      </c>
      <c r="AV117" s="13" t="s">
        <v>151</v>
      </c>
      <c r="AW117" s="13" t="s">
        <v>38</v>
      </c>
      <c r="AX117" s="13" t="s">
        <v>85</v>
      </c>
      <c r="AY117" s="154" t="s">
        <v>144</v>
      </c>
    </row>
    <row r="118" spans="2:65" s="1" customFormat="1" ht="21.75" customHeight="1">
      <c r="B118" s="33"/>
      <c r="C118" s="128" t="s">
        <v>192</v>
      </c>
      <c r="D118" s="128" t="s">
        <v>146</v>
      </c>
      <c r="E118" s="129" t="s">
        <v>426</v>
      </c>
      <c r="F118" s="130" t="s">
        <v>427</v>
      </c>
      <c r="G118" s="131" t="s">
        <v>149</v>
      </c>
      <c r="H118" s="132">
        <v>26890</v>
      </c>
      <c r="I118" s="133"/>
      <c r="J118" s="134">
        <f>ROUND(I118*H118,2)</f>
        <v>0</v>
      </c>
      <c r="K118" s="130" t="s">
        <v>150</v>
      </c>
      <c r="L118" s="33"/>
      <c r="M118" s="135" t="s">
        <v>31</v>
      </c>
      <c r="N118" s="136" t="s">
        <v>48</v>
      </c>
      <c r="P118" s="137">
        <f>O118*H118</f>
        <v>0</v>
      </c>
      <c r="Q118" s="137">
        <v>0</v>
      </c>
      <c r="R118" s="137">
        <f>Q118*H118</f>
        <v>0</v>
      </c>
      <c r="S118" s="137">
        <v>0</v>
      </c>
      <c r="T118" s="138">
        <f>S118*H118</f>
        <v>0</v>
      </c>
      <c r="AR118" s="139" t="s">
        <v>151</v>
      </c>
      <c r="AT118" s="139" t="s">
        <v>146</v>
      </c>
      <c r="AU118" s="139" t="s">
        <v>21</v>
      </c>
      <c r="AY118" s="17" t="s">
        <v>144</v>
      </c>
      <c r="BE118" s="140">
        <f>IF(N118="základní",J118,0)</f>
        <v>0</v>
      </c>
      <c r="BF118" s="140">
        <f>IF(N118="snížená",J118,0)</f>
        <v>0</v>
      </c>
      <c r="BG118" s="140">
        <f>IF(N118="zákl. přenesená",J118,0)</f>
        <v>0</v>
      </c>
      <c r="BH118" s="140">
        <f>IF(N118="sníž. přenesená",J118,0)</f>
        <v>0</v>
      </c>
      <c r="BI118" s="140">
        <f>IF(N118="nulová",J118,0)</f>
        <v>0</v>
      </c>
      <c r="BJ118" s="17" t="s">
        <v>85</v>
      </c>
      <c r="BK118" s="140">
        <f>ROUND(I118*H118,2)</f>
        <v>0</v>
      </c>
      <c r="BL118" s="17" t="s">
        <v>151</v>
      </c>
      <c r="BM118" s="139" t="s">
        <v>458</v>
      </c>
    </row>
    <row r="119" spans="2:65" s="1" customFormat="1" ht="10">
      <c r="B119" s="33"/>
      <c r="D119" s="141" t="s">
        <v>153</v>
      </c>
      <c r="F119" s="142" t="s">
        <v>429</v>
      </c>
      <c r="I119" s="143"/>
      <c r="L119" s="33"/>
      <c r="M119" s="144"/>
      <c r="T119" s="54"/>
      <c r="AT119" s="17" t="s">
        <v>153</v>
      </c>
      <c r="AU119" s="17" t="s">
        <v>21</v>
      </c>
    </row>
    <row r="120" spans="2:65" s="12" customFormat="1" ht="10">
      <c r="B120" s="145"/>
      <c r="D120" s="146" t="s">
        <v>155</v>
      </c>
      <c r="E120" s="147" t="s">
        <v>31</v>
      </c>
      <c r="F120" s="148" t="s">
        <v>459</v>
      </c>
      <c r="H120" s="149">
        <v>26890</v>
      </c>
      <c r="I120" s="150"/>
      <c r="L120" s="145"/>
      <c r="M120" s="151"/>
      <c r="T120" s="152"/>
      <c r="AT120" s="147" t="s">
        <v>155</v>
      </c>
      <c r="AU120" s="147" t="s">
        <v>21</v>
      </c>
      <c r="AV120" s="12" t="s">
        <v>21</v>
      </c>
      <c r="AW120" s="12" t="s">
        <v>38</v>
      </c>
      <c r="AX120" s="12" t="s">
        <v>77</v>
      </c>
      <c r="AY120" s="147" t="s">
        <v>144</v>
      </c>
    </row>
    <row r="121" spans="2:65" s="13" customFormat="1" ht="10">
      <c r="B121" s="153"/>
      <c r="D121" s="146" t="s">
        <v>155</v>
      </c>
      <c r="E121" s="154" t="s">
        <v>31</v>
      </c>
      <c r="F121" s="155" t="s">
        <v>157</v>
      </c>
      <c r="H121" s="156">
        <v>26890</v>
      </c>
      <c r="I121" s="157"/>
      <c r="L121" s="153"/>
      <c r="M121" s="158"/>
      <c r="T121" s="159"/>
      <c r="AT121" s="154" t="s">
        <v>155</v>
      </c>
      <c r="AU121" s="154" t="s">
        <v>21</v>
      </c>
      <c r="AV121" s="13" t="s">
        <v>151</v>
      </c>
      <c r="AW121" s="13" t="s">
        <v>38</v>
      </c>
      <c r="AX121" s="13" t="s">
        <v>85</v>
      </c>
      <c r="AY121" s="154" t="s">
        <v>144</v>
      </c>
    </row>
    <row r="122" spans="2:65" s="1" customFormat="1" ht="24.15" customHeight="1">
      <c r="B122" s="33"/>
      <c r="C122" s="128" t="s">
        <v>198</v>
      </c>
      <c r="D122" s="128" t="s">
        <v>146</v>
      </c>
      <c r="E122" s="129" t="s">
        <v>315</v>
      </c>
      <c r="F122" s="130" t="s">
        <v>316</v>
      </c>
      <c r="G122" s="131" t="s">
        <v>149</v>
      </c>
      <c r="H122" s="132">
        <v>17620</v>
      </c>
      <c r="I122" s="133"/>
      <c r="J122" s="134">
        <f>ROUND(I122*H122,2)</f>
        <v>0</v>
      </c>
      <c r="K122" s="130" t="s">
        <v>150</v>
      </c>
      <c r="L122" s="33"/>
      <c r="M122" s="135" t="s">
        <v>31</v>
      </c>
      <c r="N122" s="136" t="s">
        <v>48</v>
      </c>
      <c r="P122" s="137">
        <f>O122*H122</f>
        <v>0</v>
      </c>
      <c r="Q122" s="137">
        <v>0</v>
      </c>
      <c r="R122" s="137">
        <f>Q122*H122</f>
        <v>0</v>
      </c>
      <c r="S122" s="137">
        <v>0</v>
      </c>
      <c r="T122" s="138">
        <f>S122*H122</f>
        <v>0</v>
      </c>
      <c r="AR122" s="139" t="s">
        <v>151</v>
      </c>
      <c r="AT122" s="139" t="s">
        <v>146</v>
      </c>
      <c r="AU122" s="139" t="s">
        <v>21</v>
      </c>
      <c r="AY122" s="17" t="s">
        <v>144</v>
      </c>
      <c r="BE122" s="140">
        <f>IF(N122="základní",J122,0)</f>
        <v>0</v>
      </c>
      <c r="BF122" s="140">
        <f>IF(N122="snížená",J122,0)</f>
        <v>0</v>
      </c>
      <c r="BG122" s="140">
        <f>IF(N122="zákl. přenesená",J122,0)</f>
        <v>0</v>
      </c>
      <c r="BH122" s="140">
        <f>IF(N122="sníž. přenesená",J122,0)</f>
        <v>0</v>
      </c>
      <c r="BI122" s="140">
        <f>IF(N122="nulová",J122,0)</f>
        <v>0</v>
      </c>
      <c r="BJ122" s="17" t="s">
        <v>85</v>
      </c>
      <c r="BK122" s="140">
        <f>ROUND(I122*H122,2)</f>
        <v>0</v>
      </c>
      <c r="BL122" s="17" t="s">
        <v>151</v>
      </c>
      <c r="BM122" s="139" t="s">
        <v>460</v>
      </c>
    </row>
    <row r="123" spans="2:65" s="1" customFormat="1" ht="10">
      <c r="B123" s="33"/>
      <c r="D123" s="141" t="s">
        <v>153</v>
      </c>
      <c r="F123" s="142" t="s">
        <v>318</v>
      </c>
      <c r="I123" s="143"/>
      <c r="L123" s="33"/>
      <c r="M123" s="144"/>
      <c r="T123" s="54"/>
      <c r="AT123" s="17" t="s">
        <v>153</v>
      </c>
      <c r="AU123" s="17" t="s">
        <v>21</v>
      </c>
    </row>
    <row r="124" spans="2:65" s="12" customFormat="1" ht="10">
      <c r="B124" s="145"/>
      <c r="D124" s="146" t="s">
        <v>155</v>
      </c>
      <c r="E124" s="147" t="s">
        <v>31</v>
      </c>
      <c r="F124" s="148" t="s">
        <v>432</v>
      </c>
      <c r="H124" s="149">
        <v>17620</v>
      </c>
      <c r="I124" s="150"/>
      <c r="L124" s="145"/>
      <c r="M124" s="151"/>
      <c r="T124" s="152"/>
      <c r="AT124" s="147" t="s">
        <v>155</v>
      </c>
      <c r="AU124" s="147" t="s">
        <v>21</v>
      </c>
      <c r="AV124" s="12" t="s">
        <v>21</v>
      </c>
      <c r="AW124" s="12" t="s">
        <v>38</v>
      </c>
      <c r="AX124" s="12" t="s">
        <v>77</v>
      </c>
      <c r="AY124" s="147" t="s">
        <v>144</v>
      </c>
    </row>
    <row r="125" spans="2:65" s="13" customFormat="1" ht="10">
      <c r="B125" s="153"/>
      <c r="D125" s="146" t="s">
        <v>155</v>
      </c>
      <c r="E125" s="154" t="s">
        <v>31</v>
      </c>
      <c r="F125" s="155" t="s">
        <v>157</v>
      </c>
      <c r="H125" s="156">
        <v>17620</v>
      </c>
      <c r="I125" s="157"/>
      <c r="L125" s="153"/>
      <c r="M125" s="158"/>
      <c r="T125" s="159"/>
      <c r="AT125" s="154" t="s">
        <v>155</v>
      </c>
      <c r="AU125" s="154" t="s">
        <v>21</v>
      </c>
      <c r="AV125" s="13" t="s">
        <v>151</v>
      </c>
      <c r="AW125" s="13" t="s">
        <v>38</v>
      </c>
      <c r="AX125" s="13" t="s">
        <v>85</v>
      </c>
      <c r="AY125" s="154" t="s">
        <v>144</v>
      </c>
    </row>
    <row r="126" spans="2:65" s="11" customFormat="1" ht="22.75" customHeight="1">
      <c r="B126" s="116"/>
      <c r="D126" s="117" t="s">
        <v>76</v>
      </c>
      <c r="E126" s="126" t="s">
        <v>21</v>
      </c>
      <c r="F126" s="126" t="s">
        <v>333</v>
      </c>
      <c r="I126" s="119"/>
      <c r="J126" s="127">
        <f>BK126</f>
        <v>0</v>
      </c>
      <c r="L126" s="116"/>
      <c r="M126" s="121"/>
      <c r="P126" s="122">
        <f>SUM(P127:P150)</f>
        <v>0</v>
      </c>
      <c r="R126" s="122">
        <f>SUM(R127:R150)</f>
        <v>4.4515000000000002</v>
      </c>
      <c r="T126" s="123">
        <f>SUM(T127:T150)</f>
        <v>0</v>
      </c>
      <c r="AR126" s="117" t="s">
        <v>85</v>
      </c>
      <c r="AT126" s="124" t="s">
        <v>76</v>
      </c>
      <c r="AU126" s="124" t="s">
        <v>85</v>
      </c>
      <c r="AY126" s="117" t="s">
        <v>144</v>
      </c>
      <c r="BK126" s="125">
        <f>SUM(BK127:BK150)</f>
        <v>0</v>
      </c>
    </row>
    <row r="127" spans="2:65" s="1" customFormat="1" ht="24.15" customHeight="1">
      <c r="B127" s="33"/>
      <c r="C127" s="128" t="s">
        <v>204</v>
      </c>
      <c r="D127" s="128" t="s">
        <v>146</v>
      </c>
      <c r="E127" s="129" t="s">
        <v>334</v>
      </c>
      <c r="F127" s="130" t="s">
        <v>335</v>
      </c>
      <c r="G127" s="131" t="s">
        <v>149</v>
      </c>
      <c r="H127" s="132">
        <v>44515</v>
      </c>
      <c r="I127" s="133"/>
      <c r="J127" s="134">
        <f>ROUND(I127*H127,2)</f>
        <v>0</v>
      </c>
      <c r="K127" s="130" t="s">
        <v>31</v>
      </c>
      <c r="L127" s="33"/>
      <c r="M127" s="135" t="s">
        <v>31</v>
      </c>
      <c r="N127" s="136" t="s">
        <v>48</v>
      </c>
      <c r="P127" s="137">
        <f>O127*H127</f>
        <v>0</v>
      </c>
      <c r="Q127" s="137">
        <v>1E-4</v>
      </c>
      <c r="R127" s="137">
        <f>Q127*H127</f>
        <v>4.4515000000000002</v>
      </c>
      <c r="S127" s="137">
        <v>0</v>
      </c>
      <c r="T127" s="138">
        <f>S127*H127</f>
        <v>0</v>
      </c>
      <c r="AR127" s="139" t="s">
        <v>151</v>
      </c>
      <c r="AT127" s="139" t="s">
        <v>146</v>
      </c>
      <c r="AU127" s="139" t="s">
        <v>21</v>
      </c>
      <c r="AY127" s="17" t="s">
        <v>144</v>
      </c>
      <c r="BE127" s="140">
        <f>IF(N127="základní",J127,0)</f>
        <v>0</v>
      </c>
      <c r="BF127" s="140">
        <f>IF(N127="snížená",J127,0)</f>
        <v>0</v>
      </c>
      <c r="BG127" s="140">
        <f>IF(N127="zákl. přenesená",J127,0)</f>
        <v>0</v>
      </c>
      <c r="BH127" s="140">
        <f>IF(N127="sníž. přenesená",J127,0)</f>
        <v>0</v>
      </c>
      <c r="BI127" s="140">
        <f>IF(N127="nulová",J127,0)</f>
        <v>0</v>
      </c>
      <c r="BJ127" s="17" t="s">
        <v>85</v>
      </c>
      <c r="BK127" s="140">
        <f>ROUND(I127*H127,2)</f>
        <v>0</v>
      </c>
      <c r="BL127" s="17" t="s">
        <v>151</v>
      </c>
      <c r="BM127" s="139" t="s">
        <v>461</v>
      </c>
    </row>
    <row r="128" spans="2:65" s="12" customFormat="1" ht="10">
      <c r="B128" s="145"/>
      <c r="D128" s="146" t="s">
        <v>155</v>
      </c>
      <c r="E128" s="147" t="s">
        <v>31</v>
      </c>
      <c r="F128" s="148" t="s">
        <v>462</v>
      </c>
      <c r="H128" s="149">
        <v>44515</v>
      </c>
      <c r="I128" s="150"/>
      <c r="L128" s="145"/>
      <c r="M128" s="151"/>
      <c r="T128" s="152"/>
      <c r="AT128" s="147" t="s">
        <v>155</v>
      </c>
      <c r="AU128" s="147" t="s">
        <v>21</v>
      </c>
      <c r="AV128" s="12" t="s">
        <v>21</v>
      </c>
      <c r="AW128" s="12" t="s">
        <v>38</v>
      </c>
      <c r="AX128" s="12" t="s">
        <v>77</v>
      </c>
      <c r="AY128" s="147" t="s">
        <v>144</v>
      </c>
    </row>
    <row r="129" spans="2:65" s="13" customFormat="1" ht="10">
      <c r="B129" s="153"/>
      <c r="D129" s="146" t="s">
        <v>155</v>
      </c>
      <c r="E129" s="154" t="s">
        <v>31</v>
      </c>
      <c r="F129" s="155" t="s">
        <v>157</v>
      </c>
      <c r="H129" s="156">
        <v>44515</v>
      </c>
      <c r="I129" s="157"/>
      <c r="L129" s="153"/>
      <c r="M129" s="158"/>
      <c r="T129" s="159"/>
      <c r="AT129" s="154" t="s">
        <v>155</v>
      </c>
      <c r="AU129" s="154" t="s">
        <v>21</v>
      </c>
      <c r="AV129" s="13" t="s">
        <v>151</v>
      </c>
      <c r="AW129" s="13" t="s">
        <v>38</v>
      </c>
      <c r="AX129" s="13" t="s">
        <v>85</v>
      </c>
      <c r="AY129" s="154" t="s">
        <v>144</v>
      </c>
    </row>
    <row r="130" spans="2:65" s="1" customFormat="1" ht="16.5" customHeight="1">
      <c r="B130" s="33"/>
      <c r="C130" s="169" t="s">
        <v>209</v>
      </c>
      <c r="D130" s="169" t="s">
        <v>339</v>
      </c>
      <c r="E130" s="170" t="s">
        <v>463</v>
      </c>
      <c r="F130" s="171" t="s">
        <v>464</v>
      </c>
      <c r="G130" s="172" t="s">
        <v>149</v>
      </c>
      <c r="H130" s="173">
        <v>51192.25</v>
      </c>
      <c r="I130" s="174"/>
      <c r="J130" s="175">
        <f>ROUND(I130*H130,2)</f>
        <v>0</v>
      </c>
      <c r="K130" s="171" t="s">
        <v>31</v>
      </c>
      <c r="L130" s="176"/>
      <c r="M130" s="177" t="s">
        <v>31</v>
      </c>
      <c r="N130" s="178" t="s">
        <v>48</v>
      </c>
      <c r="P130" s="137">
        <f>O130*H130</f>
        <v>0</v>
      </c>
      <c r="Q130" s="137">
        <v>0</v>
      </c>
      <c r="R130" s="137">
        <f>Q130*H130</f>
        <v>0</v>
      </c>
      <c r="S130" s="137">
        <v>0</v>
      </c>
      <c r="T130" s="138">
        <f>S130*H130</f>
        <v>0</v>
      </c>
      <c r="AR130" s="139" t="s">
        <v>192</v>
      </c>
      <c r="AT130" s="139" t="s">
        <v>339</v>
      </c>
      <c r="AU130" s="139" t="s">
        <v>21</v>
      </c>
      <c r="AY130" s="17" t="s">
        <v>144</v>
      </c>
      <c r="BE130" s="140">
        <f>IF(N130="základní",J130,0)</f>
        <v>0</v>
      </c>
      <c r="BF130" s="140">
        <f>IF(N130="snížená",J130,0)</f>
        <v>0</v>
      </c>
      <c r="BG130" s="140">
        <f>IF(N130="zákl. přenesená",J130,0)</f>
        <v>0</v>
      </c>
      <c r="BH130" s="140">
        <f>IF(N130="sníž. přenesená",J130,0)</f>
        <v>0</v>
      </c>
      <c r="BI130" s="140">
        <f>IF(N130="nulová",J130,0)</f>
        <v>0</v>
      </c>
      <c r="BJ130" s="17" t="s">
        <v>85</v>
      </c>
      <c r="BK130" s="140">
        <f>ROUND(I130*H130,2)</f>
        <v>0</v>
      </c>
      <c r="BL130" s="17" t="s">
        <v>151</v>
      </c>
      <c r="BM130" s="139" t="s">
        <v>465</v>
      </c>
    </row>
    <row r="131" spans="2:65" s="12" customFormat="1" ht="10">
      <c r="B131" s="145"/>
      <c r="D131" s="146" t="s">
        <v>155</v>
      </c>
      <c r="E131" s="147" t="s">
        <v>31</v>
      </c>
      <c r="F131" s="148" t="s">
        <v>466</v>
      </c>
      <c r="H131" s="149">
        <v>51192.25</v>
      </c>
      <c r="I131" s="150"/>
      <c r="L131" s="145"/>
      <c r="M131" s="151"/>
      <c r="T131" s="152"/>
      <c r="AT131" s="147" t="s">
        <v>155</v>
      </c>
      <c r="AU131" s="147" t="s">
        <v>21</v>
      </c>
      <c r="AV131" s="12" t="s">
        <v>21</v>
      </c>
      <c r="AW131" s="12" t="s">
        <v>38</v>
      </c>
      <c r="AX131" s="12" t="s">
        <v>77</v>
      </c>
      <c r="AY131" s="147" t="s">
        <v>144</v>
      </c>
    </row>
    <row r="132" spans="2:65" s="13" customFormat="1" ht="10">
      <c r="B132" s="153"/>
      <c r="D132" s="146" t="s">
        <v>155</v>
      </c>
      <c r="E132" s="154" t="s">
        <v>31</v>
      </c>
      <c r="F132" s="155" t="s">
        <v>157</v>
      </c>
      <c r="H132" s="156">
        <v>51192.25</v>
      </c>
      <c r="I132" s="157"/>
      <c r="L132" s="153"/>
      <c r="M132" s="158"/>
      <c r="T132" s="159"/>
      <c r="AT132" s="154" t="s">
        <v>155</v>
      </c>
      <c r="AU132" s="154" t="s">
        <v>21</v>
      </c>
      <c r="AV132" s="13" t="s">
        <v>151</v>
      </c>
      <c r="AW132" s="13" t="s">
        <v>38</v>
      </c>
      <c r="AX132" s="13" t="s">
        <v>85</v>
      </c>
      <c r="AY132" s="154" t="s">
        <v>144</v>
      </c>
    </row>
    <row r="133" spans="2:65" s="1" customFormat="1" ht="16.5" customHeight="1">
      <c r="B133" s="33"/>
      <c r="C133" s="128" t="s">
        <v>214</v>
      </c>
      <c r="D133" s="128" t="s">
        <v>146</v>
      </c>
      <c r="E133" s="129" t="s">
        <v>467</v>
      </c>
      <c r="F133" s="130" t="s">
        <v>468</v>
      </c>
      <c r="G133" s="131" t="s">
        <v>149</v>
      </c>
      <c r="H133" s="132">
        <v>44515</v>
      </c>
      <c r="I133" s="133"/>
      <c r="J133" s="134">
        <f>ROUND(I133*H133,2)</f>
        <v>0</v>
      </c>
      <c r="K133" s="130" t="s">
        <v>31</v>
      </c>
      <c r="L133" s="33"/>
      <c r="M133" s="135" t="s">
        <v>31</v>
      </c>
      <c r="N133" s="136" t="s">
        <v>48</v>
      </c>
      <c r="P133" s="137">
        <f>O133*H133</f>
        <v>0</v>
      </c>
      <c r="Q133" s="137">
        <v>0</v>
      </c>
      <c r="R133" s="137">
        <f>Q133*H133</f>
        <v>0</v>
      </c>
      <c r="S133" s="137">
        <v>0</v>
      </c>
      <c r="T133" s="138">
        <f>S133*H133</f>
        <v>0</v>
      </c>
      <c r="AR133" s="139" t="s">
        <v>151</v>
      </c>
      <c r="AT133" s="139" t="s">
        <v>146</v>
      </c>
      <c r="AU133" s="139" t="s">
        <v>21</v>
      </c>
      <c r="AY133" s="17" t="s">
        <v>144</v>
      </c>
      <c r="BE133" s="140">
        <f>IF(N133="základní",J133,0)</f>
        <v>0</v>
      </c>
      <c r="BF133" s="140">
        <f>IF(N133="snížená",J133,0)</f>
        <v>0</v>
      </c>
      <c r="BG133" s="140">
        <f>IF(N133="zákl. přenesená",J133,0)</f>
        <v>0</v>
      </c>
      <c r="BH133" s="140">
        <f>IF(N133="sníž. přenesená",J133,0)</f>
        <v>0</v>
      </c>
      <c r="BI133" s="140">
        <f>IF(N133="nulová",J133,0)</f>
        <v>0</v>
      </c>
      <c r="BJ133" s="17" t="s">
        <v>85</v>
      </c>
      <c r="BK133" s="140">
        <f>ROUND(I133*H133,2)</f>
        <v>0</v>
      </c>
      <c r="BL133" s="17" t="s">
        <v>151</v>
      </c>
      <c r="BM133" s="139" t="s">
        <v>469</v>
      </c>
    </row>
    <row r="134" spans="2:65" s="12" customFormat="1" ht="10">
      <c r="B134" s="145"/>
      <c r="D134" s="146" t="s">
        <v>155</v>
      </c>
      <c r="E134" s="147" t="s">
        <v>31</v>
      </c>
      <c r="F134" s="148" t="s">
        <v>470</v>
      </c>
      <c r="H134" s="149">
        <v>44515</v>
      </c>
      <c r="I134" s="150"/>
      <c r="L134" s="145"/>
      <c r="M134" s="151"/>
      <c r="T134" s="152"/>
      <c r="AT134" s="147" t="s">
        <v>155</v>
      </c>
      <c r="AU134" s="147" t="s">
        <v>21</v>
      </c>
      <c r="AV134" s="12" t="s">
        <v>21</v>
      </c>
      <c r="AW134" s="12" t="s">
        <v>38</v>
      </c>
      <c r="AX134" s="12" t="s">
        <v>77</v>
      </c>
      <c r="AY134" s="147" t="s">
        <v>144</v>
      </c>
    </row>
    <row r="135" spans="2:65" s="13" customFormat="1" ht="10">
      <c r="B135" s="153"/>
      <c r="D135" s="146" t="s">
        <v>155</v>
      </c>
      <c r="E135" s="154" t="s">
        <v>31</v>
      </c>
      <c r="F135" s="155" t="s">
        <v>157</v>
      </c>
      <c r="H135" s="156">
        <v>44515</v>
      </c>
      <c r="I135" s="157"/>
      <c r="L135" s="153"/>
      <c r="M135" s="158"/>
      <c r="T135" s="159"/>
      <c r="AT135" s="154" t="s">
        <v>155</v>
      </c>
      <c r="AU135" s="154" t="s">
        <v>21</v>
      </c>
      <c r="AV135" s="13" t="s">
        <v>151</v>
      </c>
      <c r="AW135" s="13" t="s">
        <v>38</v>
      </c>
      <c r="AX135" s="13" t="s">
        <v>85</v>
      </c>
      <c r="AY135" s="154" t="s">
        <v>144</v>
      </c>
    </row>
    <row r="136" spans="2:65" s="1" customFormat="1" ht="16.5" customHeight="1">
      <c r="B136" s="33"/>
      <c r="C136" s="169" t="s">
        <v>222</v>
      </c>
      <c r="D136" s="169" t="s">
        <v>339</v>
      </c>
      <c r="E136" s="170" t="s">
        <v>471</v>
      </c>
      <c r="F136" s="171" t="s">
        <v>472</v>
      </c>
      <c r="G136" s="172" t="s">
        <v>149</v>
      </c>
      <c r="H136" s="173">
        <v>51192.25</v>
      </c>
      <c r="I136" s="174"/>
      <c r="J136" s="175">
        <f>ROUND(I136*H136,2)</f>
        <v>0</v>
      </c>
      <c r="K136" s="171" t="s">
        <v>31</v>
      </c>
      <c r="L136" s="176"/>
      <c r="M136" s="177" t="s">
        <v>31</v>
      </c>
      <c r="N136" s="178" t="s">
        <v>48</v>
      </c>
      <c r="P136" s="137">
        <f>O136*H136</f>
        <v>0</v>
      </c>
      <c r="Q136" s="137">
        <v>0</v>
      </c>
      <c r="R136" s="137">
        <f>Q136*H136</f>
        <v>0</v>
      </c>
      <c r="S136" s="137">
        <v>0</v>
      </c>
      <c r="T136" s="138">
        <f>S136*H136</f>
        <v>0</v>
      </c>
      <c r="AR136" s="139" t="s">
        <v>192</v>
      </c>
      <c r="AT136" s="139" t="s">
        <v>339</v>
      </c>
      <c r="AU136" s="139" t="s">
        <v>21</v>
      </c>
      <c r="AY136" s="17" t="s">
        <v>144</v>
      </c>
      <c r="BE136" s="140">
        <f>IF(N136="základní",J136,0)</f>
        <v>0</v>
      </c>
      <c r="BF136" s="140">
        <f>IF(N136="snížená",J136,0)</f>
        <v>0</v>
      </c>
      <c r="BG136" s="140">
        <f>IF(N136="zákl. přenesená",J136,0)</f>
        <v>0</v>
      </c>
      <c r="BH136" s="140">
        <f>IF(N136="sníž. přenesená",J136,0)</f>
        <v>0</v>
      </c>
      <c r="BI136" s="140">
        <f>IF(N136="nulová",J136,0)</f>
        <v>0</v>
      </c>
      <c r="BJ136" s="17" t="s">
        <v>85</v>
      </c>
      <c r="BK136" s="140">
        <f>ROUND(I136*H136,2)</f>
        <v>0</v>
      </c>
      <c r="BL136" s="17" t="s">
        <v>151</v>
      </c>
      <c r="BM136" s="139" t="s">
        <v>473</v>
      </c>
    </row>
    <row r="137" spans="2:65" s="12" customFormat="1" ht="10">
      <c r="B137" s="145"/>
      <c r="D137" s="146" t="s">
        <v>155</v>
      </c>
      <c r="E137" s="147" t="s">
        <v>31</v>
      </c>
      <c r="F137" s="148" t="s">
        <v>466</v>
      </c>
      <c r="H137" s="149">
        <v>51192.25</v>
      </c>
      <c r="I137" s="150"/>
      <c r="L137" s="145"/>
      <c r="M137" s="151"/>
      <c r="T137" s="152"/>
      <c r="AT137" s="147" t="s">
        <v>155</v>
      </c>
      <c r="AU137" s="147" t="s">
        <v>21</v>
      </c>
      <c r="AV137" s="12" t="s">
        <v>21</v>
      </c>
      <c r="AW137" s="12" t="s">
        <v>38</v>
      </c>
      <c r="AX137" s="12" t="s">
        <v>77</v>
      </c>
      <c r="AY137" s="147" t="s">
        <v>144</v>
      </c>
    </row>
    <row r="138" spans="2:65" s="13" customFormat="1" ht="10">
      <c r="B138" s="153"/>
      <c r="D138" s="146" t="s">
        <v>155</v>
      </c>
      <c r="E138" s="154" t="s">
        <v>31</v>
      </c>
      <c r="F138" s="155" t="s">
        <v>157</v>
      </c>
      <c r="H138" s="156">
        <v>51192.25</v>
      </c>
      <c r="I138" s="157"/>
      <c r="L138" s="153"/>
      <c r="M138" s="158"/>
      <c r="T138" s="159"/>
      <c r="AT138" s="154" t="s">
        <v>155</v>
      </c>
      <c r="AU138" s="154" t="s">
        <v>21</v>
      </c>
      <c r="AV138" s="13" t="s">
        <v>151</v>
      </c>
      <c r="AW138" s="13" t="s">
        <v>38</v>
      </c>
      <c r="AX138" s="13" t="s">
        <v>85</v>
      </c>
      <c r="AY138" s="154" t="s">
        <v>144</v>
      </c>
    </row>
    <row r="139" spans="2:65" s="1" customFormat="1" ht="16.5" customHeight="1">
      <c r="B139" s="33"/>
      <c r="C139" s="128" t="s">
        <v>229</v>
      </c>
      <c r="D139" s="128" t="s">
        <v>146</v>
      </c>
      <c r="E139" s="129" t="s">
        <v>474</v>
      </c>
      <c r="F139" s="130" t="s">
        <v>475</v>
      </c>
      <c r="G139" s="131" t="s">
        <v>149</v>
      </c>
      <c r="H139" s="132">
        <v>17620</v>
      </c>
      <c r="I139" s="133"/>
      <c r="J139" s="134">
        <f>ROUND(I139*H139,2)</f>
        <v>0</v>
      </c>
      <c r="K139" s="130" t="s">
        <v>31</v>
      </c>
      <c r="L139" s="33"/>
      <c r="M139" s="135" t="s">
        <v>31</v>
      </c>
      <c r="N139" s="136" t="s">
        <v>48</v>
      </c>
      <c r="P139" s="137">
        <f>O139*H139</f>
        <v>0</v>
      </c>
      <c r="Q139" s="137">
        <v>0</v>
      </c>
      <c r="R139" s="137">
        <f>Q139*H139</f>
        <v>0</v>
      </c>
      <c r="S139" s="137">
        <v>0</v>
      </c>
      <c r="T139" s="138">
        <f>S139*H139</f>
        <v>0</v>
      </c>
      <c r="AR139" s="139" t="s">
        <v>151</v>
      </c>
      <c r="AT139" s="139" t="s">
        <v>146</v>
      </c>
      <c r="AU139" s="139" t="s">
        <v>21</v>
      </c>
      <c r="AY139" s="17" t="s">
        <v>144</v>
      </c>
      <c r="BE139" s="140">
        <f>IF(N139="základní",J139,0)</f>
        <v>0</v>
      </c>
      <c r="BF139" s="140">
        <f>IF(N139="snížená",J139,0)</f>
        <v>0</v>
      </c>
      <c r="BG139" s="140">
        <f>IF(N139="zákl. přenesená",J139,0)</f>
        <v>0</v>
      </c>
      <c r="BH139" s="140">
        <f>IF(N139="sníž. přenesená",J139,0)</f>
        <v>0</v>
      </c>
      <c r="BI139" s="140">
        <f>IF(N139="nulová",J139,0)</f>
        <v>0</v>
      </c>
      <c r="BJ139" s="17" t="s">
        <v>85</v>
      </c>
      <c r="BK139" s="140">
        <f>ROUND(I139*H139,2)</f>
        <v>0</v>
      </c>
      <c r="BL139" s="17" t="s">
        <v>151</v>
      </c>
      <c r="BM139" s="139" t="s">
        <v>476</v>
      </c>
    </row>
    <row r="140" spans="2:65" s="12" customFormat="1" ht="10">
      <c r="B140" s="145"/>
      <c r="D140" s="146" t="s">
        <v>155</v>
      </c>
      <c r="E140" s="147" t="s">
        <v>31</v>
      </c>
      <c r="F140" s="148" t="s">
        <v>432</v>
      </c>
      <c r="H140" s="149">
        <v>17620</v>
      </c>
      <c r="I140" s="150"/>
      <c r="L140" s="145"/>
      <c r="M140" s="151"/>
      <c r="T140" s="152"/>
      <c r="AT140" s="147" t="s">
        <v>155</v>
      </c>
      <c r="AU140" s="147" t="s">
        <v>21</v>
      </c>
      <c r="AV140" s="12" t="s">
        <v>21</v>
      </c>
      <c r="AW140" s="12" t="s">
        <v>38</v>
      </c>
      <c r="AX140" s="12" t="s">
        <v>77</v>
      </c>
      <c r="AY140" s="147" t="s">
        <v>144</v>
      </c>
    </row>
    <row r="141" spans="2:65" s="13" customFormat="1" ht="10">
      <c r="B141" s="153"/>
      <c r="D141" s="146" t="s">
        <v>155</v>
      </c>
      <c r="E141" s="154" t="s">
        <v>31</v>
      </c>
      <c r="F141" s="155" t="s">
        <v>157</v>
      </c>
      <c r="H141" s="156">
        <v>17620</v>
      </c>
      <c r="I141" s="157"/>
      <c r="L141" s="153"/>
      <c r="M141" s="158"/>
      <c r="T141" s="159"/>
      <c r="AT141" s="154" t="s">
        <v>155</v>
      </c>
      <c r="AU141" s="154" t="s">
        <v>21</v>
      </c>
      <c r="AV141" s="13" t="s">
        <v>151</v>
      </c>
      <c r="AW141" s="13" t="s">
        <v>38</v>
      </c>
      <c r="AX141" s="13" t="s">
        <v>85</v>
      </c>
      <c r="AY141" s="154" t="s">
        <v>144</v>
      </c>
    </row>
    <row r="142" spans="2:65" s="1" customFormat="1" ht="16.5" customHeight="1">
      <c r="B142" s="33"/>
      <c r="C142" s="169" t="s">
        <v>8</v>
      </c>
      <c r="D142" s="169" t="s">
        <v>339</v>
      </c>
      <c r="E142" s="170" t="s">
        <v>477</v>
      </c>
      <c r="F142" s="171" t="s">
        <v>478</v>
      </c>
      <c r="G142" s="172" t="s">
        <v>149</v>
      </c>
      <c r="H142" s="173">
        <v>20263</v>
      </c>
      <c r="I142" s="174"/>
      <c r="J142" s="175">
        <f>ROUND(I142*H142,2)</f>
        <v>0</v>
      </c>
      <c r="K142" s="171" t="s">
        <v>31</v>
      </c>
      <c r="L142" s="176"/>
      <c r="M142" s="177" t="s">
        <v>31</v>
      </c>
      <c r="N142" s="178" t="s">
        <v>48</v>
      </c>
      <c r="P142" s="137">
        <f>O142*H142</f>
        <v>0</v>
      </c>
      <c r="Q142" s="137">
        <v>0</v>
      </c>
      <c r="R142" s="137">
        <f>Q142*H142</f>
        <v>0</v>
      </c>
      <c r="S142" s="137">
        <v>0</v>
      </c>
      <c r="T142" s="138">
        <f>S142*H142</f>
        <v>0</v>
      </c>
      <c r="AR142" s="139" t="s">
        <v>192</v>
      </c>
      <c r="AT142" s="139" t="s">
        <v>339</v>
      </c>
      <c r="AU142" s="139" t="s">
        <v>21</v>
      </c>
      <c r="AY142" s="17" t="s">
        <v>144</v>
      </c>
      <c r="BE142" s="140">
        <f>IF(N142="základní",J142,0)</f>
        <v>0</v>
      </c>
      <c r="BF142" s="140">
        <f>IF(N142="snížená",J142,0)</f>
        <v>0</v>
      </c>
      <c r="BG142" s="140">
        <f>IF(N142="zákl. přenesená",J142,0)</f>
        <v>0</v>
      </c>
      <c r="BH142" s="140">
        <f>IF(N142="sníž. přenesená",J142,0)</f>
        <v>0</v>
      </c>
      <c r="BI142" s="140">
        <f>IF(N142="nulová",J142,0)</f>
        <v>0</v>
      </c>
      <c r="BJ142" s="17" t="s">
        <v>85</v>
      </c>
      <c r="BK142" s="140">
        <f>ROUND(I142*H142,2)</f>
        <v>0</v>
      </c>
      <c r="BL142" s="17" t="s">
        <v>151</v>
      </c>
      <c r="BM142" s="139" t="s">
        <v>479</v>
      </c>
    </row>
    <row r="143" spans="2:65" s="12" customFormat="1" ht="10">
      <c r="B143" s="145"/>
      <c r="D143" s="146" t="s">
        <v>155</v>
      </c>
      <c r="E143" s="147" t="s">
        <v>31</v>
      </c>
      <c r="F143" s="148" t="s">
        <v>480</v>
      </c>
      <c r="H143" s="149">
        <v>20263</v>
      </c>
      <c r="I143" s="150"/>
      <c r="L143" s="145"/>
      <c r="M143" s="151"/>
      <c r="T143" s="152"/>
      <c r="AT143" s="147" t="s">
        <v>155</v>
      </c>
      <c r="AU143" s="147" t="s">
        <v>21</v>
      </c>
      <c r="AV143" s="12" t="s">
        <v>21</v>
      </c>
      <c r="AW143" s="12" t="s">
        <v>38</v>
      </c>
      <c r="AX143" s="12" t="s">
        <v>77</v>
      </c>
      <c r="AY143" s="147" t="s">
        <v>144</v>
      </c>
    </row>
    <row r="144" spans="2:65" s="13" customFormat="1" ht="10">
      <c r="B144" s="153"/>
      <c r="D144" s="146" t="s">
        <v>155</v>
      </c>
      <c r="E144" s="154" t="s">
        <v>31</v>
      </c>
      <c r="F144" s="155" t="s">
        <v>157</v>
      </c>
      <c r="H144" s="156">
        <v>20263</v>
      </c>
      <c r="I144" s="157"/>
      <c r="L144" s="153"/>
      <c r="M144" s="158"/>
      <c r="T144" s="159"/>
      <c r="AT144" s="154" t="s">
        <v>155</v>
      </c>
      <c r="AU144" s="154" t="s">
        <v>21</v>
      </c>
      <c r="AV144" s="13" t="s">
        <v>151</v>
      </c>
      <c r="AW144" s="13" t="s">
        <v>38</v>
      </c>
      <c r="AX144" s="13" t="s">
        <v>85</v>
      </c>
      <c r="AY144" s="154" t="s">
        <v>144</v>
      </c>
    </row>
    <row r="145" spans="2:65" s="1" customFormat="1" ht="16.5" customHeight="1">
      <c r="B145" s="33"/>
      <c r="C145" s="128" t="s">
        <v>241</v>
      </c>
      <c r="D145" s="128" t="s">
        <v>146</v>
      </c>
      <c r="E145" s="129" t="s">
        <v>481</v>
      </c>
      <c r="F145" s="130" t="s">
        <v>482</v>
      </c>
      <c r="G145" s="131" t="s">
        <v>149</v>
      </c>
      <c r="H145" s="132">
        <v>17620</v>
      </c>
      <c r="I145" s="133"/>
      <c r="J145" s="134">
        <f>ROUND(I145*H145,2)</f>
        <v>0</v>
      </c>
      <c r="K145" s="130" t="s">
        <v>31</v>
      </c>
      <c r="L145" s="33"/>
      <c r="M145" s="135" t="s">
        <v>31</v>
      </c>
      <c r="N145" s="136" t="s">
        <v>48</v>
      </c>
      <c r="P145" s="137">
        <f>O145*H145</f>
        <v>0</v>
      </c>
      <c r="Q145" s="137">
        <v>0</v>
      </c>
      <c r="R145" s="137">
        <f>Q145*H145</f>
        <v>0</v>
      </c>
      <c r="S145" s="137">
        <v>0</v>
      </c>
      <c r="T145" s="138">
        <f>S145*H145</f>
        <v>0</v>
      </c>
      <c r="AR145" s="139" t="s">
        <v>151</v>
      </c>
      <c r="AT145" s="139" t="s">
        <v>146</v>
      </c>
      <c r="AU145" s="139" t="s">
        <v>21</v>
      </c>
      <c r="AY145" s="17" t="s">
        <v>144</v>
      </c>
      <c r="BE145" s="140">
        <f>IF(N145="základní",J145,0)</f>
        <v>0</v>
      </c>
      <c r="BF145" s="140">
        <f>IF(N145="snížená",J145,0)</f>
        <v>0</v>
      </c>
      <c r="BG145" s="140">
        <f>IF(N145="zákl. přenesená",J145,0)</f>
        <v>0</v>
      </c>
      <c r="BH145" s="140">
        <f>IF(N145="sníž. přenesená",J145,0)</f>
        <v>0</v>
      </c>
      <c r="BI145" s="140">
        <f>IF(N145="nulová",J145,0)</f>
        <v>0</v>
      </c>
      <c r="BJ145" s="17" t="s">
        <v>85</v>
      </c>
      <c r="BK145" s="140">
        <f>ROUND(I145*H145,2)</f>
        <v>0</v>
      </c>
      <c r="BL145" s="17" t="s">
        <v>151</v>
      </c>
      <c r="BM145" s="139" t="s">
        <v>483</v>
      </c>
    </row>
    <row r="146" spans="2:65" s="12" customFormat="1" ht="10">
      <c r="B146" s="145"/>
      <c r="D146" s="146" t="s">
        <v>155</v>
      </c>
      <c r="E146" s="147" t="s">
        <v>31</v>
      </c>
      <c r="F146" s="148" t="s">
        <v>432</v>
      </c>
      <c r="H146" s="149">
        <v>17620</v>
      </c>
      <c r="I146" s="150"/>
      <c r="L146" s="145"/>
      <c r="M146" s="151"/>
      <c r="T146" s="152"/>
      <c r="AT146" s="147" t="s">
        <v>155</v>
      </c>
      <c r="AU146" s="147" t="s">
        <v>21</v>
      </c>
      <c r="AV146" s="12" t="s">
        <v>21</v>
      </c>
      <c r="AW146" s="12" t="s">
        <v>38</v>
      </c>
      <c r="AX146" s="12" t="s">
        <v>77</v>
      </c>
      <c r="AY146" s="147" t="s">
        <v>144</v>
      </c>
    </row>
    <row r="147" spans="2:65" s="13" customFormat="1" ht="10">
      <c r="B147" s="153"/>
      <c r="D147" s="146" t="s">
        <v>155</v>
      </c>
      <c r="E147" s="154" t="s">
        <v>31</v>
      </c>
      <c r="F147" s="155" t="s">
        <v>157</v>
      </c>
      <c r="H147" s="156">
        <v>17620</v>
      </c>
      <c r="I147" s="157"/>
      <c r="L147" s="153"/>
      <c r="M147" s="158"/>
      <c r="T147" s="159"/>
      <c r="AT147" s="154" t="s">
        <v>155</v>
      </c>
      <c r="AU147" s="154" t="s">
        <v>21</v>
      </c>
      <c r="AV147" s="13" t="s">
        <v>151</v>
      </c>
      <c r="AW147" s="13" t="s">
        <v>38</v>
      </c>
      <c r="AX147" s="13" t="s">
        <v>85</v>
      </c>
      <c r="AY147" s="154" t="s">
        <v>144</v>
      </c>
    </row>
    <row r="148" spans="2:65" s="1" customFormat="1" ht="16.5" customHeight="1">
      <c r="B148" s="33"/>
      <c r="C148" s="169" t="s">
        <v>249</v>
      </c>
      <c r="D148" s="169" t="s">
        <v>339</v>
      </c>
      <c r="E148" s="170" t="s">
        <v>484</v>
      </c>
      <c r="F148" s="171" t="s">
        <v>485</v>
      </c>
      <c r="G148" s="172" t="s">
        <v>149</v>
      </c>
      <c r="H148" s="173">
        <v>20263</v>
      </c>
      <c r="I148" s="174"/>
      <c r="J148" s="175">
        <f>ROUND(I148*H148,2)</f>
        <v>0</v>
      </c>
      <c r="K148" s="171" t="s">
        <v>31</v>
      </c>
      <c r="L148" s="176"/>
      <c r="M148" s="177" t="s">
        <v>31</v>
      </c>
      <c r="N148" s="178" t="s">
        <v>48</v>
      </c>
      <c r="P148" s="137">
        <f>O148*H148</f>
        <v>0</v>
      </c>
      <c r="Q148" s="137">
        <v>0</v>
      </c>
      <c r="R148" s="137">
        <f>Q148*H148</f>
        <v>0</v>
      </c>
      <c r="S148" s="137">
        <v>0</v>
      </c>
      <c r="T148" s="138">
        <f>S148*H148</f>
        <v>0</v>
      </c>
      <c r="AR148" s="139" t="s">
        <v>192</v>
      </c>
      <c r="AT148" s="139" t="s">
        <v>339</v>
      </c>
      <c r="AU148" s="139" t="s">
        <v>21</v>
      </c>
      <c r="AY148" s="17" t="s">
        <v>144</v>
      </c>
      <c r="BE148" s="140">
        <f>IF(N148="základní",J148,0)</f>
        <v>0</v>
      </c>
      <c r="BF148" s="140">
        <f>IF(N148="snížená",J148,0)</f>
        <v>0</v>
      </c>
      <c r="BG148" s="140">
        <f>IF(N148="zákl. přenesená",J148,0)</f>
        <v>0</v>
      </c>
      <c r="BH148" s="140">
        <f>IF(N148="sníž. přenesená",J148,0)</f>
        <v>0</v>
      </c>
      <c r="BI148" s="140">
        <f>IF(N148="nulová",J148,0)</f>
        <v>0</v>
      </c>
      <c r="BJ148" s="17" t="s">
        <v>85</v>
      </c>
      <c r="BK148" s="140">
        <f>ROUND(I148*H148,2)</f>
        <v>0</v>
      </c>
      <c r="BL148" s="17" t="s">
        <v>151</v>
      </c>
      <c r="BM148" s="139" t="s">
        <v>486</v>
      </c>
    </row>
    <row r="149" spans="2:65" s="12" customFormat="1" ht="10">
      <c r="B149" s="145"/>
      <c r="D149" s="146" t="s">
        <v>155</v>
      </c>
      <c r="E149" s="147" t="s">
        <v>31</v>
      </c>
      <c r="F149" s="148" t="s">
        <v>480</v>
      </c>
      <c r="H149" s="149">
        <v>20263</v>
      </c>
      <c r="I149" s="150"/>
      <c r="L149" s="145"/>
      <c r="M149" s="151"/>
      <c r="T149" s="152"/>
      <c r="AT149" s="147" t="s">
        <v>155</v>
      </c>
      <c r="AU149" s="147" t="s">
        <v>21</v>
      </c>
      <c r="AV149" s="12" t="s">
        <v>21</v>
      </c>
      <c r="AW149" s="12" t="s">
        <v>38</v>
      </c>
      <c r="AX149" s="12" t="s">
        <v>77</v>
      </c>
      <c r="AY149" s="147" t="s">
        <v>144</v>
      </c>
    </row>
    <row r="150" spans="2:65" s="13" customFormat="1" ht="10">
      <c r="B150" s="153"/>
      <c r="D150" s="146" t="s">
        <v>155</v>
      </c>
      <c r="E150" s="154" t="s">
        <v>31</v>
      </c>
      <c r="F150" s="155" t="s">
        <v>157</v>
      </c>
      <c r="H150" s="156">
        <v>20263</v>
      </c>
      <c r="I150" s="157"/>
      <c r="L150" s="153"/>
      <c r="M150" s="158"/>
      <c r="T150" s="159"/>
      <c r="AT150" s="154" t="s">
        <v>155</v>
      </c>
      <c r="AU150" s="154" t="s">
        <v>21</v>
      </c>
      <c r="AV150" s="13" t="s">
        <v>151</v>
      </c>
      <c r="AW150" s="13" t="s">
        <v>38</v>
      </c>
      <c r="AX150" s="13" t="s">
        <v>85</v>
      </c>
      <c r="AY150" s="154" t="s">
        <v>144</v>
      </c>
    </row>
    <row r="151" spans="2:65" s="11" customFormat="1" ht="22.75" customHeight="1">
      <c r="B151" s="116"/>
      <c r="D151" s="117" t="s">
        <v>76</v>
      </c>
      <c r="E151" s="126" t="s">
        <v>198</v>
      </c>
      <c r="F151" s="126" t="s">
        <v>221</v>
      </c>
      <c r="I151" s="119"/>
      <c r="J151" s="127">
        <f>BK151</f>
        <v>0</v>
      </c>
      <c r="L151" s="116"/>
      <c r="M151" s="121"/>
      <c r="P151" s="122">
        <f>SUM(P152:P158)</f>
        <v>0</v>
      </c>
      <c r="R151" s="122">
        <f>SUM(R152:R158)</f>
        <v>1.4019999999999999</v>
      </c>
      <c r="T151" s="123">
        <f>SUM(T152:T158)</f>
        <v>0</v>
      </c>
      <c r="AR151" s="117" t="s">
        <v>85</v>
      </c>
      <c r="AT151" s="124" t="s">
        <v>76</v>
      </c>
      <c r="AU151" s="124" t="s">
        <v>85</v>
      </c>
      <c r="AY151" s="117" t="s">
        <v>144</v>
      </c>
      <c r="BK151" s="125">
        <f>SUM(BK152:BK158)</f>
        <v>0</v>
      </c>
    </row>
    <row r="152" spans="2:65" s="1" customFormat="1" ht="16.5" customHeight="1">
      <c r="B152" s="33"/>
      <c r="C152" s="128" t="s">
        <v>253</v>
      </c>
      <c r="D152" s="128" t="s">
        <v>146</v>
      </c>
      <c r="E152" s="129" t="s">
        <v>345</v>
      </c>
      <c r="F152" s="130" t="s">
        <v>346</v>
      </c>
      <c r="G152" s="131" t="s">
        <v>347</v>
      </c>
      <c r="H152" s="132">
        <v>1402.08</v>
      </c>
      <c r="I152" s="133"/>
      <c r="J152" s="134">
        <f>ROUND(I152*H152,2)</f>
        <v>0</v>
      </c>
      <c r="K152" s="130" t="s">
        <v>150</v>
      </c>
      <c r="L152" s="33"/>
      <c r="M152" s="135" t="s">
        <v>31</v>
      </c>
      <c r="N152" s="136" t="s">
        <v>48</v>
      </c>
      <c r="P152" s="137">
        <f>O152*H152</f>
        <v>0</v>
      </c>
      <c r="Q152" s="137">
        <v>0</v>
      </c>
      <c r="R152" s="137">
        <f>Q152*H152</f>
        <v>0</v>
      </c>
      <c r="S152" s="137">
        <v>0</v>
      </c>
      <c r="T152" s="138">
        <f>S152*H152</f>
        <v>0</v>
      </c>
      <c r="AR152" s="139" t="s">
        <v>151</v>
      </c>
      <c r="AT152" s="139" t="s">
        <v>146</v>
      </c>
      <c r="AU152" s="139" t="s">
        <v>21</v>
      </c>
      <c r="AY152" s="17" t="s">
        <v>144</v>
      </c>
      <c r="BE152" s="140">
        <f>IF(N152="základní",J152,0)</f>
        <v>0</v>
      </c>
      <c r="BF152" s="140">
        <f>IF(N152="snížená",J152,0)</f>
        <v>0</v>
      </c>
      <c r="BG152" s="140">
        <f>IF(N152="zákl. přenesená",J152,0)</f>
        <v>0</v>
      </c>
      <c r="BH152" s="140">
        <f>IF(N152="sníž. přenesená",J152,0)</f>
        <v>0</v>
      </c>
      <c r="BI152" s="140">
        <f>IF(N152="nulová",J152,0)</f>
        <v>0</v>
      </c>
      <c r="BJ152" s="17" t="s">
        <v>85</v>
      </c>
      <c r="BK152" s="140">
        <f>ROUND(I152*H152,2)</f>
        <v>0</v>
      </c>
      <c r="BL152" s="17" t="s">
        <v>151</v>
      </c>
      <c r="BM152" s="139" t="s">
        <v>487</v>
      </c>
    </row>
    <row r="153" spans="2:65" s="1" customFormat="1" ht="10">
      <c r="B153" s="33"/>
      <c r="D153" s="141" t="s">
        <v>153</v>
      </c>
      <c r="F153" s="142" t="s">
        <v>349</v>
      </c>
      <c r="I153" s="143"/>
      <c r="L153" s="33"/>
      <c r="M153" s="144"/>
      <c r="T153" s="54"/>
      <c r="AT153" s="17" t="s">
        <v>153</v>
      </c>
      <c r="AU153" s="17" t="s">
        <v>21</v>
      </c>
    </row>
    <row r="154" spans="2:65" s="12" customFormat="1" ht="10">
      <c r="B154" s="145"/>
      <c r="D154" s="146" t="s">
        <v>155</v>
      </c>
      <c r="E154" s="147" t="s">
        <v>31</v>
      </c>
      <c r="F154" s="148" t="s">
        <v>488</v>
      </c>
      <c r="H154" s="149">
        <v>1402.08</v>
      </c>
      <c r="I154" s="150"/>
      <c r="L154" s="145"/>
      <c r="M154" s="151"/>
      <c r="T154" s="152"/>
      <c r="AT154" s="147" t="s">
        <v>155</v>
      </c>
      <c r="AU154" s="147" t="s">
        <v>21</v>
      </c>
      <c r="AV154" s="12" t="s">
        <v>21</v>
      </c>
      <c r="AW154" s="12" t="s">
        <v>38</v>
      </c>
      <c r="AX154" s="12" t="s">
        <v>77</v>
      </c>
      <c r="AY154" s="147" t="s">
        <v>144</v>
      </c>
    </row>
    <row r="155" spans="2:65" s="13" customFormat="1" ht="10">
      <c r="B155" s="153"/>
      <c r="D155" s="146" t="s">
        <v>155</v>
      </c>
      <c r="E155" s="154" t="s">
        <v>31</v>
      </c>
      <c r="F155" s="155" t="s">
        <v>157</v>
      </c>
      <c r="H155" s="156">
        <v>1402.08</v>
      </c>
      <c r="I155" s="157"/>
      <c r="L155" s="153"/>
      <c r="M155" s="158"/>
      <c r="T155" s="159"/>
      <c r="AT155" s="154" t="s">
        <v>155</v>
      </c>
      <c r="AU155" s="154" t="s">
        <v>21</v>
      </c>
      <c r="AV155" s="13" t="s">
        <v>151</v>
      </c>
      <c r="AW155" s="13" t="s">
        <v>38</v>
      </c>
      <c r="AX155" s="13" t="s">
        <v>85</v>
      </c>
      <c r="AY155" s="154" t="s">
        <v>144</v>
      </c>
    </row>
    <row r="156" spans="2:65" s="1" customFormat="1" ht="16.5" customHeight="1">
      <c r="B156" s="33"/>
      <c r="C156" s="169" t="s">
        <v>259</v>
      </c>
      <c r="D156" s="169" t="s">
        <v>339</v>
      </c>
      <c r="E156" s="170" t="s">
        <v>351</v>
      </c>
      <c r="F156" s="171" t="s">
        <v>352</v>
      </c>
      <c r="G156" s="172" t="s">
        <v>244</v>
      </c>
      <c r="H156" s="173">
        <v>1.4019999999999999</v>
      </c>
      <c r="I156" s="174"/>
      <c r="J156" s="175">
        <f>ROUND(I156*H156,2)</f>
        <v>0</v>
      </c>
      <c r="K156" s="171" t="s">
        <v>150</v>
      </c>
      <c r="L156" s="176"/>
      <c r="M156" s="177" t="s">
        <v>31</v>
      </c>
      <c r="N156" s="178" t="s">
        <v>48</v>
      </c>
      <c r="P156" s="137">
        <f>O156*H156</f>
        <v>0</v>
      </c>
      <c r="Q156" s="137">
        <v>1</v>
      </c>
      <c r="R156" s="137">
        <f>Q156*H156</f>
        <v>1.4019999999999999</v>
      </c>
      <c r="S156" s="137">
        <v>0</v>
      </c>
      <c r="T156" s="138">
        <f>S156*H156</f>
        <v>0</v>
      </c>
      <c r="AR156" s="139" t="s">
        <v>192</v>
      </c>
      <c r="AT156" s="139" t="s">
        <v>339</v>
      </c>
      <c r="AU156" s="139" t="s">
        <v>21</v>
      </c>
      <c r="AY156" s="17" t="s">
        <v>144</v>
      </c>
      <c r="BE156" s="140">
        <f>IF(N156="základní",J156,0)</f>
        <v>0</v>
      </c>
      <c r="BF156" s="140">
        <f>IF(N156="snížená",J156,0)</f>
        <v>0</v>
      </c>
      <c r="BG156" s="140">
        <f>IF(N156="zákl. přenesená",J156,0)</f>
        <v>0</v>
      </c>
      <c r="BH156" s="140">
        <f>IF(N156="sníž. přenesená",J156,0)</f>
        <v>0</v>
      </c>
      <c r="BI156" s="140">
        <f>IF(N156="nulová",J156,0)</f>
        <v>0</v>
      </c>
      <c r="BJ156" s="17" t="s">
        <v>85</v>
      </c>
      <c r="BK156" s="140">
        <f>ROUND(I156*H156,2)</f>
        <v>0</v>
      </c>
      <c r="BL156" s="17" t="s">
        <v>151</v>
      </c>
      <c r="BM156" s="139" t="s">
        <v>489</v>
      </c>
    </row>
    <row r="157" spans="2:65" s="12" customFormat="1" ht="10">
      <c r="B157" s="145"/>
      <c r="D157" s="146" t="s">
        <v>155</v>
      </c>
      <c r="E157" s="147" t="s">
        <v>31</v>
      </c>
      <c r="F157" s="148" t="s">
        <v>490</v>
      </c>
      <c r="H157" s="149">
        <v>1.4019999999999999</v>
      </c>
      <c r="I157" s="150"/>
      <c r="L157" s="145"/>
      <c r="M157" s="151"/>
      <c r="T157" s="152"/>
      <c r="AT157" s="147" t="s">
        <v>155</v>
      </c>
      <c r="AU157" s="147" t="s">
        <v>21</v>
      </c>
      <c r="AV157" s="12" t="s">
        <v>21</v>
      </c>
      <c r="AW157" s="12" t="s">
        <v>38</v>
      </c>
      <c r="AX157" s="12" t="s">
        <v>77</v>
      </c>
      <c r="AY157" s="147" t="s">
        <v>144</v>
      </c>
    </row>
    <row r="158" spans="2:65" s="13" customFormat="1" ht="10">
      <c r="B158" s="153"/>
      <c r="D158" s="146" t="s">
        <v>155</v>
      </c>
      <c r="E158" s="154" t="s">
        <v>31</v>
      </c>
      <c r="F158" s="155" t="s">
        <v>157</v>
      </c>
      <c r="H158" s="156">
        <v>1.4019999999999999</v>
      </c>
      <c r="I158" s="157"/>
      <c r="L158" s="153"/>
      <c r="M158" s="158"/>
      <c r="T158" s="159"/>
      <c r="AT158" s="154" t="s">
        <v>155</v>
      </c>
      <c r="AU158" s="154" t="s">
        <v>21</v>
      </c>
      <c r="AV158" s="13" t="s">
        <v>151</v>
      </c>
      <c r="AW158" s="13" t="s">
        <v>38</v>
      </c>
      <c r="AX158" s="13" t="s">
        <v>85</v>
      </c>
      <c r="AY158" s="154" t="s">
        <v>144</v>
      </c>
    </row>
    <row r="159" spans="2:65" s="11" customFormat="1" ht="25.9" customHeight="1">
      <c r="B159" s="116"/>
      <c r="D159" s="117" t="s">
        <v>76</v>
      </c>
      <c r="E159" s="118" t="s">
        <v>355</v>
      </c>
      <c r="F159" s="118" t="s">
        <v>356</v>
      </c>
      <c r="I159" s="119"/>
      <c r="J159" s="120">
        <f>BK159</f>
        <v>0</v>
      </c>
      <c r="L159" s="116"/>
      <c r="M159" s="121"/>
      <c r="P159" s="122">
        <f>P160</f>
        <v>0</v>
      </c>
      <c r="R159" s="122">
        <f>R160</f>
        <v>0</v>
      </c>
      <c r="T159" s="123">
        <f>T160</f>
        <v>0</v>
      </c>
      <c r="AR159" s="117" t="s">
        <v>21</v>
      </c>
      <c r="AT159" s="124" t="s">
        <v>76</v>
      </c>
      <c r="AU159" s="124" t="s">
        <v>77</v>
      </c>
      <c r="AY159" s="117" t="s">
        <v>144</v>
      </c>
      <c r="BK159" s="125">
        <f>BK160</f>
        <v>0</v>
      </c>
    </row>
    <row r="160" spans="2:65" s="11" customFormat="1" ht="22.75" customHeight="1">
      <c r="B160" s="116"/>
      <c r="D160" s="117" t="s">
        <v>76</v>
      </c>
      <c r="E160" s="126" t="s">
        <v>357</v>
      </c>
      <c r="F160" s="126" t="s">
        <v>358</v>
      </c>
      <c r="I160" s="119"/>
      <c r="J160" s="127">
        <f>BK160</f>
        <v>0</v>
      </c>
      <c r="L160" s="116"/>
      <c r="M160" s="121"/>
      <c r="P160" s="122">
        <f>SUM(P161:P171)</f>
        <v>0</v>
      </c>
      <c r="R160" s="122">
        <f>SUM(R161:R171)</f>
        <v>0</v>
      </c>
      <c r="T160" s="123">
        <f>SUM(T161:T171)</f>
        <v>0</v>
      </c>
      <c r="AR160" s="117" t="s">
        <v>21</v>
      </c>
      <c r="AT160" s="124" t="s">
        <v>76</v>
      </c>
      <c r="AU160" s="124" t="s">
        <v>85</v>
      </c>
      <c r="AY160" s="117" t="s">
        <v>144</v>
      </c>
      <c r="BK160" s="125">
        <f>SUM(BK161:BK171)</f>
        <v>0</v>
      </c>
    </row>
    <row r="161" spans="2:65" s="1" customFormat="1" ht="24.15" customHeight="1">
      <c r="B161" s="33"/>
      <c r="C161" s="128" t="s">
        <v>266</v>
      </c>
      <c r="D161" s="128" t="s">
        <v>146</v>
      </c>
      <c r="E161" s="129" t="s">
        <v>369</v>
      </c>
      <c r="F161" s="130" t="s">
        <v>370</v>
      </c>
      <c r="G161" s="131" t="s">
        <v>149</v>
      </c>
      <c r="H161" s="132">
        <v>44510</v>
      </c>
      <c r="I161" s="133"/>
      <c r="J161" s="134">
        <f>ROUND(I161*H161,2)</f>
        <v>0</v>
      </c>
      <c r="K161" s="130" t="s">
        <v>150</v>
      </c>
      <c r="L161" s="33"/>
      <c r="M161" s="135" t="s">
        <v>31</v>
      </c>
      <c r="N161" s="136" t="s">
        <v>48</v>
      </c>
      <c r="P161" s="137">
        <f>O161*H161</f>
        <v>0</v>
      </c>
      <c r="Q161" s="137">
        <v>0</v>
      </c>
      <c r="R161" s="137">
        <f>Q161*H161</f>
        <v>0</v>
      </c>
      <c r="S161" s="137">
        <v>0</v>
      </c>
      <c r="T161" s="138">
        <f>S161*H161</f>
        <v>0</v>
      </c>
      <c r="AR161" s="139" t="s">
        <v>241</v>
      </c>
      <c r="AT161" s="139" t="s">
        <v>146</v>
      </c>
      <c r="AU161" s="139" t="s">
        <v>21</v>
      </c>
      <c r="AY161" s="17" t="s">
        <v>144</v>
      </c>
      <c r="BE161" s="140">
        <f>IF(N161="základní",J161,0)</f>
        <v>0</v>
      </c>
      <c r="BF161" s="140">
        <f>IF(N161="snížená",J161,0)</f>
        <v>0</v>
      </c>
      <c r="BG161" s="140">
        <f>IF(N161="zákl. přenesená",J161,0)</f>
        <v>0</v>
      </c>
      <c r="BH161" s="140">
        <f>IF(N161="sníž. přenesená",J161,0)</f>
        <v>0</v>
      </c>
      <c r="BI161" s="140">
        <f>IF(N161="nulová",J161,0)</f>
        <v>0</v>
      </c>
      <c r="BJ161" s="17" t="s">
        <v>85</v>
      </c>
      <c r="BK161" s="140">
        <f>ROUND(I161*H161,2)</f>
        <v>0</v>
      </c>
      <c r="BL161" s="17" t="s">
        <v>241</v>
      </c>
      <c r="BM161" s="139" t="s">
        <v>491</v>
      </c>
    </row>
    <row r="162" spans="2:65" s="1" customFormat="1" ht="10">
      <c r="B162" s="33"/>
      <c r="D162" s="141" t="s">
        <v>153</v>
      </c>
      <c r="F162" s="142" t="s">
        <v>372</v>
      </c>
      <c r="I162" s="143"/>
      <c r="L162" s="33"/>
      <c r="M162" s="144"/>
      <c r="T162" s="54"/>
      <c r="AT162" s="17" t="s">
        <v>153</v>
      </c>
      <c r="AU162" s="17" t="s">
        <v>21</v>
      </c>
    </row>
    <row r="163" spans="2:65" s="12" customFormat="1" ht="10">
      <c r="B163" s="145"/>
      <c r="D163" s="146" t="s">
        <v>155</v>
      </c>
      <c r="E163" s="147" t="s">
        <v>31</v>
      </c>
      <c r="F163" s="148" t="s">
        <v>492</v>
      </c>
      <c r="H163" s="149">
        <v>26890</v>
      </c>
      <c r="I163" s="150"/>
      <c r="L163" s="145"/>
      <c r="M163" s="151"/>
      <c r="T163" s="152"/>
      <c r="AT163" s="147" t="s">
        <v>155</v>
      </c>
      <c r="AU163" s="147" t="s">
        <v>21</v>
      </c>
      <c r="AV163" s="12" t="s">
        <v>21</v>
      </c>
      <c r="AW163" s="12" t="s">
        <v>38</v>
      </c>
      <c r="AX163" s="12" t="s">
        <v>77</v>
      </c>
      <c r="AY163" s="147" t="s">
        <v>144</v>
      </c>
    </row>
    <row r="164" spans="2:65" s="12" customFormat="1" ht="10">
      <c r="B164" s="145"/>
      <c r="D164" s="146" t="s">
        <v>155</v>
      </c>
      <c r="E164" s="147" t="s">
        <v>31</v>
      </c>
      <c r="F164" s="148" t="s">
        <v>493</v>
      </c>
      <c r="H164" s="149">
        <v>17620</v>
      </c>
      <c r="I164" s="150"/>
      <c r="L164" s="145"/>
      <c r="M164" s="151"/>
      <c r="T164" s="152"/>
      <c r="AT164" s="147" t="s">
        <v>155</v>
      </c>
      <c r="AU164" s="147" t="s">
        <v>21</v>
      </c>
      <c r="AV164" s="12" t="s">
        <v>21</v>
      </c>
      <c r="AW164" s="12" t="s">
        <v>38</v>
      </c>
      <c r="AX164" s="12" t="s">
        <v>77</v>
      </c>
      <c r="AY164" s="147" t="s">
        <v>144</v>
      </c>
    </row>
    <row r="165" spans="2:65" s="13" customFormat="1" ht="10">
      <c r="B165" s="153"/>
      <c r="D165" s="146" t="s">
        <v>155</v>
      </c>
      <c r="E165" s="154" t="s">
        <v>31</v>
      </c>
      <c r="F165" s="155" t="s">
        <v>157</v>
      </c>
      <c r="H165" s="156">
        <v>44510</v>
      </c>
      <c r="I165" s="157"/>
      <c r="L165" s="153"/>
      <c r="M165" s="158"/>
      <c r="T165" s="159"/>
      <c r="AT165" s="154" t="s">
        <v>155</v>
      </c>
      <c r="AU165" s="154" t="s">
        <v>21</v>
      </c>
      <c r="AV165" s="13" t="s">
        <v>151</v>
      </c>
      <c r="AW165" s="13" t="s">
        <v>38</v>
      </c>
      <c r="AX165" s="13" t="s">
        <v>85</v>
      </c>
      <c r="AY165" s="154" t="s">
        <v>144</v>
      </c>
    </row>
    <row r="166" spans="2:65" s="1" customFormat="1" ht="16.5" customHeight="1">
      <c r="B166" s="33"/>
      <c r="C166" s="169" t="s">
        <v>7</v>
      </c>
      <c r="D166" s="169" t="s">
        <v>339</v>
      </c>
      <c r="E166" s="170" t="s">
        <v>494</v>
      </c>
      <c r="F166" s="171" t="s">
        <v>495</v>
      </c>
      <c r="G166" s="172" t="s">
        <v>149</v>
      </c>
      <c r="H166" s="173">
        <v>30923.5</v>
      </c>
      <c r="I166" s="174"/>
      <c r="J166" s="175">
        <f>ROUND(I166*H166,2)</f>
        <v>0</v>
      </c>
      <c r="K166" s="171" t="s">
        <v>31</v>
      </c>
      <c r="L166" s="176"/>
      <c r="M166" s="177" t="s">
        <v>31</v>
      </c>
      <c r="N166" s="178" t="s">
        <v>48</v>
      </c>
      <c r="P166" s="137">
        <f>O166*H166</f>
        <v>0</v>
      </c>
      <c r="Q166" s="137">
        <v>0</v>
      </c>
      <c r="R166" s="137">
        <f>Q166*H166</f>
        <v>0</v>
      </c>
      <c r="S166" s="137">
        <v>0</v>
      </c>
      <c r="T166" s="138">
        <f>S166*H166</f>
        <v>0</v>
      </c>
      <c r="AR166" s="139" t="s">
        <v>192</v>
      </c>
      <c r="AT166" s="139" t="s">
        <v>339</v>
      </c>
      <c r="AU166" s="139" t="s">
        <v>21</v>
      </c>
      <c r="AY166" s="17" t="s">
        <v>144</v>
      </c>
      <c r="BE166" s="140">
        <f>IF(N166="základní",J166,0)</f>
        <v>0</v>
      </c>
      <c r="BF166" s="140">
        <f>IF(N166="snížená",J166,0)</f>
        <v>0</v>
      </c>
      <c r="BG166" s="140">
        <f>IF(N166="zákl. přenesená",J166,0)</f>
        <v>0</v>
      </c>
      <c r="BH166" s="140">
        <f>IF(N166="sníž. přenesená",J166,0)</f>
        <v>0</v>
      </c>
      <c r="BI166" s="140">
        <f>IF(N166="nulová",J166,0)</f>
        <v>0</v>
      </c>
      <c r="BJ166" s="17" t="s">
        <v>85</v>
      </c>
      <c r="BK166" s="140">
        <f>ROUND(I166*H166,2)</f>
        <v>0</v>
      </c>
      <c r="BL166" s="17" t="s">
        <v>151</v>
      </c>
      <c r="BM166" s="139" t="s">
        <v>496</v>
      </c>
    </row>
    <row r="167" spans="2:65" s="12" customFormat="1" ht="10">
      <c r="B167" s="145"/>
      <c r="D167" s="146" t="s">
        <v>155</v>
      </c>
      <c r="E167" s="147" t="s">
        <v>31</v>
      </c>
      <c r="F167" s="148" t="s">
        <v>497</v>
      </c>
      <c r="H167" s="149">
        <v>30923.5</v>
      </c>
      <c r="I167" s="150"/>
      <c r="L167" s="145"/>
      <c r="M167" s="151"/>
      <c r="T167" s="152"/>
      <c r="AT167" s="147" t="s">
        <v>155</v>
      </c>
      <c r="AU167" s="147" t="s">
        <v>21</v>
      </c>
      <c r="AV167" s="12" t="s">
        <v>21</v>
      </c>
      <c r="AW167" s="12" t="s">
        <v>38</v>
      </c>
      <c r="AX167" s="12" t="s">
        <v>77</v>
      </c>
      <c r="AY167" s="147" t="s">
        <v>144</v>
      </c>
    </row>
    <row r="168" spans="2:65" s="13" customFormat="1" ht="10">
      <c r="B168" s="153"/>
      <c r="D168" s="146" t="s">
        <v>155</v>
      </c>
      <c r="E168" s="154" t="s">
        <v>31</v>
      </c>
      <c r="F168" s="155" t="s">
        <v>157</v>
      </c>
      <c r="H168" s="156">
        <v>30923.5</v>
      </c>
      <c r="I168" s="157"/>
      <c r="L168" s="153"/>
      <c r="M168" s="158"/>
      <c r="T168" s="159"/>
      <c r="AT168" s="154" t="s">
        <v>155</v>
      </c>
      <c r="AU168" s="154" t="s">
        <v>21</v>
      </c>
      <c r="AV168" s="13" t="s">
        <v>151</v>
      </c>
      <c r="AW168" s="13" t="s">
        <v>38</v>
      </c>
      <c r="AX168" s="13" t="s">
        <v>85</v>
      </c>
      <c r="AY168" s="154" t="s">
        <v>144</v>
      </c>
    </row>
    <row r="169" spans="2:65" s="1" customFormat="1" ht="16.5" customHeight="1">
      <c r="B169" s="33"/>
      <c r="C169" s="169" t="s">
        <v>275</v>
      </c>
      <c r="D169" s="169" t="s">
        <v>339</v>
      </c>
      <c r="E169" s="170" t="s">
        <v>498</v>
      </c>
      <c r="F169" s="171" t="s">
        <v>499</v>
      </c>
      <c r="G169" s="172" t="s">
        <v>149</v>
      </c>
      <c r="H169" s="173">
        <v>20263</v>
      </c>
      <c r="I169" s="174"/>
      <c r="J169" s="175">
        <f>ROUND(I169*H169,2)</f>
        <v>0</v>
      </c>
      <c r="K169" s="171" t="s">
        <v>31</v>
      </c>
      <c r="L169" s="176"/>
      <c r="M169" s="177" t="s">
        <v>31</v>
      </c>
      <c r="N169" s="178" t="s">
        <v>48</v>
      </c>
      <c r="P169" s="137">
        <f>O169*H169</f>
        <v>0</v>
      </c>
      <c r="Q169" s="137">
        <v>0</v>
      </c>
      <c r="R169" s="137">
        <f>Q169*H169</f>
        <v>0</v>
      </c>
      <c r="S169" s="137">
        <v>0</v>
      </c>
      <c r="T169" s="138">
        <f>S169*H169</f>
        <v>0</v>
      </c>
      <c r="AR169" s="139" t="s">
        <v>192</v>
      </c>
      <c r="AT169" s="139" t="s">
        <v>339</v>
      </c>
      <c r="AU169" s="139" t="s">
        <v>21</v>
      </c>
      <c r="AY169" s="17" t="s">
        <v>144</v>
      </c>
      <c r="BE169" s="140">
        <f>IF(N169="základní",J169,0)</f>
        <v>0</v>
      </c>
      <c r="BF169" s="140">
        <f>IF(N169="snížená",J169,0)</f>
        <v>0</v>
      </c>
      <c r="BG169" s="140">
        <f>IF(N169="zákl. přenesená",J169,0)</f>
        <v>0</v>
      </c>
      <c r="BH169" s="140">
        <f>IF(N169="sníž. přenesená",J169,0)</f>
        <v>0</v>
      </c>
      <c r="BI169" s="140">
        <f>IF(N169="nulová",J169,0)</f>
        <v>0</v>
      </c>
      <c r="BJ169" s="17" t="s">
        <v>85</v>
      </c>
      <c r="BK169" s="140">
        <f>ROUND(I169*H169,2)</f>
        <v>0</v>
      </c>
      <c r="BL169" s="17" t="s">
        <v>151</v>
      </c>
      <c r="BM169" s="139" t="s">
        <v>500</v>
      </c>
    </row>
    <row r="170" spans="2:65" s="12" customFormat="1" ht="10">
      <c r="B170" s="145"/>
      <c r="D170" s="146" t="s">
        <v>155</v>
      </c>
      <c r="E170" s="147" t="s">
        <v>31</v>
      </c>
      <c r="F170" s="148" t="s">
        <v>480</v>
      </c>
      <c r="H170" s="149">
        <v>20263</v>
      </c>
      <c r="I170" s="150"/>
      <c r="L170" s="145"/>
      <c r="M170" s="151"/>
      <c r="T170" s="152"/>
      <c r="AT170" s="147" t="s">
        <v>155</v>
      </c>
      <c r="AU170" s="147" t="s">
        <v>21</v>
      </c>
      <c r="AV170" s="12" t="s">
        <v>21</v>
      </c>
      <c r="AW170" s="12" t="s">
        <v>38</v>
      </c>
      <c r="AX170" s="12" t="s">
        <v>77</v>
      </c>
      <c r="AY170" s="147" t="s">
        <v>144</v>
      </c>
    </row>
    <row r="171" spans="2:65" s="13" customFormat="1" ht="10">
      <c r="B171" s="153"/>
      <c r="D171" s="146" t="s">
        <v>155</v>
      </c>
      <c r="E171" s="154" t="s">
        <v>31</v>
      </c>
      <c r="F171" s="155" t="s">
        <v>157</v>
      </c>
      <c r="H171" s="156">
        <v>20263</v>
      </c>
      <c r="I171" s="157"/>
      <c r="L171" s="153"/>
      <c r="M171" s="166"/>
      <c r="N171" s="167"/>
      <c r="O171" s="167"/>
      <c r="P171" s="167"/>
      <c r="Q171" s="167"/>
      <c r="R171" s="167"/>
      <c r="S171" s="167"/>
      <c r="T171" s="168"/>
      <c r="AT171" s="154" t="s">
        <v>155</v>
      </c>
      <c r="AU171" s="154" t="s">
        <v>21</v>
      </c>
      <c r="AV171" s="13" t="s">
        <v>151</v>
      </c>
      <c r="AW171" s="13" t="s">
        <v>38</v>
      </c>
      <c r="AX171" s="13" t="s">
        <v>85</v>
      </c>
      <c r="AY171" s="154" t="s">
        <v>144</v>
      </c>
    </row>
    <row r="172" spans="2:65" s="1" customFormat="1" ht="7" customHeight="1">
      <c r="B172" s="42"/>
      <c r="C172" s="43"/>
      <c r="D172" s="43"/>
      <c r="E172" s="43"/>
      <c r="F172" s="43"/>
      <c r="G172" s="43"/>
      <c r="H172" s="43"/>
      <c r="I172" s="43"/>
      <c r="J172" s="43"/>
      <c r="K172" s="43"/>
      <c r="L172" s="33"/>
    </row>
  </sheetData>
  <sheetProtection algorithmName="SHA-512" hashValue="pb+tdwVeSCEsdZjCf7SwBcAyrVWknXomJxsuDZZ8+7HmnWU7Bp2gnt0+Qu1CcyP5TSiZcbhgjl+omdPDtJo+0g==" saltValue="QhRe2z0INUp19cJmR9SdQOqPWMN6TBMgrSVZs9RfQWlnkq+qeY+ck9wiUH/xePEFoL2UBum8yGJKJO0g7a4heg==" spinCount="100000" sheet="1" objects="1" scenarios="1" formatColumns="0" formatRows="0" autoFilter="0"/>
  <autoFilter ref="C84:K171" xr:uid="{00000000-0009-0000-0000-000007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89" r:id="rId1" xr:uid="{00000000-0004-0000-0700-000000000000}"/>
    <hyperlink ref="F94" r:id="rId2" xr:uid="{00000000-0004-0000-0700-000001000000}"/>
    <hyperlink ref="F102" r:id="rId3" xr:uid="{00000000-0004-0000-0700-000002000000}"/>
    <hyperlink ref="F106" r:id="rId4" xr:uid="{00000000-0004-0000-0700-000003000000}"/>
    <hyperlink ref="F110" r:id="rId5" xr:uid="{00000000-0004-0000-0700-000004000000}"/>
    <hyperlink ref="F115" r:id="rId6" xr:uid="{00000000-0004-0000-0700-000005000000}"/>
    <hyperlink ref="F119" r:id="rId7" xr:uid="{00000000-0004-0000-0700-000006000000}"/>
    <hyperlink ref="F123" r:id="rId8" xr:uid="{00000000-0004-0000-0700-000007000000}"/>
    <hyperlink ref="F153" r:id="rId9" xr:uid="{00000000-0004-0000-0700-000008000000}"/>
    <hyperlink ref="F162" r:id="rId10" xr:uid="{00000000-0004-0000-0700-000009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75"/>
  <sheetViews>
    <sheetView showGridLines="0" workbookViewId="0"/>
  </sheetViews>
  <sheetFormatPr defaultRowHeight="14.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100.77734375" customWidth="1"/>
    <col min="7" max="7" width="7.44140625" customWidth="1"/>
    <col min="8" max="8" width="14" customWidth="1"/>
    <col min="9" max="9" width="15.77734375" customWidth="1"/>
    <col min="10" max="11" width="22.33203125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AT2" s="17" t="s">
        <v>107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21</v>
      </c>
    </row>
    <row r="4" spans="2:46" ht="25" customHeight="1">
      <c r="B4" s="20"/>
      <c r="D4" s="21" t="s">
        <v>114</v>
      </c>
      <c r="L4" s="20"/>
      <c r="M4" s="86" t="s">
        <v>10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7" t="str">
        <f>'Rekapitulace stavby'!K6</f>
        <v>22112020_22 - Sanace -10  Mníšek pod Brdy, Halda, Bažantnice a okoli-12</v>
      </c>
      <c r="F7" s="308"/>
      <c r="G7" s="308"/>
      <c r="H7" s="308"/>
      <c r="L7" s="20"/>
    </row>
    <row r="8" spans="2:46" s="1" customFormat="1" ht="12" customHeight="1">
      <c r="B8" s="33"/>
      <c r="D8" s="27" t="s">
        <v>115</v>
      </c>
      <c r="L8" s="33"/>
    </row>
    <row r="9" spans="2:46" s="1" customFormat="1" ht="16.5" customHeight="1">
      <c r="B9" s="33"/>
      <c r="E9" s="274" t="s">
        <v>501</v>
      </c>
      <c r="F9" s="309"/>
      <c r="G9" s="309"/>
      <c r="H9" s="309"/>
      <c r="L9" s="33"/>
    </row>
    <row r="10" spans="2:46" s="1" customFormat="1" ht="10">
      <c r="B10" s="33"/>
      <c r="L10" s="33"/>
    </row>
    <row r="11" spans="2:46" s="1" customFormat="1" ht="12" customHeight="1">
      <c r="B11" s="33"/>
      <c r="D11" s="27" t="s">
        <v>18</v>
      </c>
      <c r="F11" s="25" t="s">
        <v>19</v>
      </c>
      <c r="I11" s="27" t="s">
        <v>20</v>
      </c>
      <c r="J11" s="25" t="s">
        <v>21</v>
      </c>
      <c r="L11" s="33"/>
    </row>
    <row r="12" spans="2:46" s="1" customFormat="1" ht="12" customHeight="1">
      <c r="B12" s="33"/>
      <c r="D12" s="27" t="s">
        <v>22</v>
      </c>
      <c r="F12" s="25" t="s">
        <v>117</v>
      </c>
      <c r="I12" s="27" t="s">
        <v>24</v>
      </c>
      <c r="J12" s="50" t="str">
        <f>'Rekapitulace stavby'!AN8</f>
        <v>Vyplň údaj</v>
      </c>
      <c r="L12" s="33"/>
    </row>
    <row r="13" spans="2:46" s="1" customFormat="1" ht="21.75" customHeight="1">
      <c r="B13" s="33"/>
      <c r="D13" s="24" t="s">
        <v>25</v>
      </c>
      <c r="F13" s="29" t="s">
        <v>26</v>
      </c>
      <c r="I13" s="24" t="s">
        <v>27</v>
      </c>
      <c r="J13" s="29" t="s">
        <v>28</v>
      </c>
      <c r="L13" s="33"/>
    </row>
    <row r="14" spans="2:46" s="1" customFormat="1" ht="12" customHeight="1">
      <c r="B14" s="33"/>
      <c r="D14" s="27" t="s">
        <v>29</v>
      </c>
      <c r="I14" s="27" t="s">
        <v>30</v>
      </c>
      <c r="J14" s="25" t="s">
        <v>31</v>
      </c>
      <c r="L14" s="33"/>
    </row>
    <row r="15" spans="2:46" s="1" customFormat="1" ht="18" customHeight="1">
      <c r="B15" s="33"/>
      <c r="E15" s="25" t="s">
        <v>118</v>
      </c>
      <c r="I15" s="27" t="s">
        <v>33</v>
      </c>
      <c r="J15" s="25" t="s">
        <v>31</v>
      </c>
      <c r="L15" s="33"/>
    </row>
    <row r="16" spans="2:46" s="1" customFormat="1" ht="7" customHeight="1">
      <c r="B16" s="33"/>
      <c r="L16" s="33"/>
    </row>
    <row r="17" spans="2:12" s="1" customFormat="1" ht="12" customHeight="1">
      <c r="B17" s="33"/>
      <c r="D17" s="27" t="s">
        <v>34</v>
      </c>
      <c r="I17" s="27" t="s">
        <v>30</v>
      </c>
      <c r="J17" s="28" t="str">
        <f>'Rekapitulace stavby'!AN13</f>
        <v>Vyplň údaj</v>
      </c>
      <c r="L17" s="33"/>
    </row>
    <row r="18" spans="2:12" s="1" customFormat="1" ht="18" customHeight="1">
      <c r="B18" s="33"/>
      <c r="E18" s="310" t="str">
        <f>'Rekapitulace stavby'!E14</f>
        <v>Vyplň údaj</v>
      </c>
      <c r="F18" s="280"/>
      <c r="G18" s="280"/>
      <c r="H18" s="280"/>
      <c r="I18" s="27" t="s">
        <v>33</v>
      </c>
      <c r="J18" s="28" t="str">
        <f>'Rekapitulace stavby'!AN14</f>
        <v>Vyplň údaj</v>
      </c>
      <c r="L18" s="33"/>
    </row>
    <row r="19" spans="2:12" s="1" customFormat="1" ht="7" customHeight="1">
      <c r="B19" s="33"/>
      <c r="L19" s="33"/>
    </row>
    <row r="20" spans="2:12" s="1" customFormat="1" ht="12" customHeight="1">
      <c r="B20" s="33"/>
      <c r="D20" s="27" t="s">
        <v>36</v>
      </c>
      <c r="I20" s="27" t="s">
        <v>30</v>
      </c>
      <c r="J20" s="25" t="s">
        <v>31</v>
      </c>
      <c r="L20" s="33"/>
    </row>
    <row r="21" spans="2:12" s="1" customFormat="1" ht="18" customHeight="1">
      <c r="B21" s="33"/>
      <c r="E21" s="25" t="s">
        <v>282</v>
      </c>
      <c r="I21" s="27" t="s">
        <v>33</v>
      </c>
      <c r="J21" s="25" t="s">
        <v>31</v>
      </c>
      <c r="L21" s="33"/>
    </row>
    <row r="22" spans="2:12" s="1" customFormat="1" ht="7" customHeight="1">
      <c r="B22" s="33"/>
      <c r="L22" s="33"/>
    </row>
    <row r="23" spans="2:12" s="1" customFormat="1" ht="12" customHeight="1">
      <c r="B23" s="33"/>
      <c r="D23" s="27" t="s">
        <v>39</v>
      </c>
      <c r="I23" s="27" t="s">
        <v>30</v>
      </c>
      <c r="J23" s="25" t="s">
        <v>31</v>
      </c>
      <c r="L23" s="33"/>
    </row>
    <row r="24" spans="2:12" s="1" customFormat="1" ht="18" customHeight="1">
      <c r="B24" s="33"/>
      <c r="E24" s="25" t="s">
        <v>502</v>
      </c>
      <c r="I24" s="27" t="s">
        <v>33</v>
      </c>
      <c r="J24" s="25" t="s">
        <v>31</v>
      </c>
      <c r="L24" s="33"/>
    </row>
    <row r="25" spans="2:12" s="1" customFormat="1" ht="7" customHeight="1">
      <c r="B25" s="33"/>
      <c r="L25" s="33"/>
    </row>
    <row r="26" spans="2:12" s="1" customFormat="1" ht="12" customHeight="1">
      <c r="B26" s="33"/>
      <c r="D26" s="27" t="s">
        <v>41</v>
      </c>
      <c r="L26" s="33"/>
    </row>
    <row r="27" spans="2:12" s="7" customFormat="1" ht="16.5" customHeight="1">
      <c r="B27" s="87"/>
      <c r="E27" s="285" t="s">
        <v>31</v>
      </c>
      <c r="F27" s="285"/>
      <c r="G27" s="285"/>
      <c r="H27" s="285"/>
      <c r="L27" s="87"/>
    </row>
    <row r="28" spans="2:12" s="1" customFormat="1" ht="7" customHeight="1">
      <c r="B28" s="33"/>
      <c r="L28" s="33"/>
    </row>
    <row r="29" spans="2:12" s="1" customFormat="1" ht="7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4" customHeight="1">
      <c r="B30" s="33"/>
      <c r="D30" s="88" t="s">
        <v>43</v>
      </c>
      <c r="J30" s="64">
        <f>ROUND(J82, 2)</f>
        <v>0</v>
      </c>
      <c r="L30" s="33"/>
    </row>
    <row r="31" spans="2:12" s="1" customFormat="1" ht="7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>
      <c r="B32" s="33"/>
      <c r="F32" s="36" t="s">
        <v>45</v>
      </c>
      <c r="I32" s="36" t="s">
        <v>44</v>
      </c>
      <c r="J32" s="36" t="s">
        <v>46</v>
      </c>
      <c r="L32" s="33"/>
    </row>
    <row r="33" spans="2:12" s="1" customFormat="1" ht="14.4" customHeight="1">
      <c r="B33" s="33"/>
      <c r="D33" s="53" t="s">
        <v>47</v>
      </c>
      <c r="E33" s="27" t="s">
        <v>48</v>
      </c>
      <c r="F33" s="89">
        <f>ROUND((SUM(BE82:BE174)),  2)</f>
        <v>0</v>
      </c>
      <c r="I33" s="90">
        <v>0.21</v>
      </c>
      <c r="J33" s="89">
        <f>ROUND(((SUM(BE82:BE174))*I33),  2)</f>
        <v>0</v>
      </c>
      <c r="L33" s="33"/>
    </row>
    <row r="34" spans="2:12" s="1" customFormat="1" ht="14.4" customHeight="1">
      <c r="B34" s="33"/>
      <c r="E34" s="27" t="s">
        <v>49</v>
      </c>
      <c r="F34" s="89">
        <f>ROUND((SUM(BF82:BF174)),  2)</f>
        <v>0</v>
      </c>
      <c r="I34" s="90">
        <v>0.15</v>
      </c>
      <c r="J34" s="89">
        <f>ROUND(((SUM(BF82:BF174))*I34),  2)</f>
        <v>0</v>
      </c>
      <c r="L34" s="33"/>
    </row>
    <row r="35" spans="2:12" s="1" customFormat="1" ht="14.4" hidden="1" customHeight="1">
      <c r="B35" s="33"/>
      <c r="E35" s="27" t="s">
        <v>50</v>
      </c>
      <c r="F35" s="89">
        <f>ROUND((SUM(BG82:BG174)),  2)</f>
        <v>0</v>
      </c>
      <c r="I35" s="90">
        <v>0.21</v>
      </c>
      <c r="J35" s="89">
        <f>0</f>
        <v>0</v>
      </c>
      <c r="L35" s="33"/>
    </row>
    <row r="36" spans="2:12" s="1" customFormat="1" ht="14.4" hidden="1" customHeight="1">
      <c r="B36" s="33"/>
      <c r="E36" s="27" t="s">
        <v>51</v>
      </c>
      <c r="F36" s="89">
        <f>ROUND((SUM(BH82:BH174)),  2)</f>
        <v>0</v>
      </c>
      <c r="I36" s="90">
        <v>0.15</v>
      </c>
      <c r="J36" s="89">
        <f>0</f>
        <v>0</v>
      </c>
      <c r="L36" s="33"/>
    </row>
    <row r="37" spans="2:12" s="1" customFormat="1" ht="14.4" hidden="1" customHeight="1">
      <c r="B37" s="33"/>
      <c r="E37" s="27" t="s">
        <v>52</v>
      </c>
      <c r="F37" s="89">
        <f>ROUND((SUM(BI82:BI174)),  2)</f>
        <v>0</v>
      </c>
      <c r="I37" s="90">
        <v>0</v>
      </c>
      <c r="J37" s="89">
        <f>0</f>
        <v>0</v>
      </c>
      <c r="L37" s="33"/>
    </row>
    <row r="38" spans="2:12" s="1" customFormat="1" ht="7" customHeight="1">
      <c r="B38" s="33"/>
      <c r="L38" s="33"/>
    </row>
    <row r="39" spans="2:12" s="1" customFormat="1" ht="25.4" customHeight="1">
      <c r="B39" s="33"/>
      <c r="C39" s="91"/>
      <c r="D39" s="92" t="s">
        <v>53</v>
      </c>
      <c r="E39" s="55"/>
      <c r="F39" s="55"/>
      <c r="G39" s="93" t="s">
        <v>54</v>
      </c>
      <c r="H39" s="94" t="s">
        <v>55</v>
      </c>
      <c r="I39" s="55"/>
      <c r="J39" s="95">
        <f>SUM(J30:J37)</f>
        <v>0</v>
      </c>
      <c r="K39" s="96"/>
      <c r="L39" s="33"/>
    </row>
    <row r="40" spans="2:12" s="1" customFormat="1" ht="14.4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7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5" customHeight="1">
      <c r="B45" s="33"/>
      <c r="C45" s="21" t="s">
        <v>121</v>
      </c>
      <c r="L45" s="33"/>
    </row>
    <row r="46" spans="2:12" s="1" customFormat="1" ht="7" customHeight="1">
      <c r="B46" s="33"/>
      <c r="L46" s="33"/>
    </row>
    <row r="47" spans="2:12" s="1" customFormat="1" ht="12" customHeight="1">
      <c r="B47" s="33"/>
      <c r="C47" s="27" t="s">
        <v>16</v>
      </c>
      <c r="L47" s="33"/>
    </row>
    <row r="48" spans="2:12" s="1" customFormat="1" ht="16.5" customHeight="1">
      <c r="B48" s="33"/>
      <c r="E48" s="307" t="str">
        <f>E7</f>
        <v>22112020_22 - Sanace -10  Mníšek pod Brdy, Halda, Bažantnice a okoli-12</v>
      </c>
      <c r="F48" s="308"/>
      <c r="G48" s="308"/>
      <c r="H48" s="308"/>
      <c r="L48" s="33"/>
    </row>
    <row r="49" spans="2:47" s="1" customFormat="1" ht="12" customHeight="1">
      <c r="B49" s="33"/>
      <c r="C49" s="27" t="s">
        <v>115</v>
      </c>
      <c r="L49" s="33"/>
    </row>
    <row r="50" spans="2:47" s="1" customFormat="1" ht="16.5" customHeight="1">
      <c r="B50" s="33"/>
      <c r="E50" s="274" t="str">
        <f>E9</f>
        <v>22112020_08 - Mníšek pod Brdy  - Biologická rekultivace</v>
      </c>
      <c r="F50" s="309"/>
      <c r="G50" s="309"/>
      <c r="H50" s="309"/>
      <c r="L50" s="33"/>
    </row>
    <row r="51" spans="2:47" s="1" customFormat="1" ht="7" customHeight="1">
      <c r="B51" s="33"/>
      <c r="L51" s="33"/>
    </row>
    <row r="52" spans="2:47" s="1" customFormat="1" ht="12" customHeight="1">
      <c r="B52" s="33"/>
      <c r="C52" s="27" t="s">
        <v>22</v>
      </c>
      <c r="F52" s="25" t="str">
        <f>F12</f>
        <v>Mníšek pod Brdy</v>
      </c>
      <c r="I52" s="27" t="s">
        <v>24</v>
      </c>
      <c r="J52" s="50" t="str">
        <f>IF(J12="","",J12)</f>
        <v>Vyplň údaj</v>
      </c>
      <c r="L52" s="33"/>
    </row>
    <row r="53" spans="2:47" s="1" customFormat="1" ht="7" customHeight="1">
      <c r="B53" s="33"/>
      <c r="L53" s="33"/>
    </row>
    <row r="54" spans="2:47" s="1" customFormat="1" ht="15.15" customHeight="1">
      <c r="B54" s="33"/>
      <c r="C54" s="27" t="s">
        <v>29</v>
      </c>
      <c r="F54" s="25" t="str">
        <f>E15</f>
        <v>Město Mníšek pod Brdy</v>
      </c>
      <c r="I54" s="27" t="s">
        <v>36</v>
      </c>
      <c r="J54" s="31" t="str">
        <f>E21</f>
        <v>Interprojekt odpady</v>
      </c>
      <c r="L54" s="33"/>
    </row>
    <row r="55" spans="2:47" s="1" customFormat="1" ht="15.15" customHeight="1">
      <c r="B55" s="33"/>
      <c r="C55" s="27" t="s">
        <v>34</v>
      </c>
      <c r="F55" s="25" t="str">
        <f>IF(E18="","",E18)</f>
        <v>Vyplň údaj</v>
      </c>
      <c r="I55" s="27" t="s">
        <v>39</v>
      </c>
      <c r="J55" s="31" t="str">
        <f>E24</f>
        <v>Ing. R. Pýcha</v>
      </c>
      <c r="L55" s="33"/>
    </row>
    <row r="56" spans="2:47" s="1" customFormat="1" ht="10.25" customHeight="1">
      <c r="B56" s="33"/>
      <c r="L56" s="33"/>
    </row>
    <row r="57" spans="2:47" s="1" customFormat="1" ht="29.25" customHeight="1">
      <c r="B57" s="33"/>
      <c r="C57" s="97" t="s">
        <v>122</v>
      </c>
      <c r="D57" s="91"/>
      <c r="E57" s="91"/>
      <c r="F57" s="91"/>
      <c r="G57" s="91"/>
      <c r="H57" s="91"/>
      <c r="I57" s="91"/>
      <c r="J57" s="98" t="s">
        <v>123</v>
      </c>
      <c r="K57" s="91"/>
      <c r="L57" s="33"/>
    </row>
    <row r="58" spans="2:47" s="1" customFormat="1" ht="10.25" customHeight="1">
      <c r="B58" s="33"/>
      <c r="L58" s="33"/>
    </row>
    <row r="59" spans="2:47" s="1" customFormat="1" ht="22.75" customHeight="1">
      <c r="B59" s="33"/>
      <c r="C59" s="99" t="s">
        <v>75</v>
      </c>
      <c r="J59" s="64">
        <f>J82</f>
        <v>0</v>
      </c>
      <c r="L59" s="33"/>
      <c r="AU59" s="17" t="s">
        <v>124</v>
      </c>
    </row>
    <row r="60" spans="2:47" s="8" customFormat="1" ht="25" customHeight="1">
      <c r="B60" s="100"/>
      <c r="D60" s="101" t="s">
        <v>125</v>
      </c>
      <c r="E60" s="102"/>
      <c r="F60" s="102"/>
      <c r="G60" s="102"/>
      <c r="H60" s="102"/>
      <c r="I60" s="102"/>
      <c r="J60" s="103">
        <f>J83</f>
        <v>0</v>
      </c>
      <c r="L60" s="100"/>
    </row>
    <row r="61" spans="2:47" s="9" customFormat="1" ht="19.899999999999999" customHeight="1">
      <c r="B61" s="104"/>
      <c r="D61" s="105" t="s">
        <v>126</v>
      </c>
      <c r="E61" s="106"/>
      <c r="F61" s="106"/>
      <c r="G61" s="106"/>
      <c r="H61" s="106"/>
      <c r="I61" s="106"/>
      <c r="J61" s="107">
        <f>J84</f>
        <v>0</v>
      </c>
      <c r="L61" s="104"/>
    </row>
    <row r="62" spans="2:47" s="9" customFormat="1" ht="19.899999999999999" customHeight="1">
      <c r="B62" s="104"/>
      <c r="D62" s="105" t="s">
        <v>503</v>
      </c>
      <c r="E62" s="106"/>
      <c r="F62" s="106"/>
      <c r="G62" s="106"/>
      <c r="H62" s="106"/>
      <c r="I62" s="106"/>
      <c r="J62" s="107">
        <f>J172</f>
        <v>0</v>
      </c>
      <c r="L62" s="104"/>
    </row>
    <row r="63" spans="2:47" s="1" customFormat="1" ht="21.75" customHeight="1">
      <c r="B63" s="33"/>
      <c r="L63" s="33"/>
    </row>
    <row r="64" spans="2:47" s="1" customFormat="1" ht="7" customHeight="1"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33"/>
    </row>
    <row r="68" spans="2:12" s="1" customFormat="1" ht="7" customHeight="1">
      <c r="B68" s="44"/>
      <c r="C68" s="45"/>
      <c r="D68" s="45"/>
      <c r="E68" s="45"/>
      <c r="F68" s="45"/>
      <c r="G68" s="45"/>
      <c r="H68" s="45"/>
      <c r="I68" s="45"/>
      <c r="J68" s="45"/>
      <c r="K68" s="45"/>
      <c r="L68" s="33"/>
    </row>
    <row r="69" spans="2:12" s="1" customFormat="1" ht="25" customHeight="1">
      <c r="B69" s="33"/>
      <c r="C69" s="21" t="s">
        <v>129</v>
      </c>
      <c r="L69" s="33"/>
    </row>
    <row r="70" spans="2:12" s="1" customFormat="1" ht="7" customHeight="1">
      <c r="B70" s="33"/>
      <c r="L70" s="33"/>
    </row>
    <row r="71" spans="2:12" s="1" customFormat="1" ht="12" customHeight="1">
      <c r="B71" s="33"/>
      <c r="C71" s="27" t="s">
        <v>16</v>
      </c>
      <c r="L71" s="33"/>
    </row>
    <row r="72" spans="2:12" s="1" customFormat="1" ht="16.5" customHeight="1">
      <c r="B72" s="33"/>
      <c r="E72" s="307" t="str">
        <f>E7</f>
        <v>22112020_22 - Sanace -10  Mníšek pod Brdy, Halda, Bažantnice a okoli-12</v>
      </c>
      <c r="F72" s="308"/>
      <c r="G72" s="308"/>
      <c r="H72" s="308"/>
      <c r="L72" s="33"/>
    </row>
    <row r="73" spans="2:12" s="1" customFormat="1" ht="12" customHeight="1">
      <c r="B73" s="33"/>
      <c r="C73" s="27" t="s">
        <v>115</v>
      </c>
      <c r="L73" s="33"/>
    </row>
    <row r="74" spans="2:12" s="1" customFormat="1" ht="16.5" customHeight="1">
      <c r="B74" s="33"/>
      <c r="E74" s="274" t="str">
        <f>E9</f>
        <v>22112020_08 - Mníšek pod Brdy  - Biologická rekultivace</v>
      </c>
      <c r="F74" s="309"/>
      <c r="G74" s="309"/>
      <c r="H74" s="309"/>
      <c r="L74" s="33"/>
    </row>
    <row r="75" spans="2:12" s="1" customFormat="1" ht="7" customHeight="1">
      <c r="B75" s="33"/>
      <c r="L75" s="33"/>
    </row>
    <row r="76" spans="2:12" s="1" customFormat="1" ht="12" customHeight="1">
      <c r="B76" s="33"/>
      <c r="C76" s="27" t="s">
        <v>22</v>
      </c>
      <c r="F76" s="25" t="str">
        <f>F12</f>
        <v>Mníšek pod Brdy</v>
      </c>
      <c r="I76" s="27" t="s">
        <v>24</v>
      </c>
      <c r="J76" s="50" t="str">
        <f>IF(J12="","",J12)</f>
        <v>Vyplň údaj</v>
      </c>
      <c r="L76" s="33"/>
    </row>
    <row r="77" spans="2:12" s="1" customFormat="1" ht="7" customHeight="1">
      <c r="B77" s="33"/>
      <c r="L77" s="33"/>
    </row>
    <row r="78" spans="2:12" s="1" customFormat="1" ht="15.15" customHeight="1">
      <c r="B78" s="33"/>
      <c r="C78" s="27" t="s">
        <v>29</v>
      </c>
      <c r="F78" s="25" t="str">
        <f>E15</f>
        <v>Město Mníšek pod Brdy</v>
      </c>
      <c r="I78" s="27" t="s">
        <v>36</v>
      </c>
      <c r="J78" s="31" t="str">
        <f>E21</f>
        <v>Interprojekt odpady</v>
      </c>
      <c r="L78" s="33"/>
    </row>
    <row r="79" spans="2:12" s="1" customFormat="1" ht="15.15" customHeight="1">
      <c r="B79" s="33"/>
      <c r="C79" s="27" t="s">
        <v>34</v>
      </c>
      <c r="F79" s="25" t="str">
        <f>IF(E18="","",E18)</f>
        <v>Vyplň údaj</v>
      </c>
      <c r="I79" s="27" t="s">
        <v>39</v>
      </c>
      <c r="J79" s="31" t="str">
        <f>E24</f>
        <v>Ing. R. Pýcha</v>
      </c>
      <c r="L79" s="33"/>
    </row>
    <row r="80" spans="2:12" s="1" customFormat="1" ht="10.25" customHeight="1">
      <c r="B80" s="33"/>
      <c r="L80" s="33"/>
    </row>
    <row r="81" spans="2:65" s="10" customFormat="1" ht="29.25" customHeight="1">
      <c r="B81" s="108"/>
      <c r="C81" s="109" t="s">
        <v>130</v>
      </c>
      <c r="D81" s="110" t="s">
        <v>62</v>
      </c>
      <c r="E81" s="110" t="s">
        <v>58</v>
      </c>
      <c r="F81" s="110" t="s">
        <v>59</v>
      </c>
      <c r="G81" s="110" t="s">
        <v>131</v>
      </c>
      <c r="H81" s="110" t="s">
        <v>132</v>
      </c>
      <c r="I81" s="110" t="s">
        <v>133</v>
      </c>
      <c r="J81" s="110" t="s">
        <v>123</v>
      </c>
      <c r="K81" s="111" t="s">
        <v>134</v>
      </c>
      <c r="L81" s="108"/>
      <c r="M81" s="57" t="s">
        <v>31</v>
      </c>
      <c r="N81" s="58" t="s">
        <v>47</v>
      </c>
      <c r="O81" s="58" t="s">
        <v>135</v>
      </c>
      <c r="P81" s="58" t="s">
        <v>136</v>
      </c>
      <c r="Q81" s="58" t="s">
        <v>137</v>
      </c>
      <c r="R81" s="58" t="s">
        <v>138</v>
      </c>
      <c r="S81" s="58" t="s">
        <v>139</v>
      </c>
      <c r="T81" s="59" t="s">
        <v>140</v>
      </c>
    </row>
    <row r="82" spans="2:65" s="1" customFormat="1" ht="22.75" customHeight="1">
      <c r="B82" s="33"/>
      <c r="C82" s="62" t="s">
        <v>141</v>
      </c>
      <c r="J82" s="112">
        <f>BK82</f>
        <v>0</v>
      </c>
      <c r="L82" s="33"/>
      <c r="M82" s="60"/>
      <c r="N82" s="51"/>
      <c r="O82" s="51"/>
      <c r="P82" s="113">
        <f>P83</f>
        <v>0</v>
      </c>
      <c r="Q82" s="51"/>
      <c r="R82" s="113">
        <f>R83</f>
        <v>19.795850000000002</v>
      </c>
      <c r="S82" s="51"/>
      <c r="T82" s="114">
        <f>T83</f>
        <v>0</v>
      </c>
      <c r="AT82" s="17" t="s">
        <v>76</v>
      </c>
      <c r="AU82" s="17" t="s">
        <v>124</v>
      </c>
      <c r="BK82" s="115">
        <f>BK83</f>
        <v>0</v>
      </c>
    </row>
    <row r="83" spans="2:65" s="11" customFormat="1" ht="25.9" customHeight="1">
      <c r="B83" s="116"/>
      <c r="D83" s="117" t="s">
        <v>76</v>
      </c>
      <c r="E83" s="118" t="s">
        <v>142</v>
      </c>
      <c r="F83" s="118" t="s">
        <v>143</v>
      </c>
      <c r="I83" s="119"/>
      <c r="J83" s="120">
        <f>BK83</f>
        <v>0</v>
      </c>
      <c r="L83" s="116"/>
      <c r="M83" s="121"/>
      <c r="P83" s="122">
        <f>P84+P172</f>
        <v>0</v>
      </c>
      <c r="R83" s="122">
        <f>R84+R172</f>
        <v>19.795850000000002</v>
      </c>
      <c r="T83" s="123">
        <f>T84+T172</f>
        <v>0</v>
      </c>
      <c r="AR83" s="117" t="s">
        <v>85</v>
      </c>
      <c r="AT83" s="124" t="s">
        <v>76</v>
      </c>
      <c r="AU83" s="124" t="s">
        <v>77</v>
      </c>
      <c r="AY83" s="117" t="s">
        <v>144</v>
      </c>
      <c r="BK83" s="125">
        <f>BK84+BK172</f>
        <v>0</v>
      </c>
    </row>
    <row r="84" spans="2:65" s="11" customFormat="1" ht="22.75" customHeight="1">
      <c r="B84" s="116"/>
      <c r="D84" s="117" t="s">
        <v>76</v>
      </c>
      <c r="E84" s="126" t="s">
        <v>85</v>
      </c>
      <c r="F84" s="126" t="s">
        <v>145</v>
      </c>
      <c r="I84" s="119"/>
      <c r="J84" s="127">
        <f>BK84</f>
        <v>0</v>
      </c>
      <c r="L84" s="116"/>
      <c r="M84" s="121"/>
      <c r="P84" s="122">
        <f>SUM(P85:P171)</f>
        <v>0</v>
      </c>
      <c r="R84" s="122">
        <f>SUM(R85:R171)</f>
        <v>19.795850000000002</v>
      </c>
      <c r="T84" s="123">
        <f>SUM(T85:T171)</f>
        <v>0</v>
      </c>
      <c r="AR84" s="117" t="s">
        <v>85</v>
      </c>
      <c r="AT84" s="124" t="s">
        <v>76</v>
      </c>
      <c r="AU84" s="124" t="s">
        <v>85</v>
      </c>
      <c r="AY84" s="117" t="s">
        <v>144</v>
      </c>
      <c r="BK84" s="125">
        <f>SUM(BK85:BK171)</f>
        <v>0</v>
      </c>
    </row>
    <row r="85" spans="2:65" s="1" customFormat="1" ht="16.5" customHeight="1">
      <c r="B85" s="33"/>
      <c r="C85" s="128" t="s">
        <v>85</v>
      </c>
      <c r="D85" s="128" t="s">
        <v>146</v>
      </c>
      <c r="E85" s="129" t="s">
        <v>504</v>
      </c>
      <c r="F85" s="130" t="s">
        <v>505</v>
      </c>
      <c r="G85" s="131" t="s">
        <v>149</v>
      </c>
      <c r="H85" s="132">
        <v>26890</v>
      </c>
      <c r="I85" s="133"/>
      <c r="J85" s="134">
        <f>ROUND(I85*H85,2)</f>
        <v>0</v>
      </c>
      <c r="K85" s="130" t="s">
        <v>150</v>
      </c>
      <c r="L85" s="33"/>
      <c r="M85" s="135" t="s">
        <v>31</v>
      </c>
      <c r="N85" s="136" t="s">
        <v>48</v>
      </c>
      <c r="P85" s="137">
        <f>O85*H85</f>
        <v>0</v>
      </c>
      <c r="Q85" s="137">
        <v>0</v>
      </c>
      <c r="R85" s="137">
        <f>Q85*H85</f>
        <v>0</v>
      </c>
      <c r="S85" s="137">
        <v>0</v>
      </c>
      <c r="T85" s="138">
        <f>S85*H85</f>
        <v>0</v>
      </c>
      <c r="AR85" s="139" t="s">
        <v>151</v>
      </c>
      <c r="AT85" s="139" t="s">
        <v>146</v>
      </c>
      <c r="AU85" s="139" t="s">
        <v>21</v>
      </c>
      <c r="AY85" s="17" t="s">
        <v>144</v>
      </c>
      <c r="BE85" s="140">
        <f>IF(N85="základní",J85,0)</f>
        <v>0</v>
      </c>
      <c r="BF85" s="140">
        <f>IF(N85="snížená",J85,0)</f>
        <v>0</v>
      </c>
      <c r="BG85" s="140">
        <f>IF(N85="zákl. přenesená",J85,0)</f>
        <v>0</v>
      </c>
      <c r="BH85" s="140">
        <f>IF(N85="sníž. přenesená",J85,0)</f>
        <v>0</v>
      </c>
      <c r="BI85" s="140">
        <f>IF(N85="nulová",J85,0)</f>
        <v>0</v>
      </c>
      <c r="BJ85" s="17" t="s">
        <v>85</v>
      </c>
      <c r="BK85" s="140">
        <f>ROUND(I85*H85,2)</f>
        <v>0</v>
      </c>
      <c r="BL85" s="17" t="s">
        <v>151</v>
      </c>
      <c r="BM85" s="139" t="s">
        <v>506</v>
      </c>
    </row>
    <row r="86" spans="2:65" s="1" customFormat="1" ht="10">
      <c r="B86" s="33"/>
      <c r="D86" s="141" t="s">
        <v>153</v>
      </c>
      <c r="F86" s="142" t="s">
        <v>507</v>
      </c>
      <c r="I86" s="143"/>
      <c r="L86" s="33"/>
      <c r="M86" s="144"/>
      <c r="T86" s="54"/>
      <c r="AT86" s="17" t="s">
        <v>153</v>
      </c>
      <c r="AU86" s="17" t="s">
        <v>21</v>
      </c>
    </row>
    <row r="87" spans="2:65" s="12" customFormat="1" ht="10">
      <c r="B87" s="145"/>
      <c r="D87" s="146" t="s">
        <v>155</v>
      </c>
      <c r="E87" s="147" t="s">
        <v>31</v>
      </c>
      <c r="F87" s="148" t="s">
        <v>508</v>
      </c>
      <c r="H87" s="149">
        <v>26890</v>
      </c>
      <c r="I87" s="150"/>
      <c r="L87" s="145"/>
      <c r="M87" s="151"/>
      <c r="T87" s="152"/>
      <c r="AT87" s="147" t="s">
        <v>155</v>
      </c>
      <c r="AU87" s="147" t="s">
        <v>21</v>
      </c>
      <c r="AV87" s="12" t="s">
        <v>21</v>
      </c>
      <c r="AW87" s="12" t="s">
        <v>38</v>
      </c>
      <c r="AX87" s="12" t="s">
        <v>77</v>
      </c>
      <c r="AY87" s="147" t="s">
        <v>144</v>
      </c>
    </row>
    <row r="88" spans="2:65" s="13" customFormat="1" ht="10">
      <c r="B88" s="153"/>
      <c r="D88" s="146" t="s">
        <v>155</v>
      </c>
      <c r="E88" s="154" t="s">
        <v>31</v>
      </c>
      <c r="F88" s="155" t="s">
        <v>157</v>
      </c>
      <c r="H88" s="156">
        <v>26890</v>
      </c>
      <c r="I88" s="157"/>
      <c r="L88" s="153"/>
      <c r="M88" s="158"/>
      <c r="T88" s="159"/>
      <c r="AT88" s="154" t="s">
        <v>155</v>
      </c>
      <c r="AU88" s="154" t="s">
        <v>21</v>
      </c>
      <c r="AV88" s="13" t="s">
        <v>151</v>
      </c>
      <c r="AW88" s="13" t="s">
        <v>38</v>
      </c>
      <c r="AX88" s="13" t="s">
        <v>85</v>
      </c>
      <c r="AY88" s="154" t="s">
        <v>144</v>
      </c>
    </row>
    <row r="89" spans="2:65" s="1" customFormat="1" ht="16.5" customHeight="1">
      <c r="B89" s="33"/>
      <c r="C89" s="128" t="s">
        <v>21</v>
      </c>
      <c r="D89" s="128" t="s">
        <v>146</v>
      </c>
      <c r="E89" s="129" t="s">
        <v>509</v>
      </c>
      <c r="F89" s="130" t="s">
        <v>510</v>
      </c>
      <c r="G89" s="131" t="s">
        <v>149</v>
      </c>
      <c r="H89" s="132">
        <v>17620</v>
      </c>
      <c r="I89" s="133"/>
      <c r="J89" s="134">
        <f>ROUND(I89*H89,2)</f>
        <v>0</v>
      </c>
      <c r="K89" s="130" t="s">
        <v>150</v>
      </c>
      <c r="L89" s="33"/>
      <c r="M89" s="135" t="s">
        <v>31</v>
      </c>
      <c r="N89" s="136" t="s">
        <v>48</v>
      </c>
      <c r="P89" s="137">
        <f>O89*H89</f>
        <v>0</v>
      </c>
      <c r="Q89" s="137">
        <v>0</v>
      </c>
      <c r="R89" s="137">
        <f>Q89*H89</f>
        <v>0</v>
      </c>
      <c r="S89" s="137">
        <v>0</v>
      </c>
      <c r="T89" s="138">
        <f>S89*H89</f>
        <v>0</v>
      </c>
      <c r="AR89" s="139" t="s">
        <v>151</v>
      </c>
      <c r="AT89" s="139" t="s">
        <v>146</v>
      </c>
      <c r="AU89" s="139" t="s">
        <v>21</v>
      </c>
      <c r="AY89" s="17" t="s">
        <v>144</v>
      </c>
      <c r="BE89" s="140">
        <f>IF(N89="základní",J89,0)</f>
        <v>0</v>
      </c>
      <c r="BF89" s="140">
        <f>IF(N89="snížená",J89,0)</f>
        <v>0</v>
      </c>
      <c r="BG89" s="140">
        <f>IF(N89="zákl. přenesená",J89,0)</f>
        <v>0</v>
      </c>
      <c r="BH89" s="140">
        <f>IF(N89="sníž. přenesená",J89,0)</f>
        <v>0</v>
      </c>
      <c r="BI89" s="140">
        <f>IF(N89="nulová",J89,0)</f>
        <v>0</v>
      </c>
      <c r="BJ89" s="17" t="s">
        <v>85</v>
      </c>
      <c r="BK89" s="140">
        <f>ROUND(I89*H89,2)</f>
        <v>0</v>
      </c>
      <c r="BL89" s="17" t="s">
        <v>151</v>
      </c>
      <c r="BM89" s="139" t="s">
        <v>511</v>
      </c>
    </row>
    <row r="90" spans="2:65" s="1" customFormat="1" ht="10">
      <c r="B90" s="33"/>
      <c r="D90" s="141" t="s">
        <v>153</v>
      </c>
      <c r="F90" s="142" t="s">
        <v>512</v>
      </c>
      <c r="I90" s="143"/>
      <c r="L90" s="33"/>
      <c r="M90" s="144"/>
      <c r="T90" s="54"/>
      <c r="AT90" s="17" t="s">
        <v>153</v>
      </c>
      <c r="AU90" s="17" t="s">
        <v>21</v>
      </c>
    </row>
    <row r="91" spans="2:65" s="12" customFormat="1" ht="10">
      <c r="B91" s="145"/>
      <c r="D91" s="146" t="s">
        <v>155</v>
      </c>
      <c r="E91" s="147" t="s">
        <v>31</v>
      </c>
      <c r="F91" s="148" t="s">
        <v>513</v>
      </c>
      <c r="H91" s="149">
        <v>17620</v>
      </c>
      <c r="I91" s="150"/>
      <c r="L91" s="145"/>
      <c r="M91" s="151"/>
      <c r="T91" s="152"/>
      <c r="AT91" s="147" t="s">
        <v>155</v>
      </c>
      <c r="AU91" s="147" t="s">
        <v>21</v>
      </c>
      <c r="AV91" s="12" t="s">
        <v>21</v>
      </c>
      <c r="AW91" s="12" t="s">
        <v>38</v>
      </c>
      <c r="AX91" s="12" t="s">
        <v>77</v>
      </c>
      <c r="AY91" s="147" t="s">
        <v>144</v>
      </c>
    </row>
    <row r="92" spans="2:65" s="13" customFormat="1" ht="10">
      <c r="B92" s="153"/>
      <c r="D92" s="146" t="s">
        <v>155</v>
      </c>
      <c r="E92" s="154" t="s">
        <v>31</v>
      </c>
      <c r="F92" s="155" t="s">
        <v>157</v>
      </c>
      <c r="H92" s="156">
        <v>17620</v>
      </c>
      <c r="I92" s="157"/>
      <c r="L92" s="153"/>
      <c r="M92" s="158"/>
      <c r="T92" s="159"/>
      <c r="AT92" s="154" t="s">
        <v>155</v>
      </c>
      <c r="AU92" s="154" t="s">
        <v>21</v>
      </c>
      <c r="AV92" s="13" t="s">
        <v>151</v>
      </c>
      <c r="AW92" s="13" t="s">
        <v>38</v>
      </c>
      <c r="AX92" s="13" t="s">
        <v>85</v>
      </c>
      <c r="AY92" s="154" t="s">
        <v>144</v>
      </c>
    </row>
    <row r="93" spans="2:65" s="1" customFormat="1" ht="24.15" customHeight="1">
      <c r="B93" s="33"/>
      <c r="C93" s="128" t="s">
        <v>164</v>
      </c>
      <c r="D93" s="128" t="s">
        <v>146</v>
      </c>
      <c r="E93" s="129" t="s">
        <v>514</v>
      </c>
      <c r="F93" s="130" t="s">
        <v>515</v>
      </c>
      <c r="G93" s="131" t="s">
        <v>149</v>
      </c>
      <c r="H93" s="132">
        <v>26890</v>
      </c>
      <c r="I93" s="133"/>
      <c r="J93" s="134">
        <f>ROUND(I93*H93,2)</f>
        <v>0</v>
      </c>
      <c r="K93" s="130" t="s">
        <v>150</v>
      </c>
      <c r="L93" s="33"/>
      <c r="M93" s="135" t="s">
        <v>31</v>
      </c>
      <c r="N93" s="136" t="s">
        <v>48</v>
      </c>
      <c r="P93" s="137">
        <f>O93*H93</f>
        <v>0</v>
      </c>
      <c r="Q93" s="137">
        <v>0</v>
      </c>
      <c r="R93" s="137">
        <f>Q93*H93</f>
        <v>0</v>
      </c>
      <c r="S93" s="137">
        <v>0</v>
      </c>
      <c r="T93" s="138">
        <f>S93*H93</f>
        <v>0</v>
      </c>
      <c r="AR93" s="139" t="s">
        <v>151</v>
      </c>
      <c r="AT93" s="139" t="s">
        <v>146</v>
      </c>
      <c r="AU93" s="139" t="s">
        <v>21</v>
      </c>
      <c r="AY93" s="17" t="s">
        <v>144</v>
      </c>
      <c r="BE93" s="140">
        <f>IF(N93="základní",J93,0)</f>
        <v>0</v>
      </c>
      <c r="BF93" s="140">
        <f>IF(N93="snížená",J93,0)</f>
        <v>0</v>
      </c>
      <c r="BG93" s="140">
        <f>IF(N93="zákl. přenesená",J93,0)</f>
        <v>0</v>
      </c>
      <c r="BH93" s="140">
        <f>IF(N93="sníž. přenesená",J93,0)</f>
        <v>0</v>
      </c>
      <c r="BI93" s="140">
        <f>IF(N93="nulová",J93,0)</f>
        <v>0</v>
      </c>
      <c r="BJ93" s="17" t="s">
        <v>85</v>
      </c>
      <c r="BK93" s="140">
        <f>ROUND(I93*H93,2)</f>
        <v>0</v>
      </c>
      <c r="BL93" s="17" t="s">
        <v>151</v>
      </c>
      <c r="BM93" s="139" t="s">
        <v>516</v>
      </c>
    </row>
    <row r="94" spans="2:65" s="1" customFormat="1" ht="10">
      <c r="B94" s="33"/>
      <c r="D94" s="141" t="s">
        <v>153</v>
      </c>
      <c r="F94" s="142" t="s">
        <v>517</v>
      </c>
      <c r="I94" s="143"/>
      <c r="L94" s="33"/>
      <c r="M94" s="144"/>
      <c r="T94" s="54"/>
      <c r="AT94" s="17" t="s">
        <v>153</v>
      </c>
      <c r="AU94" s="17" t="s">
        <v>21</v>
      </c>
    </row>
    <row r="95" spans="2:65" s="12" customFormat="1" ht="10">
      <c r="B95" s="145"/>
      <c r="D95" s="146" t="s">
        <v>155</v>
      </c>
      <c r="E95" s="147" t="s">
        <v>31</v>
      </c>
      <c r="F95" s="148" t="s">
        <v>430</v>
      </c>
      <c r="H95" s="149">
        <v>26890</v>
      </c>
      <c r="I95" s="150"/>
      <c r="L95" s="145"/>
      <c r="M95" s="151"/>
      <c r="T95" s="152"/>
      <c r="AT95" s="147" t="s">
        <v>155</v>
      </c>
      <c r="AU95" s="147" t="s">
        <v>21</v>
      </c>
      <c r="AV95" s="12" t="s">
        <v>21</v>
      </c>
      <c r="AW95" s="12" t="s">
        <v>38</v>
      </c>
      <c r="AX95" s="12" t="s">
        <v>77</v>
      </c>
      <c r="AY95" s="147" t="s">
        <v>144</v>
      </c>
    </row>
    <row r="96" spans="2:65" s="13" customFormat="1" ht="10">
      <c r="B96" s="153"/>
      <c r="D96" s="146" t="s">
        <v>155</v>
      </c>
      <c r="E96" s="154" t="s">
        <v>31</v>
      </c>
      <c r="F96" s="155" t="s">
        <v>157</v>
      </c>
      <c r="H96" s="156">
        <v>26890</v>
      </c>
      <c r="I96" s="157"/>
      <c r="L96" s="153"/>
      <c r="M96" s="158"/>
      <c r="T96" s="159"/>
      <c r="AT96" s="154" t="s">
        <v>155</v>
      </c>
      <c r="AU96" s="154" t="s">
        <v>21</v>
      </c>
      <c r="AV96" s="13" t="s">
        <v>151</v>
      </c>
      <c r="AW96" s="13" t="s">
        <v>38</v>
      </c>
      <c r="AX96" s="13" t="s">
        <v>85</v>
      </c>
      <c r="AY96" s="154" t="s">
        <v>144</v>
      </c>
    </row>
    <row r="97" spans="2:65" s="1" customFormat="1" ht="24.15" customHeight="1">
      <c r="B97" s="33"/>
      <c r="C97" s="128" t="s">
        <v>151</v>
      </c>
      <c r="D97" s="128" t="s">
        <v>146</v>
      </c>
      <c r="E97" s="129" t="s">
        <v>518</v>
      </c>
      <c r="F97" s="130" t="s">
        <v>519</v>
      </c>
      <c r="G97" s="131" t="s">
        <v>149</v>
      </c>
      <c r="H97" s="132">
        <v>17620</v>
      </c>
      <c r="I97" s="133"/>
      <c r="J97" s="134">
        <f>ROUND(I97*H97,2)</f>
        <v>0</v>
      </c>
      <c r="K97" s="130" t="s">
        <v>150</v>
      </c>
      <c r="L97" s="33"/>
      <c r="M97" s="135" t="s">
        <v>31</v>
      </c>
      <c r="N97" s="136" t="s">
        <v>48</v>
      </c>
      <c r="P97" s="137">
        <f>O97*H97</f>
        <v>0</v>
      </c>
      <c r="Q97" s="137">
        <v>0</v>
      </c>
      <c r="R97" s="137">
        <f>Q97*H97</f>
        <v>0</v>
      </c>
      <c r="S97" s="137">
        <v>0</v>
      </c>
      <c r="T97" s="138">
        <f>S97*H97</f>
        <v>0</v>
      </c>
      <c r="AR97" s="139" t="s">
        <v>151</v>
      </c>
      <c r="AT97" s="139" t="s">
        <v>146</v>
      </c>
      <c r="AU97" s="139" t="s">
        <v>21</v>
      </c>
      <c r="AY97" s="17" t="s">
        <v>144</v>
      </c>
      <c r="BE97" s="140">
        <f>IF(N97="základní",J97,0)</f>
        <v>0</v>
      </c>
      <c r="BF97" s="140">
        <f>IF(N97="snížená",J97,0)</f>
        <v>0</v>
      </c>
      <c r="BG97" s="140">
        <f>IF(N97="zákl. přenesená",J97,0)</f>
        <v>0</v>
      </c>
      <c r="BH97" s="140">
        <f>IF(N97="sníž. přenesená",J97,0)</f>
        <v>0</v>
      </c>
      <c r="BI97" s="140">
        <f>IF(N97="nulová",J97,0)</f>
        <v>0</v>
      </c>
      <c r="BJ97" s="17" t="s">
        <v>85</v>
      </c>
      <c r="BK97" s="140">
        <f>ROUND(I97*H97,2)</f>
        <v>0</v>
      </c>
      <c r="BL97" s="17" t="s">
        <v>151</v>
      </c>
      <c r="BM97" s="139" t="s">
        <v>520</v>
      </c>
    </row>
    <row r="98" spans="2:65" s="1" customFormat="1" ht="10">
      <c r="B98" s="33"/>
      <c r="D98" s="141" t="s">
        <v>153</v>
      </c>
      <c r="F98" s="142" t="s">
        <v>521</v>
      </c>
      <c r="I98" s="143"/>
      <c r="L98" s="33"/>
      <c r="M98" s="144"/>
      <c r="T98" s="54"/>
      <c r="AT98" s="17" t="s">
        <v>153</v>
      </c>
      <c r="AU98" s="17" t="s">
        <v>21</v>
      </c>
    </row>
    <row r="99" spans="2:65" s="12" customFormat="1" ht="10">
      <c r="B99" s="145"/>
      <c r="D99" s="146" t="s">
        <v>155</v>
      </c>
      <c r="E99" s="147" t="s">
        <v>31</v>
      </c>
      <c r="F99" s="148" t="s">
        <v>432</v>
      </c>
      <c r="H99" s="149">
        <v>17620</v>
      </c>
      <c r="I99" s="150"/>
      <c r="L99" s="145"/>
      <c r="M99" s="151"/>
      <c r="T99" s="152"/>
      <c r="AT99" s="147" t="s">
        <v>155</v>
      </c>
      <c r="AU99" s="147" t="s">
        <v>21</v>
      </c>
      <c r="AV99" s="12" t="s">
        <v>21</v>
      </c>
      <c r="AW99" s="12" t="s">
        <v>38</v>
      </c>
      <c r="AX99" s="12" t="s">
        <v>77</v>
      </c>
      <c r="AY99" s="147" t="s">
        <v>144</v>
      </c>
    </row>
    <row r="100" spans="2:65" s="13" customFormat="1" ht="10">
      <c r="B100" s="153"/>
      <c r="D100" s="146" t="s">
        <v>155</v>
      </c>
      <c r="E100" s="154" t="s">
        <v>31</v>
      </c>
      <c r="F100" s="155" t="s">
        <v>157</v>
      </c>
      <c r="H100" s="156">
        <v>17620</v>
      </c>
      <c r="I100" s="157"/>
      <c r="L100" s="153"/>
      <c r="M100" s="158"/>
      <c r="T100" s="159"/>
      <c r="AT100" s="154" t="s">
        <v>155</v>
      </c>
      <c r="AU100" s="154" t="s">
        <v>21</v>
      </c>
      <c r="AV100" s="13" t="s">
        <v>151</v>
      </c>
      <c r="AW100" s="13" t="s">
        <v>38</v>
      </c>
      <c r="AX100" s="13" t="s">
        <v>85</v>
      </c>
      <c r="AY100" s="154" t="s">
        <v>144</v>
      </c>
    </row>
    <row r="101" spans="2:65" s="1" customFormat="1" ht="16.5" customHeight="1">
      <c r="B101" s="33"/>
      <c r="C101" s="169" t="s">
        <v>174</v>
      </c>
      <c r="D101" s="169" t="s">
        <v>339</v>
      </c>
      <c r="E101" s="170" t="s">
        <v>522</v>
      </c>
      <c r="F101" s="171" t="s">
        <v>523</v>
      </c>
      <c r="G101" s="172" t="s">
        <v>347</v>
      </c>
      <c r="H101" s="173">
        <v>403.35</v>
      </c>
      <c r="I101" s="174"/>
      <c r="J101" s="175">
        <f>ROUND(I101*H101,2)</f>
        <v>0</v>
      </c>
      <c r="K101" s="171" t="s">
        <v>150</v>
      </c>
      <c r="L101" s="176"/>
      <c r="M101" s="177" t="s">
        <v>31</v>
      </c>
      <c r="N101" s="178" t="s">
        <v>48</v>
      </c>
      <c r="P101" s="137">
        <f>O101*H101</f>
        <v>0</v>
      </c>
      <c r="Q101" s="137">
        <v>1E-3</v>
      </c>
      <c r="R101" s="137">
        <f>Q101*H101</f>
        <v>0.40335000000000004</v>
      </c>
      <c r="S101" s="137">
        <v>0</v>
      </c>
      <c r="T101" s="138">
        <f>S101*H101</f>
        <v>0</v>
      </c>
      <c r="AR101" s="139" t="s">
        <v>192</v>
      </c>
      <c r="AT101" s="139" t="s">
        <v>339</v>
      </c>
      <c r="AU101" s="139" t="s">
        <v>21</v>
      </c>
      <c r="AY101" s="17" t="s">
        <v>144</v>
      </c>
      <c r="BE101" s="140">
        <f>IF(N101="základní",J101,0)</f>
        <v>0</v>
      </c>
      <c r="BF101" s="140">
        <f>IF(N101="snížená",J101,0)</f>
        <v>0</v>
      </c>
      <c r="BG101" s="140">
        <f>IF(N101="zákl. přenesená",J101,0)</f>
        <v>0</v>
      </c>
      <c r="BH101" s="140">
        <f>IF(N101="sníž. přenesená",J101,0)</f>
        <v>0</v>
      </c>
      <c r="BI101" s="140">
        <f>IF(N101="nulová",J101,0)</f>
        <v>0</v>
      </c>
      <c r="BJ101" s="17" t="s">
        <v>85</v>
      </c>
      <c r="BK101" s="140">
        <f>ROUND(I101*H101,2)</f>
        <v>0</v>
      </c>
      <c r="BL101" s="17" t="s">
        <v>151</v>
      </c>
      <c r="BM101" s="139" t="s">
        <v>524</v>
      </c>
    </row>
    <row r="102" spans="2:65" s="12" customFormat="1" ht="10">
      <c r="B102" s="145"/>
      <c r="D102" s="146" t="s">
        <v>155</v>
      </c>
      <c r="E102" s="147" t="s">
        <v>31</v>
      </c>
      <c r="F102" s="148" t="s">
        <v>525</v>
      </c>
      <c r="H102" s="149">
        <v>403.35</v>
      </c>
      <c r="I102" s="150"/>
      <c r="L102" s="145"/>
      <c r="M102" s="151"/>
      <c r="T102" s="152"/>
      <c r="AT102" s="147" t="s">
        <v>155</v>
      </c>
      <c r="AU102" s="147" t="s">
        <v>21</v>
      </c>
      <c r="AV102" s="12" t="s">
        <v>21</v>
      </c>
      <c r="AW102" s="12" t="s">
        <v>38</v>
      </c>
      <c r="AX102" s="12" t="s">
        <v>77</v>
      </c>
      <c r="AY102" s="147" t="s">
        <v>144</v>
      </c>
    </row>
    <row r="103" spans="2:65" s="13" customFormat="1" ht="10">
      <c r="B103" s="153"/>
      <c r="D103" s="146" t="s">
        <v>155</v>
      </c>
      <c r="E103" s="154" t="s">
        <v>31</v>
      </c>
      <c r="F103" s="155" t="s">
        <v>157</v>
      </c>
      <c r="H103" s="156">
        <v>403.35</v>
      </c>
      <c r="I103" s="157"/>
      <c r="L103" s="153"/>
      <c r="M103" s="158"/>
      <c r="T103" s="159"/>
      <c r="AT103" s="154" t="s">
        <v>155</v>
      </c>
      <c r="AU103" s="154" t="s">
        <v>21</v>
      </c>
      <c r="AV103" s="13" t="s">
        <v>151</v>
      </c>
      <c r="AW103" s="13" t="s">
        <v>38</v>
      </c>
      <c r="AX103" s="13" t="s">
        <v>85</v>
      </c>
      <c r="AY103" s="154" t="s">
        <v>144</v>
      </c>
    </row>
    <row r="104" spans="2:65" s="1" customFormat="1" ht="16.5" customHeight="1">
      <c r="B104" s="33"/>
      <c r="C104" s="169" t="s">
        <v>179</v>
      </c>
      <c r="D104" s="169" t="s">
        <v>339</v>
      </c>
      <c r="E104" s="170" t="s">
        <v>526</v>
      </c>
      <c r="F104" s="171" t="s">
        <v>527</v>
      </c>
      <c r="G104" s="172" t="s">
        <v>347</v>
      </c>
      <c r="H104" s="173">
        <v>264.3</v>
      </c>
      <c r="I104" s="174"/>
      <c r="J104" s="175">
        <f>ROUND(I104*H104,2)</f>
        <v>0</v>
      </c>
      <c r="K104" s="171" t="s">
        <v>150</v>
      </c>
      <c r="L104" s="176"/>
      <c r="M104" s="177" t="s">
        <v>31</v>
      </c>
      <c r="N104" s="178" t="s">
        <v>48</v>
      </c>
      <c r="P104" s="137">
        <f>O104*H104</f>
        <v>0</v>
      </c>
      <c r="Q104" s="137">
        <v>1E-3</v>
      </c>
      <c r="R104" s="137">
        <f>Q104*H104</f>
        <v>0.26430000000000003</v>
      </c>
      <c r="S104" s="137">
        <v>0</v>
      </c>
      <c r="T104" s="138">
        <f>S104*H104</f>
        <v>0</v>
      </c>
      <c r="AR104" s="139" t="s">
        <v>192</v>
      </c>
      <c r="AT104" s="139" t="s">
        <v>339</v>
      </c>
      <c r="AU104" s="139" t="s">
        <v>21</v>
      </c>
      <c r="AY104" s="17" t="s">
        <v>144</v>
      </c>
      <c r="BE104" s="140">
        <f>IF(N104="základní",J104,0)</f>
        <v>0</v>
      </c>
      <c r="BF104" s="140">
        <f>IF(N104="snížená",J104,0)</f>
        <v>0</v>
      </c>
      <c r="BG104" s="140">
        <f>IF(N104="zákl. přenesená",J104,0)</f>
        <v>0</v>
      </c>
      <c r="BH104" s="140">
        <f>IF(N104="sníž. přenesená",J104,0)</f>
        <v>0</v>
      </c>
      <c r="BI104" s="140">
        <f>IF(N104="nulová",J104,0)</f>
        <v>0</v>
      </c>
      <c r="BJ104" s="17" t="s">
        <v>85</v>
      </c>
      <c r="BK104" s="140">
        <f>ROUND(I104*H104,2)</f>
        <v>0</v>
      </c>
      <c r="BL104" s="17" t="s">
        <v>151</v>
      </c>
      <c r="BM104" s="139" t="s">
        <v>528</v>
      </c>
    </row>
    <row r="105" spans="2:65" s="12" customFormat="1" ht="10">
      <c r="B105" s="145"/>
      <c r="D105" s="146" t="s">
        <v>155</v>
      </c>
      <c r="E105" s="147" t="s">
        <v>31</v>
      </c>
      <c r="F105" s="148" t="s">
        <v>529</v>
      </c>
      <c r="H105" s="149">
        <v>264.3</v>
      </c>
      <c r="I105" s="150"/>
      <c r="L105" s="145"/>
      <c r="M105" s="151"/>
      <c r="T105" s="152"/>
      <c r="AT105" s="147" t="s">
        <v>155</v>
      </c>
      <c r="AU105" s="147" t="s">
        <v>21</v>
      </c>
      <c r="AV105" s="12" t="s">
        <v>21</v>
      </c>
      <c r="AW105" s="12" t="s">
        <v>38</v>
      </c>
      <c r="AX105" s="12" t="s">
        <v>77</v>
      </c>
      <c r="AY105" s="147" t="s">
        <v>144</v>
      </c>
    </row>
    <row r="106" spans="2:65" s="13" customFormat="1" ht="10">
      <c r="B106" s="153"/>
      <c r="D106" s="146" t="s">
        <v>155</v>
      </c>
      <c r="E106" s="154" t="s">
        <v>31</v>
      </c>
      <c r="F106" s="155" t="s">
        <v>157</v>
      </c>
      <c r="H106" s="156">
        <v>264.3</v>
      </c>
      <c r="I106" s="157"/>
      <c r="L106" s="153"/>
      <c r="M106" s="158"/>
      <c r="T106" s="159"/>
      <c r="AT106" s="154" t="s">
        <v>155</v>
      </c>
      <c r="AU106" s="154" t="s">
        <v>21</v>
      </c>
      <c r="AV106" s="13" t="s">
        <v>151</v>
      </c>
      <c r="AW106" s="13" t="s">
        <v>38</v>
      </c>
      <c r="AX106" s="13" t="s">
        <v>85</v>
      </c>
      <c r="AY106" s="154" t="s">
        <v>144</v>
      </c>
    </row>
    <row r="107" spans="2:65" s="1" customFormat="1" ht="16.5" customHeight="1">
      <c r="B107" s="33"/>
      <c r="C107" s="128" t="s">
        <v>185</v>
      </c>
      <c r="D107" s="128" t="s">
        <v>146</v>
      </c>
      <c r="E107" s="129" t="s">
        <v>530</v>
      </c>
      <c r="F107" s="130" t="s">
        <v>531</v>
      </c>
      <c r="G107" s="131" t="s">
        <v>149</v>
      </c>
      <c r="H107" s="132">
        <v>28600</v>
      </c>
      <c r="I107" s="133"/>
      <c r="J107" s="134">
        <f>ROUND(I107*H107,2)</f>
        <v>0</v>
      </c>
      <c r="K107" s="130" t="s">
        <v>150</v>
      </c>
      <c r="L107" s="33"/>
      <c r="M107" s="135" t="s">
        <v>31</v>
      </c>
      <c r="N107" s="136" t="s">
        <v>48</v>
      </c>
      <c r="P107" s="137">
        <f>O107*H107</f>
        <v>0</v>
      </c>
      <c r="Q107" s="137">
        <v>0</v>
      </c>
      <c r="R107" s="137">
        <f>Q107*H107</f>
        <v>0</v>
      </c>
      <c r="S107" s="137">
        <v>0</v>
      </c>
      <c r="T107" s="138">
        <f>S107*H107</f>
        <v>0</v>
      </c>
      <c r="AR107" s="139" t="s">
        <v>151</v>
      </c>
      <c r="AT107" s="139" t="s">
        <v>146</v>
      </c>
      <c r="AU107" s="139" t="s">
        <v>21</v>
      </c>
      <c r="AY107" s="17" t="s">
        <v>144</v>
      </c>
      <c r="BE107" s="140">
        <f>IF(N107="základní",J107,0)</f>
        <v>0</v>
      </c>
      <c r="BF107" s="140">
        <f>IF(N107="snížená",J107,0)</f>
        <v>0</v>
      </c>
      <c r="BG107" s="140">
        <f>IF(N107="zákl. přenesená",J107,0)</f>
        <v>0</v>
      </c>
      <c r="BH107" s="140">
        <f>IF(N107="sníž. přenesená",J107,0)</f>
        <v>0</v>
      </c>
      <c r="BI107" s="140">
        <f>IF(N107="nulová",J107,0)</f>
        <v>0</v>
      </c>
      <c r="BJ107" s="17" t="s">
        <v>85</v>
      </c>
      <c r="BK107" s="140">
        <f>ROUND(I107*H107,2)</f>
        <v>0</v>
      </c>
      <c r="BL107" s="17" t="s">
        <v>151</v>
      </c>
      <c r="BM107" s="139" t="s">
        <v>532</v>
      </c>
    </row>
    <row r="108" spans="2:65" s="1" customFormat="1" ht="10">
      <c r="B108" s="33"/>
      <c r="D108" s="141" t="s">
        <v>153</v>
      </c>
      <c r="F108" s="142" t="s">
        <v>533</v>
      </c>
      <c r="I108" s="143"/>
      <c r="L108" s="33"/>
      <c r="M108" s="144"/>
      <c r="T108" s="54"/>
      <c r="AT108" s="17" t="s">
        <v>153</v>
      </c>
      <c r="AU108" s="17" t="s">
        <v>21</v>
      </c>
    </row>
    <row r="109" spans="2:65" s="12" customFormat="1" ht="10">
      <c r="B109" s="145"/>
      <c r="D109" s="146" t="s">
        <v>155</v>
      </c>
      <c r="E109" s="147" t="s">
        <v>31</v>
      </c>
      <c r="F109" s="148" t="s">
        <v>534</v>
      </c>
      <c r="H109" s="149">
        <v>28600</v>
      </c>
      <c r="I109" s="150"/>
      <c r="L109" s="145"/>
      <c r="M109" s="151"/>
      <c r="T109" s="152"/>
      <c r="AT109" s="147" t="s">
        <v>155</v>
      </c>
      <c r="AU109" s="147" t="s">
        <v>21</v>
      </c>
      <c r="AV109" s="12" t="s">
        <v>21</v>
      </c>
      <c r="AW109" s="12" t="s">
        <v>38</v>
      </c>
      <c r="AX109" s="12" t="s">
        <v>77</v>
      </c>
      <c r="AY109" s="147" t="s">
        <v>144</v>
      </c>
    </row>
    <row r="110" spans="2:65" s="13" customFormat="1" ht="10">
      <c r="B110" s="153"/>
      <c r="D110" s="146" t="s">
        <v>155</v>
      </c>
      <c r="E110" s="154" t="s">
        <v>31</v>
      </c>
      <c r="F110" s="155" t="s">
        <v>157</v>
      </c>
      <c r="H110" s="156">
        <v>28600</v>
      </c>
      <c r="I110" s="157"/>
      <c r="L110" s="153"/>
      <c r="M110" s="158"/>
      <c r="T110" s="159"/>
      <c r="AT110" s="154" t="s">
        <v>155</v>
      </c>
      <c r="AU110" s="154" t="s">
        <v>21</v>
      </c>
      <c r="AV110" s="13" t="s">
        <v>151</v>
      </c>
      <c r="AW110" s="13" t="s">
        <v>38</v>
      </c>
      <c r="AX110" s="13" t="s">
        <v>85</v>
      </c>
      <c r="AY110" s="154" t="s">
        <v>144</v>
      </c>
    </row>
    <row r="111" spans="2:65" s="1" customFormat="1" ht="16.5" customHeight="1">
      <c r="B111" s="33"/>
      <c r="C111" s="128" t="s">
        <v>192</v>
      </c>
      <c r="D111" s="128" t="s">
        <v>146</v>
      </c>
      <c r="E111" s="129" t="s">
        <v>535</v>
      </c>
      <c r="F111" s="130" t="s">
        <v>536</v>
      </c>
      <c r="G111" s="131" t="s">
        <v>149</v>
      </c>
      <c r="H111" s="132">
        <v>17620</v>
      </c>
      <c r="I111" s="133"/>
      <c r="J111" s="134">
        <f>ROUND(I111*H111,2)</f>
        <v>0</v>
      </c>
      <c r="K111" s="130" t="s">
        <v>150</v>
      </c>
      <c r="L111" s="33"/>
      <c r="M111" s="135" t="s">
        <v>31</v>
      </c>
      <c r="N111" s="136" t="s">
        <v>48</v>
      </c>
      <c r="P111" s="137">
        <f>O111*H111</f>
        <v>0</v>
      </c>
      <c r="Q111" s="137">
        <v>0</v>
      </c>
      <c r="R111" s="137">
        <f>Q111*H111</f>
        <v>0</v>
      </c>
      <c r="S111" s="137">
        <v>0</v>
      </c>
      <c r="T111" s="138">
        <f>S111*H111</f>
        <v>0</v>
      </c>
      <c r="AR111" s="139" t="s">
        <v>151</v>
      </c>
      <c r="AT111" s="139" t="s">
        <v>146</v>
      </c>
      <c r="AU111" s="139" t="s">
        <v>21</v>
      </c>
      <c r="AY111" s="17" t="s">
        <v>144</v>
      </c>
      <c r="BE111" s="140">
        <f>IF(N111="základní",J111,0)</f>
        <v>0</v>
      </c>
      <c r="BF111" s="140">
        <f>IF(N111="snížená",J111,0)</f>
        <v>0</v>
      </c>
      <c r="BG111" s="140">
        <f>IF(N111="zákl. přenesená",J111,0)</f>
        <v>0</v>
      </c>
      <c r="BH111" s="140">
        <f>IF(N111="sníž. přenesená",J111,0)</f>
        <v>0</v>
      </c>
      <c r="BI111" s="140">
        <f>IF(N111="nulová",J111,0)</f>
        <v>0</v>
      </c>
      <c r="BJ111" s="17" t="s">
        <v>85</v>
      </c>
      <c r="BK111" s="140">
        <f>ROUND(I111*H111,2)</f>
        <v>0</v>
      </c>
      <c r="BL111" s="17" t="s">
        <v>151</v>
      </c>
      <c r="BM111" s="139" t="s">
        <v>537</v>
      </c>
    </row>
    <row r="112" spans="2:65" s="1" customFormat="1" ht="10">
      <c r="B112" s="33"/>
      <c r="D112" s="141" t="s">
        <v>153</v>
      </c>
      <c r="F112" s="142" t="s">
        <v>538</v>
      </c>
      <c r="I112" s="143"/>
      <c r="L112" s="33"/>
      <c r="M112" s="144"/>
      <c r="T112" s="54"/>
      <c r="AT112" s="17" t="s">
        <v>153</v>
      </c>
      <c r="AU112" s="17" t="s">
        <v>21</v>
      </c>
    </row>
    <row r="113" spans="2:65" s="12" customFormat="1" ht="10">
      <c r="B113" s="145"/>
      <c r="D113" s="146" t="s">
        <v>155</v>
      </c>
      <c r="E113" s="147" t="s">
        <v>31</v>
      </c>
      <c r="F113" s="148" t="s">
        <v>513</v>
      </c>
      <c r="H113" s="149">
        <v>17620</v>
      </c>
      <c r="I113" s="150"/>
      <c r="L113" s="145"/>
      <c r="M113" s="151"/>
      <c r="T113" s="152"/>
      <c r="AT113" s="147" t="s">
        <v>155</v>
      </c>
      <c r="AU113" s="147" t="s">
        <v>21</v>
      </c>
      <c r="AV113" s="12" t="s">
        <v>21</v>
      </c>
      <c r="AW113" s="12" t="s">
        <v>38</v>
      </c>
      <c r="AX113" s="12" t="s">
        <v>77</v>
      </c>
      <c r="AY113" s="147" t="s">
        <v>144</v>
      </c>
    </row>
    <row r="114" spans="2:65" s="13" customFormat="1" ht="10">
      <c r="B114" s="153"/>
      <c r="D114" s="146" t="s">
        <v>155</v>
      </c>
      <c r="E114" s="154" t="s">
        <v>31</v>
      </c>
      <c r="F114" s="155" t="s">
        <v>157</v>
      </c>
      <c r="H114" s="156">
        <v>17620</v>
      </c>
      <c r="I114" s="157"/>
      <c r="L114" s="153"/>
      <c r="M114" s="158"/>
      <c r="T114" s="159"/>
      <c r="AT114" s="154" t="s">
        <v>155</v>
      </c>
      <c r="AU114" s="154" t="s">
        <v>21</v>
      </c>
      <c r="AV114" s="13" t="s">
        <v>151</v>
      </c>
      <c r="AW114" s="13" t="s">
        <v>38</v>
      </c>
      <c r="AX114" s="13" t="s">
        <v>85</v>
      </c>
      <c r="AY114" s="154" t="s">
        <v>144</v>
      </c>
    </row>
    <row r="115" spans="2:65" s="1" customFormat="1" ht="16.5" customHeight="1">
      <c r="B115" s="33"/>
      <c r="C115" s="169" t="s">
        <v>198</v>
      </c>
      <c r="D115" s="169" t="s">
        <v>339</v>
      </c>
      <c r="E115" s="170" t="s">
        <v>539</v>
      </c>
      <c r="F115" s="171" t="s">
        <v>540</v>
      </c>
      <c r="G115" s="172" t="s">
        <v>347</v>
      </c>
      <c r="H115" s="173">
        <v>890.2</v>
      </c>
      <c r="I115" s="174"/>
      <c r="J115" s="175">
        <f>ROUND(I115*H115,2)</f>
        <v>0</v>
      </c>
      <c r="K115" s="171" t="s">
        <v>31</v>
      </c>
      <c r="L115" s="176"/>
      <c r="M115" s="177" t="s">
        <v>31</v>
      </c>
      <c r="N115" s="178" t="s">
        <v>48</v>
      </c>
      <c r="P115" s="137">
        <f>O115*H115</f>
        <v>0</v>
      </c>
      <c r="Q115" s="137">
        <v>0</v>
      </c>
      <c r="R115" s="137">
        <f>Q115*H115</f>
        <v>0</v>
      </c>
      <c r="S115" s="137">
        <v>0</v>
      </c>
      <c r="T115" s="138">
        <f>S115*H115</f>
        <v>0</v>
      </c>
      <c r="AR115" s="139" t="s">
        <v>192</v>
      </c>
      <c r="AT115" s="139" t="s">
        <v>339</v>
      </c>
      <c r="AU115" s="139" t="s">
        <v>21</v>
      </c>
      <c r="AY115" s="17" t="s">
        <v>144</v>
      </c>
      <c r="BE115" s="140">
        <f>IF(N115="základní",J115,0)</f>
        <v>0</v>
      </c>
      <c r="BF115" s="140">
        <f>IF(N115="snížená",J115,0)</f>
        <v>0</v>
      </c>
      <c r="BG115" s="140">
        <f>IF(N115="zákl. přenesená",J115,0)</f>
        <v>0</v>
      </c>
      <c r="BH115" s="140">
        <f>IF(N115="sníž. přenesená",J115,0)</f>
        <v>0</v>
      </c>
      <c r="BI115" s="140">
        <f>IF(N115="nulová",J115,0)</f>
        <v>0</v>
      </c>
      <c r="BJ115" s="17" t="s">
        <v>85</v>
      </c>
      <c r="BK115" s="140">
        <f>ROUND(I115*H115,2)</f>
        <v>0</v>
      </c>
      <c r="BL115" s="17" t="s">
        <v>151</v>
      </c>
      <c r="BM115" s="139" t="s">
        <v>541</v>
      </c>
    </row>
    <row r="116" spans="2:65" s="12" customFormat="1" ht="10">
      <c r="B116" s="145"/>
      <c r="D116" s="146" t="s">
        <v>155</v>
      </c>
      <c r="E116" s="147" t="s">
        <v>31</v>
      </c>
      <c r="F116" s="148" t="s">
        <v>542</v>
      </c>
      <c r="H116" s="149">
        <v>890.2</v>
      </c>
      <c r="I116" s="150"/>
      <c r="L116" s="145"/>
      <c r="M116" s="151"/>
      <c r="T116" s="152"/>
      <c r="AT116" s="147" t="s">
        <v>155</v>
      </c>
      <c r="AU116" s="147" t="s">
        <v>21</v>
      </c>
      <c r="AV116" s="12" t="s">
        <v>21</v>
      </c>
      <c r="AW116" s="12" t="s">
        <v>38</v>
      </c>
      <c r="AX116" s="12" t="s">
        <v>77</v>
      </c>
      <c r="AY116" s="147" t="s">
        <v>144</v>
      </c>
    </row>
    <row r="117" spans="2:65" s="13" customFormat="1" ht="10">
      <c r="B117" s="153"/>
      <c r="D117" s="146" t="s">
        <v>155</v>
      </c>
      <c r="E117" s="154" t="s">
        <v>31</v>
      </c>
      <c r="F117" s="155" t="s">
        <v>157</v>
      </c>
      <c r="H117" s="156">
        <v>890.2</v>
      </c>
      <c r="I117" s="157"/>
      <c r="L117" s="153"/>
      <c r="M117" s="158"/>
      <c r="T117" s="159"/>
      <c r="AT117" s="154" t="s">
        <v>155</v>
      </c>
      <c r="AU117" s="154" t="s">
        <v>21</v>
      </c>
      <c r="AV117" s="13" t="s">
        <v>151</v>
      </c>
      <c r="AW117" s="13" t="s">
        <v>38</v>
      </c>
      <c r="AX117" s="13" t="s">
        <v>85</v>
      </c>
      <c r="AY117" s="154" t="s">
        <v>144</v>
      </c>
    </row>
    <row r="118" spans="2:65" s="1" customFormat="1" ht="21.75" customHeight="1">
      <c r="B118" s="33"/>
      <c r="C118" s="128" t="s">
        <v>204</v>
      </c>
      <c r="D118" s="128" t="s">
        <v>146</v>
      </c>
      <c r="E118" s="129" t="s">
        <v>543</v>
      </c>
      <c r="F118" s="130" t="s">
        <v>544</v>
      </c>
      <c r="G118" s="131" t="s">
        <v>149</v>
      </c>
      <c r="H118" s="132">
        <v>44510</v>
      </c>
      <c r="I118" s="133"/>
      <c r="J118" s="134">
        <f>ROUND(I118*H118,2)</f>
        <v>0</v>
      </c>
      <c r="K118" s="130" t="s">
        <v>150</v>
      </c>
      <c r="L118" s="33"/>
      <c r="M118" s="135" t="s">
        <v>31</v>
      </c>
      <c r="N118" s="136" t="s">
        <v>48</v>
      </c>
      <c r="P118" s="137">
        <f>O118*H118</f>
        <v>0</v>
      </c>
      <c r="Q118" s="137">
        <v>0</v>
      </c>
      <c r="R118" s="137">
        <f>Q118*H118</f>
        <v>0</v>
      </c>
      <c r="S118" s="137">
        <v>0</v>
      </c>
      <c r="T118" s="138">
        <f>S118*H118</f>
        <v>0</v>
      </c>
      <c r="AR118" s="139" t="s">
        <v>151</v>
      </c>
      <c r="AT118" s="139" t="s">
        <v>146</v>
      </c>
      <c r="AU118" s="139" t="s">
        <v>21</v>
      </c>
      <c r="AY118" s="17" t="s">
        <v>144</v>
      </c>
      <c r="BE118" s="140">
        <f>IF(N118="základní",J118,0)</f>
        <v>0</v>
      </c>
      <c r="BF118" s="140">
        <f>IF(N118="snížená",J118,0)</f>
        <v>0</v>
      </c>
      <c r="BG118" s="140">
        <f>IF(N118="zákl. přenesená",J118,0)</f>
        <v>0</v>
      </c>
      <c r="BH118" s="140">
        <f>IF(N118="sníž. přenesená",J118,0)</f>
        <v>0</v>
      </c>
      <c r="BI118" s="140">
        <f>IF(N118="nulová",J118,0)</f>
        <v>0</v>
      </c>
      <c r="BJ118" s="17" t="s">
        <v>85</v>
      </c>
      <c r="BK118" s="140">
        <f>ROUND(I118*H118,2)</f>
        <v>0</v>
      </c>
      <c r="BL118" s="17" t="s">
        <v>151</v>
      </c>
      <c r="BM118" s="139" t="s">
        <v>545</v>
      </c>
    </row>
    <row r="119" spans="2:65" s="1" customFormat="1" ht="10">
      <c r="B119" s="33"/>
      <c r="D119" s="141" t="s">
        <v>153</v>
      </c>
      <c r="F119" s="142" t="s">
        <v>546</v>
      </c>
      <c r="I119" s="143"/>
      <c r="L119" s="33"/>
      <c r="M119" s="144"/>
      <c r="T119" s="54"/>
      <c r="AT119" s="17" t="s">
        <v>153</v>
      </c>
      <c r="AU119" s="17" t="s">
        <v>21</v>
      </c>
    </row>
    <row r="120" spans="2:65" s="12" customFormat="1" ht="10">
      <c r="B120" s="145"/>
      <c r="D120" s="146" t="s">
        <v>155</v>
      </c>
      <c r="E120" s="147" t="s">
        <v>31</v>
      </c>
      <c r="F120" s="148" t="s">
        <v>547</v>
      </c>
      <c r="H120" s="149">
        <v>44510</v>
      </c>
      <c r="I120" s="150"/>
      <c r="L120" s="145"/>
      <c r="M120" s="151"/>
      <c r="T120" s="152"/>
      <c r="AT120" s="147" t="s">
        <v>155</v>
      </c>
      <c r="AU120" s="147" t="s">
        <v>21</v>
      </c>
      <c r="AV120" s="12" t="s">
        <v>21</v>
      </c>
      <c r="AW120" s="12" t="s">
        <v>38</v>
      </c>
      <c r="AX120" s="12" t="s">
        <v>77</v>
      </c>
      <c r="AY120" s="147" t="s">
        <v>144</v>
      </c>
    </row>
    <row r="121" spans="2:65" s="13" customFormat="1" ht="10">
      <c r="B121" s="153"/>
      <c r="D121" s="146" t="s">
        <v>155</v>
      </c>
      <c r="E121" s="154" t="s">
        <v>31</v>
      </c>
      <c r="F121" s="155" t="s">
        <v>157</v>
      </c>
      <c r="H121" s="156">
        <v>44510</v>
      </c>
      <c r="I121" s="157"/>
      <c r="L121" s="153"/>
      <c r="M121" s="158"/>
      <c r="T121" s="159"/>
      <c r="AT121" s="154" t="s">
        <v>155</v>
      </c>
      <c r="AU121" s="154" t="s">
        <v>21</v>
      </c>
      <c r="AV121" s="13" t="s">
        <v>151</v>
      </c>
      <c r="AW121" s="13" t="s">
        <v>38</v>
      </c>
      <c r="AX121" s="13" t="s">
        <v>85</v>
      </c>
      <c r="AY121" s="154" t="s">
        <v>144</v>
      </c>
    </row>
    <row r="122" spans="2:65" s="1" customFormat="1" ht="24.15" customHeight="1">
      <c r="B122" s="33"/>
      <c r="C122" s="128" t="s">
        <v>209</v>
      </c>
      <c r="D122" s="128" t="s">
        <v>146</v>
      </c>
      <c r="E122" s="129" t="s">
        <v>548</v>
      </c>
      <c r="F122" s="130" t="s">
        <v>549</v>
      </c>
      <c r="G122" s="131" t="s">
        <v>160</v>
      </c>
      <c r="H122" s="132">
        <v>1820</v>
      </c>
      <c r="I122" s="133"/>
      <c r="J122" s="134">
        <f>ROUND(I122*H122,2)</f>
        <v>0</v>
      </c>
      <c r="K122" s="130" t="s">
        <v>150</v>
      </c>
      <c r="L122" s="33"/>
      <c r="M122" s="135" t="s">
        <v>31</v>
      </c>
      <c r="N122" s="136" t="s">
        <v>48</v>
      </c>
      <c r="P122" s="137">
        <f>O122*H122</f>
        <v>0</v>
      </c>
      <c r="Q122" s="137">
        <v>0</v>
      </c>
      <c r="R122" s="137">
        <f>Q122*H122</f>
        <v>0</v>
      </c>
      <c r="S122" s="137">
        <v>0</v>
      </c>
      <c r="T122" s="138">
        <f>S122*H122</f>
        <v>0</v>
      </c>
      <c r="AR122" s="139" t="s">
        <v>151</v>
      </c>
      <c r="AT122" s="139" t="s">
        <v>146</v>
      </c>
      <c r="AU122" s="139" t="s">
        <v>21</v>
      </c>
      <c r="AY122" s="17" t="s">
        <v>144</v>
      </c>
      <c r="BE122" s="140">
        <f>IF(N122="základní",J122,0)</f>
        <v>0</v>
      </c>
      <c r="BF122" s="140">
        <f>IF(N122="snížená",J122,0)</f>
        <v>0</v>
      </c>
      <c r="BG122" s="140">
        <f>IF(N122="zákl. přenesená",J122,0)</f>
        <v>0</v>
      </c>
      <c r="BH122" s="140">
        <f>IF(N122="sníž. přenesená",J122,0)</f>
        <v>0</v>
      </c>
      <c r="BI122" s="140">
        <f>IF(N122="nulová",J122,0)</f>
        <v>0</v>
      </c>
      <c r="BJ122" s="17" t="s">
        <v>85</v>
      </c>
      <c r="BK122" s="140">
        <f>ROUND(I122*H122,2)</f>
        <v>0</v>
      </c>
      <c r="BL122" s="17" t="s">
        <v>151</v>
      </c>
      <c r="BM122" s="139" t="s">
        <v>550</v>
      </c>
    </row>
    <row r="123" spans="2:65" s="1" customFormat="1" ht="10">
      <c r="B123" s="33"/>
      <c r="D123" s="141" t="s">
        <v>153</v>
      </c>
      <c r="F123" s="142" t="s">
        <v>551</v>
      </c>
      <c r="I123" s="143"/>
      <c r="L123" s="33"/>
      <c r="M123" s="144"/>
      <c r="T123" s="54"/>
      <c r="AT123" s="17" t="s">
        <v>153</v>
      </c>
      <c r="AU123" s="17" t="s">
        <v>21</v>
      </c>
    </row>
    <row r="124" spans="2:65" s="12" customFormat="1" ht="10">
      <c r="B124" s="145"/>
      <c r="D124" s="146" t="s">
        <v>155</v>
      </c>
      <c r="E124" s="147" t="s">
        <v>31</v>
      </c>
      <c r="F124" s="148" t="s">
        <v>552</v>
      </c>
      <c r="H124" s="149">
        <v>1820</v>
      </c>
      <c r="I124" s="150"/>
      <c r="L124" s="145"/>
      <c r="M124" s="151"/>
      <c r="T124" s="152"/>
      <c r="AT124" s="147" t="s">
        <v>155</v>
      </c>
      <c r="AU124" s="147" t="s">
        <v>21</v>
      </c>
      <c r="AV124" s="12" t="s">
        <v>21</v>
      </c>
      <c r="AW124" s="12" t="s">
        <v>38</v>
      </c>
      <c r="AX124" s="12" t="s">
        <v>77</v>
      </c>
      <c r="AY124" s="147" t="s">
        <v>144</v>
      </c>
    </row>
    <row r="125" spans="2:65" s="13" customFormat="1" ht="10">
      <c r="B125" s="153"/>
      <c r="D125" s="146" t="s">
        <v>155</v>
      </c>
      <c r="E125" s="154" t="s">
        <v>31</v>
      </c>
      <c r="F125" s="155" t="s">
        <v>157</v>
      </c>
      <c r="H125" s="156">
        <v>1820</v>
      </c>
      <c r="I125" s="157"/>
      <c r="L125" s="153"/>
      <c r="M125" s="158"/>
      <c r="T125" s="159"/>
      <c r="AT125" s="154" t="s">
        <v>155</v>
      </c>
      <c r="AU125" s="154" t="s">
        <v>21</v>
      </c>
      <c r="AV125" s="13" t="s">
        <v>151</v>
      </c>
      <c r="AW125" s="13" t="s">
        <v>38</v>
      </c>
      <c r="AX125" s="13" t="s">
        <v>85</v>
      </c>
      <c r="AY125" s="154" t="s">
        <v>144</v>
      </c>
    </row>
    <row r="126" spans="2:65" s="1" customFormat="1" ht="24.15" customHeight="1">
      <c r="B126" s="33"/>
      <c r="C126" s="128" t="s">
        <v>214</v>
      </c>
      <c r="D126" s="128" t="s">
        <v>146</v>
      </c>
      <c r="E126" s="129" t="s">
        <v>553</v>
      </c>
      <c r="F126" s="130" t="s">
        <v>554</v>
      </c>
      <c r="G126" s="131" t="s">
        <v>160</v>
      </c>
      <c r="H126" s="132">
        <v>1430</v>
      </c>
      <c r="I126" s="133"/>
      <c r="J126" s="134">
        <f>ROUND(I126*H126,2)</f>
        <v>0</v>
      </c>
      <c r="K126" s="130" t="s">
        <v>150</v>
      </c>
      <c r="L126" s="33"/>
      <c r="M126" s="135" t="s">
        <v>31</v>
      </c>
      <c r="N126" s="136" t="s">
        <v>48</v>
      </c>
      <c r="P126" s="137">
        <f>O126*H126</f>
        <v>0</v>
      </c>
      <c r="Q126" s="137">
        <v>0</v>
      </c>
      <c r="R126" s="137">
        <f>Q126*H126</f>
        <v>0</v>
      </c>
      <c r="S126" s="137">
        <v>0</v>
      </c>
      <c r="T126" s="138">
        <f>S126*H126</f>
        <v>0</v>
      </c>
      <c r="AR126" s="139" t="s">
        <v>151</v>
      </c>
      <c r="AT126" s="139" t="s">
        <v>146</v>
      </c>
      <c r="AU126" s="139" t="s">
        <v>21</v>
      </c>
      <c r="AY126" s="17" t="s">
        <v>144</v>
      </c>
      <c r="BE126" s="140">
        <f>IF(N126="základní",J126,0)</f>
        <v>0</v>
      </c>
      <c r="BF126" s="140">
        <f>IF(N126="snížená",J126,0)</f>
        <v>0</v>
      </c>
      <c r="BG126" s="140">
        <f>IF(N126="zákl. přenesená",J126,0)</f>
        <v>0</v>
      </c>
      <c r="BH126" s="140">
        <f>IF(N126="sníž. přenesená",J126,0)</f>
        <v>0</v>
      </c>
      <c r="BI126" s="140">
        <f>IF(N126="nulová",J126,0)</f>
        <v>0</v>
      </c>
      <c r="BJ126" s="17" t="s">
        <v>85</v>
      </c>
      <c r="BK126" s="140">
        <f>ROUND(I126*H126,2)</f>
        <v>0</v>
      </c>
      <c r="BL126" s="17" t="s">
        <v>151</v>
      </c>
      <c r="BM126" s="139" t="s">
        <v>555</v>
      </c>
    </row>
    <row r="127" spans="2:65" s="1" customFormat="1" ht="10">
      <c r="B127" s="33"/>
      <c r="D127" s="141" t="s">
        <v>153</v>
      </c>
      <c r="F127" s="142" t="s">
        <v>556</v>
      </c>
      <c r="I127" s="143"/>
      <c r="L127" s="33"/>
      <c r="M127" s="144"/>
      <c r="T127" s="54"/>
      <c r="AT127" s="17" t="s">
        <v>153</v>
      </c>
      <c r="AU127" s="17" t="s">
        <v>21</v>
      </c>
    </row>
    <row r="128" spans="2:65" s="12" customFormat="1" ht="10">
      <c r="B128" s="145"/>
      <c r="D128" s="146" t="s">
        <v>155</v>
      </c>
      <c r="E128" s="147" t="s">
        <v>31</v>
      </c>
      <c r="F128" s="148" t="s">
        <v>557</v>
      </c>
      <c r="H128" s="149">
        <v>1430</v>
      </c>
      <c r="I128" s="150"/>
      <c r="L128" s="145"/>
      <c r="M128" s="151"/>
      <c r="T128" s="152"/>
      <c r="AT128" s="147" t="s">
        <v>155</v>
      </c>
      <c r="AU128" s="147" t="s">
        <v>21</v>
      </c>
      <c r="AV128" s="12" t="s">
        <v>21</v>
      </c>
      <c r="AW128" s="12" t="s">
        <v>38</v>
      </c>
      <c r="AX128" s="12" t="s">
        <v>77</v>
      </c>
      <c r="AY128" s="147" t="s">
        <v>144</v>
      </c>
    </row>
    <row r="129" spans="2:65" s="13" customFormat="1" ht="10">
      <c r="B129" s="153"/>
      <c r="D129" s="146" t="s">
        <v>155</v>
      </c>
      <c r="E129" s="154" t="s">
        <v>31</v>
      </c>
      <c r="F129" s="155" t="s">
        <v>157</v>
      </c>
      <c r="H129" s="156">
        <v>1430</v>
      </c>
      <c r="I129" s="157"/>
      <c r="L129" s="153"/>
      <c r="M129" s="158"/>
      <c r="T129" s="159"/>
      <c r="AT129" s="154" t="s">
        <v>155</v>
      </c>
      <c r="AU129" s="154" t="s">
        <v>21</v>
      </c>
      <c r="AV129" s="13" t="s">
        <v>151</v>
      </c>
      <c r="AW129" s="13" t="s">
        <v>38</v>
      </c>
      <c r="AX129" s="13" t="s">
        <v>85</v>
      </c>
      <c r="AY129" s="154" t="s">
        <v>144</v>
      </c>
    </row>
    <row r="130" spans="2:65" s="1" customFormat="1" ht="24.15" customHeight="1">
      <c r="B130" s="33"/>
      <c r="C130" s="128" t="s">
        <v>222</v>
      </c>
      <c r="D130" s="128" t="s">
        <v>146</v>
      </c>
      <c r="E130" s="129" t="s">
        <v>558</v>
      </c>
      <c r="F130" s="130" t="s">
        <v>559</v>
      </c>
      <c r="G130" s="131" t="s">
        <v>160</v>
      </c>
      <c r="H130" s="132">
        <v>1820</v>
      </c>
      <c r="I130" s="133"/>
      <c r="J130" s="134">
        <f>ROUND(I130*H130,2)</f>
        <v>0</v>
      </c>
      <c r="K130" s="130" t="s">
        <v>150</v>
      </c>
      <c r="L130" s="33"/>
      <c r="M130" s="135" t="s">
        <v>31</v>
      </c>
      <c r="N130" s="136" t="s">
        <v>48</v>
      </c>
      <c r="P130" s="137">
        <f>O130*H130</f>
        <v>0</v>
      </c>
      <c r="Q130" s="137">
        <v>0</v>
      </c>
      <c r="R130" s="137">
        <f>Q130*H130</f>
        <v>0</v>
      </c>
      <c r="S130" s="137">
        <v>0</v>
      </c>
      <c r="T130" s="138">
        <f>S130*H130</f>
        <v>0</v>
      </c>
      <c r="AR130" s="139" t="s">
        <v>151</v>
      </c>
      <c r="AT130" s="139" t="s">
        <v>146</v>
      </c>
      <c r="AU130" s="139" t="s">
        <v>21</v>
      </c>
      <c r="AY130" s="17" t="s">
        <v>144</v>
      </c>
      <c r="BE130" s="140">
        <f>IF(N130="základní",J130,0)</f>
        <v>0</v>
      </c>
      <c r="BF130" s="140">
        <f>IF(N130="snížená",J130,0)</f>
        <v>0</v>
      </c>
      <c r="BG130" s="140">
        <f>IF(N130="zákl. přenesená",J130,0)</f>
        <v>0</v>
      </c>
      <c r="BH130" s="140">
        <f>IF(N130="sníž. přenesená",J130,0)</f>
        <v>0</v>
      </c>
      <c r="BI130" s="140">
        <f>IF(N130="nulová",J130,0)</f>
        <v>0</v>
      </c>
      <c r="BJ130" s="17" t="s">
        <v>85</v>
      </c>
      <c r="BK130" s="140">
        <f>ROUND(I130*H130,2)</f>
        <v>0</v>
      </c>
      <c r="BL130" s="17" t="s">
        <v>151</v>
      </c>
      <c r="BM130" s="139" t="s">
        <v>560</v>
      </c>
    </row>
    <row r="131" spans="2:65" s="1" customFormat="1" ht="10">
      <c r="B131" s="33"/>
      <c r="D131" s="141" t="s">
        <v>153</v>
      </c>
      <c r="F131" s="142" t="s">
        <v>561</v>
      </c>
      <c r="I131" s="143"/>
      <c r="L131" s="33"/>
      <c r="M131" s="144"/>
      <c r="T131" s="54"/>
      <c r="AT131" s="17" t="s">
        <v>153</v>
      </c>
      <c r="AU131" s="17" t="s">
        <v>21</v>
      </c>
    </row>
    <row r="132" spans="2:65" s="12" customFormat="1" ht="10">
      <c r="B132" s="145"/>
      <c r="D132" s="146" t="s">
        <v>155</v>
      </c>
      <c r="E132" s="147" t="s">
        <v>31</v>
      </c>
      <c r="F132" s="148" t="s">
        <v>552</v>
      </c>
      <c r="H132" s="149">
        <v>1820</v>
      </c>
      <c r="I132" s="150"/>
      <c r="L132" s="145"/>
      <c r="M132" s="151"/>
      <c r="T132" s="152"/>
      <c r="AT132" s="147" t="s">
        <v>155</v>
      </c>
      <c r="AU132" s="147" t="s">
        <v>21</v>
      </c>
      <c r="AV132" s="12" t="s">
        <v>21</v>
      </c>
      <c r="AW132" s="12" t="s">
        <v>38</v>
      </c>
      <c r="AX132" s="12" t="s">
        <v>77</v>
      </c>
      <c r="AY132" s="147" t="s">
        <v>144</v>
      </c>
    </row>
    <row r="133" spans="2:65" s="13" customFormat="1" ht="10">
      <c r="B133" s="153"/>
      <c r="D133" s="146" t="s">
        <v>155</v>
      </c>
      <c r="E133" s="154" t="s">
        <v>31</v>
      </c>
      <c r="F133" s="155" t="s">
        <v>157</v>
      </c>
      <c r="H133" s="156">
        <v>1820</v>
      </c>
      <c r="I133" s="157"/>
      <c r="L133" s="153"/>
      <c r="M133" s="158"/>
      <c r="T133" s="159"/>
      <c r="AT133" s="154" t="s">
        <v>155</v>
      </c>
      <c r="AU133" s="154" t="s">
        <v>21</v>
      </c>
      <c r="AV133" s="13" t="s">
        <v>151</v>
      </c>
      <c r="AW133" s="13" t="s">
        <v>38</v>
      </c>
      <c r="AX133" s="13" t="s">
        <v>85</v>
      </c>
      <c r="AY133" s="154" t="s">
        <v>144</v>
      </c>
    </row>
    <row r="134" spans="2:65" s="1" customFormat="1" ht="16.5" customHeight="1">
      <c r="B134" s="33"/>
      <c r="C134" s="169" t="s">
        <v>229</v>
      </c>
      <c r="D134" s="169" t="s">
        <v>339</v>
      </c>
      <c r="E134" s="170" t="s">
        <v>562</v>
      </c>
      <c r="F134" s="171" t="s">
        <v>563</v>
      </c>
      <c r="G134" s="172" t="s">
        <v>160</v>
      </c>
      <c r="H134" s="173">
        <v>260</v>
      </c>
      <c r="I134" s="174"/>
      <c r="J134" s="175">
        <f>ROUND(I134*H134,2)</f>
        <v>0</v>
      </c>
      <c r="K134" s="171" t="s">
        <v>150</v>
      </c>
      <c r="L134" s="176"/>
      <c r="M134" s="177" t="s">
        <v>31</v>
      </c>
      <c r="N134" s="178" t="s">
        <v>48</v>
      </c>
      <c r="P134" s="137">
        <f>O134*H134</f>
        <v>0</v>
      </c>
      <c r="Q134" s="137">
        <v>2.7E-2</v>
      </c>
      <c r="R134" s="137">
        <f>Q134*H134</f>
        <v>7.02</v>
      </c>
      <c r="S134" s="137">
        <v>0</v>
      </c>
      <c r="T134" s="138">
        <f>S134*H134</f>
        <v>0</v>
      </c>
      <c r="AR134" s="139" t="s">
        <v>192</v>
      </c>
      <c r="AT134" s="139" t="s">
        <v>339</v>
      </c>
      <c r="AU134" s="139" t="s">
        <v>21</v>
      </c>
      <c r="AY134" s="17" t="s">
        <v>144</v>
      </c>
      <c r="BE134" s="140">
        <f>IF(N134="základní",J134,0)</f>
        <v>0</v>
      </c>
      <c r="BF134" s="140">
        <f>IF(N134="snížená",J134,0)</f>
        <v>0</v>
      </c>
      <c r="BG134" s="140">
        <f>IF(N134="zákl. přenesená",J134,0)</f>
        <v>0</v>
      </c>
      <c r="BH134" s="140">
        <f>IF(N134="sníž. přenesená",J134,0)</f>
        <v>0</v>
      </c>
      <c r="BI134" s="140">
        <f>IF(N134="nulová",J134,0)</f>
        <v>0</v>
      </c>
      <c r="BJ134" s="17" t="s">
        <v>85</v>
      </c>
      <c r="BK134" s="140">
        <f>ROUND(I134*H134,2)</f>
        <v>0</v>
      </c>
      <c r="BL134" s="17" t="s">
        <v>151</v>
      </c>
      <c r="BM134" s="139" t="s">
        <v>564</v>
      </c>
    </row>
    <row r="135" spans="2:65" s="12" customFormat="1" ht="10">
      <c r="B135" s="145"/>
      <c r="D135" s="146" t="s">
        <v>155</v>
      </c>
      <c r="E135" s="147" t="s">
        <v>31</v>
      </c>
      <c r="F135" s="148" t="s">
        <v>565</v>
      </c>
      <c r="H135" s="149">
        <v>260</v>
      </c>
      <c r="I135" s="150"/>
      <c r="L135" s="145"/>
      <c r="M135" s="151"/>
      <c r="T135" s="152"/>
      <c r="AT135" s="147" t="s">
        <v>155</v>
      </c>
      <c r="AU135" s="147" t="s">
        <v>21</v>
      </c>
      <c r="AV135" s="12" t="s">
        <v>21</v>
      </c>
      <c r="AW135" s="12" t="s">
        <v>38</v>
      </c>
      <c r="AX135" s="12" t="s">
        <v>77</v>
      </c>
      <c r="AY135" s="147" t="s">
        <v>144</v>
      </c>
    </row>
    <row r="136" spans="2:65" s="13" customFormat="1" ht="10">
      <c r="B136" s="153"/>
      <c r="D136" s="146" t="s">
        <v>155</v>
      </c>
      <c r="E136" s="154" t="s">
        <v>31</v>
      </c>
      <c r="F136" s="155" t="s">
        <v>157</v>
      </c>
      <c r="H136" s="156">
        <v>260</v>
      </c>
      <c r="I136" s="157"/>
      <c r="L136" s="153"/>
      <c r="M136" s="158"/>
      <c r="T136" s="159"/>
      <c r="AT136" s="154" t="s">
        <v>155</v>
      </c>
      <c r="AU136" s="154" t="s">
        <v>21</v>
      </c>
      <c r="AV136" s="13" t="s">
        <v>151</v>
      </c>
      <c r="AW136" s="13" t="s">
        <v>38</v>
      </c>
      <c r="AX136" s="13" t="s">
        <v>85</v>
      </c>
      <c r="AY136" s="154" t="s">
        <v>144</v>
      </c>
    </row>
    <row r="137" spans="2:65" s="1" customFormat="1" ht="16.5" customHeight="1">
      <c r="B137" s="33"/>
      <c r="C137" s="169" t="s">
        <v>8</v>
      </c>
      <c r="D137" s="169" t="s">
        <v>339</v>
      </c>
      <c r="E137" s="170" t="s">
        <v>566</v>
      </c>
      <c r="F137" s="171" t="s">
        <v>567</v>
      </c>
      <c r="G137" s="172" t="s">
        <v>160</v>
      </c>
      <c r="H137" s="173">
        <v>260</v>
      </c>
      <c r="I137" s="174"/>
      <c r="J137" s="175">
        <f>ROUND(I137*H137,2)</f>
        <v>0</v>
      </c>
      <c r="K137" s="171" t="s">
        <v>150</v>
      </c>
      <c r="L137" s="176"/>
      <c r="M137" s="177" t="s">
        <v>31</v>
      </c>
      <c r="N137" s="178" t="s">
        <v>48</v>
      </c>
      <c r="P137" s="137">
        <f>O137*H137</f>
        <v>0</v>
      </c>
      <c r="Q137" s="137">
        <v>1E-3</v>
      </c>
      <c r="R137" s="137">
        <f>Q137*H137</f>
        <v>0.26</v>
      </c>
      <c r="S137" s="137">
        <v>0</v>
      </c>
      <c r="T137" s="138">
        <f>S137*H137</f>
        <v>0</v>
      </c>
      <c r="AR137" s="139" t="s">
        <v>192</v>
      </c>
      <c r="AT137" s="139" t="s">
        <v>339</v>
      </c>
      <c r="AU137" s="139" t="s">
        <v>21</v>
      </c>
      <c r="AY137" s="17" t="s">
        <v>144</v>
      </c>
      <c r="BE137" s="140">
        <f>IF(N137="základní",J137,0)</f>
        <v>0</v>
      </c>
      <c r="BF137" s="140">
        <f>IF(N137="snížená",J137,0)</f>
        <v>0</v>
      </c>
      <c r="BG137" s="140">
        <f>IF(N137="zákl. přenesená",J137,0)</f>
        <v>0</v>
      </c>
      <c r="BH137" s="140">
        <f>IF(N137="sníž. přenesená",J137,0)</f>
        <v>0</v>
      </c>
      <c r="BI137" s="140">
        <f>IF(N137="nulová",J137,0)</f>
        <v>0</v>
      </c>
      <c r="BJ137" s="17" t="s">
        <v>85</v>
      </c>
      <c r="BK137" s="140">
        <f>ROUND(I137*H137,2)</f>
        <v>0</v>
      </c>
      <c r="BL137" s="17" t="s">
        <v>151</v>
      </c>
      <c r="BM137" s="139" t="s">
        <v>568</v>
      </c>
    </row>
    <row r="138" spans="2:65" s="12" customFormat="1" ht="10">
      <c r="B138" s="145"/>
      <c r="D138" s="146" t="s">
        <v>155</v>
      </c>
      <c r="E138" s="147" t="s">
        <v>31</v>
      </c>
      <c r="F138" s="148" t="s">
        <v>565</v>
      </c>
      <c r="H138" s="149">
        <v>260</v>
      </c>
      <c r="I138" s="150"/>
      <c r="L138" s="145"/>
      <c r="M138" s="151"/>
      <c r="T138" s="152"/>
      <c r="AT138" s="147" t="s">
        <v>155</v>
      </c>
      <c r="AU138" s="147" t="s">
        <v>21</v>
      </c>
      <c r="AV138" s="12" t="s">
        <v>21</v>
      </c>
      <c r="AW138" s="12" t="s">
        <v>38</v>
      </c>
      <c r="AX138" s="12" t="s">
        <v>77</v>
      </c>
      <c r="AY138" s="147" t="s">
        <v>144</v>
      </c>
    </row>
    <row r="139" spans="2:65" s="13" customFormat="1" ht="10">
      <c r="B139" s="153"/>
      <c r="D139" s="146" t="s">
        <v>155</v>
      </c>
      <c r="E139" s="154" t="s">
        <v>31</v>
      </c>
      <c r="F139" s="155" t="s">
        <v>157</v>
      </c>
      <c r="H139" s="156">
        <v>260</v>
      </c>
      <c r="I139" s="157"/>
      <c r="L139" s="153"/>
      <c r="M139" s="158"/>
      <c r="T139" s="159"/>
      <c r="AT139" s="154" t="s">
        <v>155</v>
      </c>
      <c r="AU139" s="154" t="s">
        <v>21</v>
      </c>
      <c r="AV139" s="13" t="s">
        <v>151</v>
      </c>
      <c r="AW139" s="13" t="s">
        <v>38</v>
      </c>
      <c r="AX139" s="13" t="s">
        <v>85</v>
      </c>
      <c r="AY139" s="154" t="s">
        <v>144</v>
      </c>
    </row>
    <row r="140" spans="2:65" s="1" customFormat="1" ht="16.5" customHeight="1">
      <c r="B140" s="33"/>
      <c r="C140" s="169" t="s">
        <v>241</v>
      </c>
      <c r="D140" s="169" t="s">
        <v>339</v>
      </c>
      <c r="E140" s="170" t="s">
        <v>569</v>
      </c>
      <c r="F140" s="171" t="s">
        <v>570</v>
      </c>
      <c r="G140" s="172" t="s">
        <v>160</v>
      </c>
      <c r="H140" s="173">
        <v>260</v>
      </c>
      <c r="I140" s="174"/>
      <c r="J140" s="175">
        <f>ROUND(I140*H140,2)</f>
        <v>0</v>
      </c>
      <c r="K140" s="171" t="s">
        <v>150</v>
      </c>
      <c r="L140" s="176"/>
      <c r="M140" s="177" t="s">
        <v>31</v>
      </c>
      <c r="N140" s="178" t="s">
        <v>48</v>
      </c>
      <c r="P140" s="137">
        <f>O140*H140</f>
        <v>0</v>
      </c>
      <c r="Q140" s="137">
        <v>2.3E-3</v>
      </c>
      <c r="R140" s="137">
        <f>Q140*H140</f>
        <v>0.59799999999999998</v>
      </c>
      <c r="S140" s="137">
        <v>0</v>
      </c>
      <c r="T140" s="138">
        <f>S140*H140</f>
        <v>0</v>
      </c>
      <c r="AR140" s="139" t="s">
        <v>192</v>
      </c>
      <c r="AT140" s="139" t="s">
        <v>339</v>
      </c>
      <c r="AU140" s="139" t="s">
        <v>21</v>
      </c>
      <c r="AY140" s="17" t="s">
        <v>144</v>
      </c>
      <c r="BE140" s="140">
        <f>IF(N140="základní",J140,0)</f>
        <v>0</v>
      </c>
      <c r="BF140" s="140">
        <f>IF(N140="snížená",J140,0)</f>
        <v>0</v>
      </c>
      <c r="BG140" s="140">
        <f>IF(N140="zákl. přenesená",J140,0)</f>
        <v>0</v>
      </c>
      <c r="BH140" s="140">
        <f>IF(N140="sníž. přenesená",J140,0)</f>
        <v>0</v>
      </c>
      <c r="BI140" s="140">
        <f>IF(N140="nulová",J140,0)</f>
        <v>0</v>
      </c>
      <c r="BJ140" s="17" t="s">
        <v>85</v>
      </c>
      <c r="BK140" s="140">
        <f>ROUND(I140*H140,2)</f>
        <v>0</v>
      </c>
      <c r="BL140" s="17" t="s">
        <v>151</v>
      </c>
      <c r="BM140" s="139" t="s">
        <v>571</v>
      </c>
    </row>
    <row r="141" spans="2:65" s="12" customFormat="1" ht="10">
      <c r="B141" s="145"/>
      <c r="D141" s="146" t="s">
        <v>155</v>
      </c>
      <c r="E141" s="147" t="s">
        <v>31</v>
      </c>
      <c r="F141" s="148" t="s">
        <v>572</v>
      </c>
      <c r="H141" s="149">
        <v>260</v>
      </c>
      <c r="I141" s="150"/>
      <c r="L141" s="145"/>
      <c r="M141" s="151"/>
      <c r="T141" s="152"/>
      <c r="AT141" s="147" t="s">
        <v>155</v>
      </c>
      <c r="AU141" s="147" t="s">
        <v>21</v>
      </c>
      <c r="AV141" s="12" t="s">
        <v>21</v>
      </c>
      <c r="AW141" s="12" t="s">
        <v>38</v>
      </c>
      <c r="AX141" s="12" t="s">
        <v>77</v>
      </c>
      <c r="AY141" s="147" t="s">
        <v>144</v>
      </c>
    </row>
    <row r="142" spans="2:65" s="13" customFormat="1" ht="10">
      <c r="B142" s="153"/>
      <c r="D142" s="146" t="s">
        <v>155</v>
      </c>
      <c r="E142" s="154" t="s">
        <v>31</v>
      </c>
      <c r="F142" s="155" t="s">
        <v>157</v>
      </c>
      <c r="H142" s="156">
        <v>260</v>
      </c>
      <c r="I142" s="157"/>
      <c r="L142" s="153"/>
      <c r="M142" s="158"/>
      <c r="T142" s="159"/>
      <c r="AT142" s="154" t="s">
        <v>155</v>
      </c>
      <c r="AU142" s="154" t="s">
        <v>21</v>
      </c>
      <c r="AV142" s="13" t="s">
        <v>151</v>
      </c>
      <c r="AW142" s="13" t="s">
        <v>38</v>
      </c>
      <c r="AX142" s="13" t="s">
        <v>85</v>
      </c>
      <c r="AY142" s="154" t="s">
        <v>144</v>
      </c>
    </row>
    <row r="143" spans="2:65" s="1" customFormat="1" ht="16.5" customHeight="1">
      <c r="B143" s="33"/>
      <c r="C143" s="169" t="s">
        <v>249</v>
      </c>
      <c r="D143" s="169" t="s">
        <v>339</v>
      </c>
      <c r="E143" s="170" t="s">
        <v>573</v>
      </c>
      <c r="F143" s="171" t="s">
        <v>574</v>
      </c>
      <c r="G143" s="172" t="s">
        <v>160</v>
      </c>
      <c r="H143" s="173">
        <v>1040</v>
      </c>
      <c r="I143" s="174"/>
      <c r="J143" s="175">
        <f>ROUND(I143*H143,2)</f>
        <v>0</v>
      </c>
      <c r="K143" s="171" t="s">
        <v>31</v>
      </c>
      <c r="L143" s="176"/>
      <c r="M143" s="177" t="s">
        <v>31</v>
      </c>
      <c r="N143" s="178" t="s">
        <v>48</v>
      </c>
      <c r="P143" s="137">
        <f>O143*H143</f>
        <v>0</v>
      </c>
      <c r="Q143" s="137">
        <v>0</v>
      </c>
      <c r="R143" s="137">
        <f>Q143*H143</f>
        <v>0</v>
      </c>
      <c r="S143" s="137">
        <v>0</v>
      </c>
      <c r="T143" s="138">
        <f>S143*H143</f>
        <v>0</v>
      </c>
      <c r="AR143" s="139" t="s">
        <v>192</v>
      </c>
      <c r="AT143" s="139" t="s">
        <v>339</v>
      </c>
      <c r="AU143" s="139" t="s">
        <v>21</v>
      </c>
      <c r="AY143" s="17" t="s">
        <v>144</v>
      </c>
      <c r="BE143" s="140">
        <f>IF(N143="základní",J143,0)</f>
        <v>0</v>
      </c>
      <c r="BF143" s="140">
        <f>IF(N143="snížená",J143,0)</f>
        <v>0</v>
      </c>
      <c r="BG143" s="140">
        <f>IF(N143="zákl. přenesená",J143,0)</f>
        <v>0</v>
      </c>
      <c r="BH143" s="140">
        <f>IF(N143="sníž. přenesená",J143,0)</f>
        <v>0</v>
      </c>
      <c r="BI143" s="140">
        <f>IF(N143="nulová",J143,0)</f>
        <v>0</v>
      </c>
      <c r="BJ143" s="17" t="s">
        <v>85</v>
      </c>
      <c r="BK143" s="140">
        <f>ROUND(I143*H143,2)</f>
        <v>0</v>
      </c>
      <c r="BL143" s="17" t="s">
        <v>151</v>
      </c>
      <c r="BM143" s="139" t="s">
        <v>575</v>
      </c>
    </row>
    <row r="144" spans="2:65" s="12" customFormat="1" ht="10">
      <c r="B144" s="145"/>
      <c r="D144" s="146" t="s">
        <v>155</v>
      </c>
      <c r="E144" s="147" t="s">
        <v>31</v>
      </c>
      <c r="F144" s="148" t="s">
        <v>576</v>
      </c>
      <c r="H144" s="149">
        <v>1040</v>
      </c>
      <c r="I144" s="150"/>
      <c r="L144" s="145"/>
      <c r="M144" s="151"/>
      <c r="T144" s="152"/>
      <c r="AT144" s="147" t="s">
        <v>155</v>
      </c>
      <c r="AU144" s="147" t="s">
        <v>21</v>
      </c>
      <c r="AV144" s="12" t="s">
        <v>21</v>
      </c>
      <c r="AW144" s="12" t="s">
        <v>38</v>
      </c>
      <c r="AX144" s="12" t="s">
        <v>77</v>
      </c>
      <c r="AY144" s="147" t="s">
        <v>144</v>
      </c>
    </row>
    <row r="145" spans="2:65" s="13" customFormat="1" ht="10">
      <c r="B145" s="153"/>
      <c r="D145" s="146" t="s">
        <v>155</v>
      </c>
      <c r="E145" s="154" t="s">
        <v>31</v>
      </c>
      <c r="F145" s="155" t="s">
        <v>157</v>
      </c>
      <c r="H145" s="156">
        <v>1040</v>
      </c>
      <c r="I145" s="157"/>
      <c r="L145" s="153"/>
      <c r="M145" s="158"/>
      <c r="T145" s="159"/>
      <c r="AT145" s="154" t="s">
        <v>155</v>
      </c>
      <c r="AU145" s="154" t="s">
        <v>21</v>
      </c>
      <c r="AV145" s="13" t="s">
        <v>151</v>
      </c>
      <c r="AW145" s="13" t="s">
        <v>38</v>
      </c>
      <c r="AX145" s="13" t="s">
        <v>85</v>
      </c>
      <c r="AY145" s="154" t="s">
        <v>144</v>
      </c>
    </row>
    <row r="146" spans="2:65" s="1" customFormat="1" ht="24.15" customHeight="1">
      <c r="B146" s="33"/>
      <c r="C146" s="128" t="s">
        <v>253</v>
      </c>
      <c r="D146" s="128" t="s">
        <v>146</v>
      </c>
      <c r="E146" s="129" t="s">
        <v>577</v>
      </c>
      <c r="F146" s="130" t="s">
        <v>578</v>
      </c>
      <c r="G146" s="131" t="s">
        <v>160</v>
      </c>
      <c r="H146" s="132">
        <v>1430</v>
      </c>
      <c r="I146" s="133"/>
      <c r="J146" s="134">
        <f>ROUND(I146*H146,2)</f>
        <v>0</v>
      </c>
      <c r="K146" s="130" t="s">
        <v>150</v>
      </c>
      <c r="L146" s="33"/>
      <c r="M146" s="135" t="s">
        <v>31</v>
      </c>
      <c r="N146" s="136" t="s">
        <v>48</v>
      </c>
      <c r="P146" s="137">
        <f>O146*H146</f>
        <v>0</v>
      </c>
      <c r="Q146" s="137">
        <v>0</v>
      </c>
      <c r="R146" s="137">
        <f>Q146*H146</f>
        <v>0</v>
      </c>
      <c r="S146" s="137">
        <v>0</v>
      </c>
      <c r="T146" s="138">
        <f>S146*H146</f>
        <v>0</v>
      </c>
      <c r="AR146" s="139" t="s">
        <v>151</v>
      </c>
      <c r="AT146" s="139" t="s">
        <v>146</v>
      </c>
      <c r="AU146" s="139" t="s">
        <v>21</v>
      </c>
      <c r="AY146" s="17" t="s">
        <v>144</v>
      </c>
      <c r="BE146" s="140">
        <f>IF(N146="základní",J146,0)</f>
        <v>0</v>
      </c>
      <c r="BF146" s="140">
        <f>IF(N146="snížená",J146,0)</f>
        <v>0</v>
      </c>
      <c r="BG146" s="140">
        <f>IF(N146="zákl. přenesená",J146,0)</f>
        <v>0</v>
      </c>
      <c r="BH146" s="140">
        <f>IF(N146="sníž. přenesená",J146,0)</f>
        <v>0</v>
      </c>
      <c r="BI146" s="140">
        <f>IF(N146="nulová",J146,0)</f>
        <v>0</v>
      </c>
      <c r="BJ146" s="17" t="s">
        <v>85</v>
      </c>
      <c r="BK146" s="140">
        <f>ROUND(I146*H146,2)</f>
        <v>0</v>
      </c>
      <c r="BL146" s="17" t="s">
        <v>151</v>
      </c>
      <c r="BM146" s="139" t="s">
        <v>579</v>
      </c>
    </row>
    <row r="147" spans="2:65" s="1" customFormat="1" ht="10">
      <c r="B147" s="33"/>
      <c r="D147" s="141" t="s">
        <v>153</v>
      </c>
      <c r="F147" s="142" t="s">
        <v>580</v>
      </c>
      <c r="I147" s="143"/>
      <c r="L147" s="33"/>
      <c r="M147" s="144"/>
      <c r="T147" s="54"/>
      <c r="AT147" s="17" t="s">
        <v>153</v>
      </c>
      <c r="AU147" s="17" t="s">
        <v>21</v>
      </c>
    </row>
    <row r="148" spans="2:65" s="12" customFormat="1" ht="10">
      <c r="B148" s="145"/>
      <c r="D148" s="146" t="s">
        <v>155</v>
      </c>
      <c r="E148" s="147" t="s">
        <v>31</v>
      </c>
      <c r="F148" s="148" t="s">
        <v>557</v>
      </c>
      <c r="H148" s="149">
        <v>1430</v>
      </c>
      <c r="I148" s="150"/>
      <c r="L148" s="145"/>
      <c r="M148" s="151"/>
      <c r="T148" s="152"/>
      <c r="AT148" s="147" t="s">
        <v>155</v>
      </c>
      <c r="AU148" s="147" t="s">
        <v>21</v>
      </c>
      <c r="AV148" s="12" t="s">
        <v>21</v>
      </c>
      <c r="AW148" s="12" t="s">
        <v>38</v>
      </c>
      <c r="AX148" s="12" t="s">
        <v>77</v>
      </c>
      <c r="AY148" s="147" t="s">
        <v>144</v>
      </c>
    </row>
    <row r="149" spans="2:65" s="13" customFormat="1" ht="10">
      <c r="B149" s="153"/>
      <c r="D149" s="146" t="s">
        <v>155</v>
      </c>
      <c r="E149" s="154" t="s">
        <v>31</v>
      </c>
      <c r="F149" s="155" t="s">
        <v>157</v>
      </c>
      <c r="H149" s="156">
        <v>1430</v>
      </c>
      <c r="I149" s="157"/>
      <c r="L149" s="153"/>
      <c r="M149" s="158"/>
      <c r="T149" s="159"/>
      <c r="AT149" s="154" t="s">
        <v>155</v>
      </c>
      <c r="AU149" s="154" t="s">
        <v>21</v>
      </c>
      <c r="AV149" s="13" t="s">
        <v>151</v>
      </c>
      <c r="AW149" s="13" t="s">
        <v>38</v>
      </c>
      <c r="AX149" s="13" t="s">
        <v>85</v>
      </c>
      <c r="AY149" s="154" t="s">
        <v>144</v>
      </c>
    </row>
    <row r="150" spans="2:65" s="1" customFormat="1" ht="16.5" customHeight="1">
      <c r="B150" s="33"/>
      <c r="C150" s="169" t="s">
        <v>259</v>
      </c>
      <c r="D150" s="169" t="s">
        <v>339</v>
      </c>
      <c r="E150" s="170" t="s">
        <v>569</v>
      </c>
      <c r="F150" s="171" t="s">
        <v>570</v>
      </c>
      <c r="G150" s="172" t="s">
        <v>160</v>
      </c>
      <c r="H150" s="173">
        <v>195</v>
      </c>
      <c r="I150" s="174"/>
      <c r="J150" s="175">
        <f>ROUND(I150*H150,2)</f>
        <v>0</v>
      </c>
      <c r="K150" s="171" t="s">
        <v>150</v>
      </c>
      <c r="L150" s="176"/>
      <c r="M150" s="177" t="s">
        <v>31</v>
      </c>
      <c r="N150" s="178" t="s">
        <v>48</v>
      </c>
      <c r="P150" s="137">
        <f>O150*H150</f>
        <v>0</v>
      </c>
      <c r="Q150" s="137">
        <v>2.3E-3</v>
      </c>
      <c r="R150" s="137">
        <f>Q150*H150</f>
        <v>0.44850000000000001</v>
      </c>
      <c r="S150" s="137">
        <v>0</v>
      </c>
      <c r="T150" s="138">
        <f>S150*H150</f>
        <v>0</v>
      </c>
      <c r="AR150" s="139" t="s">
        <v>192</v>
      </c>
      <c r="AT150" s="139" t="s">
        <v>339</v>
      </c>
      <c r="AU150" s="139" t="s">
        <v>21</v>
      </c>
      <c r="AY150" s="17" t="s">
        <v>144</v>
      </c>
      <c r="BE150" s="140">
        <f>IF(N150="základní",J150,0)</f>
        <v>0</v>
      </c>
      <c r="BF150" s="140">
        <f>IF(N150="snížená",J150,0)</f>
        <v>0</v>
      </c>
      <c r="BG150" s="140">
        <f>IF(N150="zákl. přenesená",J150,0)</f>
        <v>0</v>
      </c>
      <c r="BH150" s="140">
        <f>IF(N150="sníž. přenesená",J150,0)</f>
        <v>0</v>
      </c>
      <c r="BI150" s="140">
        <f>IF(N150="nulová",J150,0)</f>
        <v>0</v>
      </c>
      <c r="BJ150" s="17" t="s">
        <v>85</v>
      </c>
      <c r="BK150" s="140">
        <f>ROUND(I150*H150,2)</f>
        <v>0</v>
      </c>
      <c r="BL150" s="17" t="s">
        <v>151</v>
      </c>
      <c r="BM150" s="139" t="s">
        <v>581</v>
      </c>
    </row>
    <row r="151" spans="2:65" s="12" customFormat="1" ht="10">
      <c r="B151" s="145"/>
      <c r="D151" s="146" t="s">
        <v>155</v>
      </c>
      <c r="E151" s="147" t="s">
        <v>31</v>
      </c>
      <c r="F151" s="148" t="s">
        <v>582</v>
      </c>
      <c r="H151" s="149">
        <v>195</v>
      </c>
      <c r="I151" s="150"/>
      <c r="L151" s="145"/>
      <c r="M151" s="151"/>
      <c r="T151" s="152"/>
      <c r="AT151" s="147" t="s">
        <v>155</v>
      </c>
      <c r="AU151" s="147" t="s">
        <v>21</v>
      </c>
      <c r="AV151" s="12" t="s">
        <v>21</v>
      </c>
      <c r="AW151" s="12" t="s">
        <v>38</v>
      </c>
      <c r="AX151" s="12" t="s">
        <v>77</v>
      </c>
      <c r="AY151" s="147" t="s">
        <v>144</v>
      </c>
    </row>
    <row r="152" spans="2:65" s="13" customFormat="1" ht="10">
      <c r="B152" s="153"/>
      <c r="D152" s="146" t="s">
        <v>155</v>
      </c>
      <c r="E152" s="154" t="s">
        <v>31</v>
      </c>
      <c r="F152" s="155" t="s">
        <v>157</v>
      </c>
      <c r="H152" s="156">
        <v>195</v>
      </c>
      <c r="I152" s="157"/>
      <c r="L152" s="153"/>
      <c r="M152" s="158"/>
      <c r="T152" s="159"/>
      <c r="AT152" s="154" t="s">
        <v>155</v>
      </c>
      <c r="AU152" s="154" t="s">
        <v>21</v>
      </c>
      <c r="AV152" s="13" t="s">
        <v>151</v>
      </c>
      <c r="AW152" s="13" t="s">
        <v>38</v>
      </c>
      <c r="AX152" s="13" t="s">
        <v>85</v>
      </c>
      <c r="AY152" s="154" t="s">
        <v>144</v>
      </c>
    </row>
    <row r="153" spans="2:65" s="1" customFormat="1" ht="16.5" customHeight="1">
      <c r="B153" s="33"/>
      <c r="C153" s="169" t="s">
        <v>266</v>
      </c>
      <c r="D153" s="169" t="s">
        <v>339</v>
      </c>
      <c r="E153" s="170" t="s">
        <v>566</v>
      </c>
      <c r="F153" s="171" t="s">
        <v>567</v>
      </c>
      <c r="G153" s="172" t="s">
        <v>160</v>
      </c>
      <c r="H153" s="173">
        <v>195</v>
      </c>
      <c r="I153" s="174"/>
      <c r="J153" s="175">
        <f>ROUND(I153*H153,2)</f>
        <v>0</v>
      </c>
      <c r="K153" s="171" t="s">
        <v>150</v>
      </c>
      <c r="L153" s="176"/>
      <c r="M153" s="177" t="s">
        <v>31</v>
      </c>
      <c r="N153" s="178" t="s">
        <v>48</v>
      </c>
      <c r="P153" s="137">
        <f>O153*H153</f>
        <v>0</v>
      </c>
      <c r="Q153" s="137">
        <v>1E-3</v>
      </c>
      <c r="R153" s="137">
        <f>Q153*H153</f>
        <v>0.19500000000000001</v>
      </c>
      <c r="S153" s="137">
        <v>0</v>
      </c>
      <c r="T153" s="138">
        <f>S153*H153</f>
        <v>0</v>
      </c>
      <c r="AR153" s="139" t="s">
        <v>192</v>
      </c>
      <c r="AT153" s="139" t="s">
        <v>339</v>
      </c>
      <c r="AU153" s="139" t="s">
        <v>21</v>
      </c>
      <c r="AY153" s="17" t="s">
        <v>144</v>
      </c>
      <c r="BE153" s="140">
        <f>IF(N153="základní",J153,0)</f>
        <v>0</v>
      </c>
      <c r="BF153" s="140">
        <f>IF(N153="snížená",J153,0)</f>
        <v>0</v>
      </c>
      <c r="BG153" s="140">
        <f>IF(N153="zákl. přenesená",J153,0)</f>
        <v>0</v>
      </c>
      <c r="BH153" s="140">
        <f>IF(N153="sníž. přenesená",J153,0)</f>
        <v>0</v>
      </c>
      <c r="BI153" s="140">
        <f>IF(N153="nulová",J153,0)</f>
        <v>0</v>
      </c>
      <c r="BJ153" s="17" t="s">
        <v>85</v>
      </c>
      <c r="BK153" s="140">
        <f>ROUND(I153*H153,2)</f>
        <v>0</v>
      </c>
      <c r="BL153" s="17" t="s">
        <v>151</v>
      </c>
      <c r="BM153" s="139" t="s">
        <v>583</v>
      </c>
    </row>
    <row r="154" spans="2:65" s="12" customFormat="1" ht="10">
      <c r="B154" s="145"/>
      <c r="D154" s="146" t="s">
        <v>155</v>
      </c>
      <c r="E154" s="147" t="s">
        <v>31</v>
      </c>
      <c r="F154" s="148" t="s">
        <v>582</v>
      </c>
      <c r="H154" s="149">
        <v>195</v>
      </c>
      <c r="I154" s="150"/>
      <c r="L154" s="145"/>
      <c r="M154" s="151"/>
      <c r="T154" s="152"/>
      <c r="AT154" s="147" t="s">
        <v>155</v>
      </c>
      <c r="AU154" s="147" t="s">
        <v>21</v>
      </c>
      <c r="AV154" s="12" t="s">
        <v>21</v>
      </c>
      <c r="AW154" s="12" t="s">
        <v>38</v>
      </c>
      <c r="AX154" s="12" t="s">
        <v>77</v>
      </c>
      <c r="AY154" s="147" t="s">
        <v>144</v>
      </c>
    </row>
    <row r="155" spans="2:65" s="13" customFormat="1" ht="10">
      <c r="B155" s="153"/>
      <c r="D155" s="146" t="s">
        <v>155</v>
      </c>
      <c r="E155" s="154" t="s">
        <v>31</v>
      </c>
      <c r="F155" s="155" t="s">
        <v>157</v>
      </c>
      <c r="H155" s="156">
        <v>195</v>
      </c>
      <c r="I155" s="157"/>
      <c r="L155" s="153"/>
      <c r="M155" s="158"/>
      <c r="T155" s="159"/>
      <c r="AT155" s="154" t="s">
        <v>155</v>
      </c>
      <c r="AU155" s="154" t="s">
        <v>21</v>
      </c>
      <c r="AV155" s="13" t="s">
        <v>151</v>
      </c>
      <c r="AW155" s="13" t="s">
        <v>38</v>
      </c>
      <c r="AX155" s="13" t="s">
        <v>85</v>
      </c>
      <c r="AY155" s="154" t="s">
        <v>144</v>
      </c>
    </row>
    <row r="156" spans="2:65" s="1" customFormat="1" ht="16.5" customHeight="1">
      <c r="B156" s="33"/>
      <c r="C156" s="169" t="s">
        <v>7</v>
      </c>
      <c r="D156" s="169" t="s">
        <v>339</v>
      </c>
      <c r="E156" s="170" t="s">
        <v>584</v>
      </c>
      <c r="F156" s="171" t="s">
        <v>585</v>
      </c>
      <c r="G156" s="172" t="s">
        <v>160</v>
      </c>
      <c r="H156" s="173">
        <v>195</v>
      </c>
      <c r="I156" s="174"/>
      <c r="J156" s="175">
        <f>ROUND(I156*H156,2)</f>
        <v>0</v>
      </c>
      <c r="K156" s="171" t="s">
        <v>150</v>
      </c>
      <c r="L156" s="176"/>
      <c r="M156" s="177" t="s">
        <v>31</v>
      </c>
      <c r="N156" s="178" t="s">
        <v>48</v>
      </c>
      <c r="P156" s="137">
        <f>O156*H156</f>
        <v>0</v>
      </c>
      <c r="Q156" s="137">
        <v>2.7E-2</v>
      </c>
      <c r="R156" s="137">
        <f>Q156*H156</f>
        <v>5.2649999999999997</v>
      </c>
      <c r="S156" s="137">
        <v>0</v>
      </c>
      <c r="T156" s="138">
        <f>S156*H156</f>
        <v>0</v>
      </c>
      <c r="AR156" s="139" t="s">
        <v>192</v>
      </c>
      <c r="AT156" s="139" t="s">
        <v>339</v>
      </c>
      <c r="AU156" s="139" t="s">
        <v>21</v>
      </c>
      <c r="AY156" s="17" t="s">
        <v>144</v>
      </c>
      <c r="BE156" s="140">
        <f>IF(N156="základní",J156,0)</f>
        <v>0</v>
      </c>
      <c r="BF156" s="140">
        <f>IF(N156="snížená",J156,0)</f>
        <v>0</v>
      </c>
      <c r="BG156" s="140">
        <f>IF(N156="zákl. přenesená",J156,0)</f>
        <v>0</v>
      </c>
      <c r="BH156" s="140">
        <f>IF(N156="sníž. přenesená",J156,0)</f>
        <v>0</v>
      </c>
      <c r="BI156" s="140">
        <f>IF(N156="nulová",J156,0)</f>
        <v>0</v>
      </c>
      <c r="BJ156" s="17" t="s">
        <v>85</v>
      </c>
      <c r="BK156" s="140">
        <f>ROUND(I156*H156,2)</f>
        <v>0</v>
      </c>
      <c r="BL156" s="17" t="s">
        <v>151</v>
      </c>
      <c r="BM156" s="139" t="s">
        <v>586</v>
      </c>
    </row>
    <row r="157" spans="2:65" s="12" customFormat="1" ht="10">
      <c r="B157" s="145"/>
      <c r="D157" s="146" t="s">
        <v>155</v>
      </c>
      <c r="E157" s="147" t="s">
        <v>31</v>
      </c>
      <c r="F157" s="148" t="s">
        <v>582</v>
      </c>
      <c r="H157" s="149">
        <v>195</v>
      </c>
      <c r="I157" s="150"/>
      <c r="L157" s="145"/>
      <c r="M157" s="151"/>
      <c r="T157" s="152"/>
      <c r="AT157" s="147" t="s">
        <v>155</v>
      </c>
      <c r="AU157" s="147" t="s">
        <v>21</v>
      </c>
      <c r="AV157" s="12" t="s">
        <v>21</v>
      </c>
      <c r="AW157" s="12" t="s">
        <v>38</v>
      </c>
      <c r="AX157" s="12" t="s">
        <v>77</v>
      </c>
      <c r="AY157" s="147" t="s">
        <v>144</v>
      </c>
    </row>
    <row r="158" spans="2:65" s="13" customFormat="1" ht="10">
      <c r="B158" s="153"/>
      <c r="D158" s="146" t="s">
        <v>155</v>
      </c>
      <c r="E158" s="154" t="s">
        <v>31</v>
      </c>
      <c r="F158" s="155" t="s">
        <v>157</v>
      </c>
      <c r="H158" s="156">
        <v>195</v>
      </c>
      <c r="I158" s="157"/>
      <c r="L158" s="153"/>
      <c r="M158" s="158"/>
      <c r="T158" s="159"/>
      <c r="AT158" s="154" t="s">
        <v>155</v>
      </c>
      <c r="AU158" s="154" t="s">
        <v>21</v>
      </c>
      <c r="AV158" s="13" t="s">
        <v>151</v>
      </c>
      <c r="AW158" s="13" t="s">
        <v>38</v>
      </c>
      <c r="AX158" s="13" t="s">
        <v>85</v>
      </c>
      <c r="AY158" s="154" t="s">
        <v>144</v>
      </c>
    </row>
    <row r="159" spans="2:65" s="1" customFormat="1" ht="16.5" customHeight="1">
      <c r="B159" s="33"/>
      <c r="C159" s="169" t="s">
        <v>275</v>
      </c>
      <c r="D159" s="169" t="s">
        <v>339</v>
      </c>
      <c r="E159" s="170" t="s">
        <v>573</v>
      </c>
      <c r="F159" s="171" t="s">
        <v>574</v>
      </c>
      <c r="G159" s="172" t="s">
        <v>160</v>
      </c>
      <c r="H159" s="173">
        <v>845</v>
      </c>
      <c r="I159" s="174"/>
      <c r="J159" s="175">
        <f>ROUND(I159*H159,2)</f>
        <v>0</v>
      </c>
      <c r="K159" s="171" t="s">
        <v>31</v>
      </c>
      <c r="L159" s="176"/>
      <c r="M159" s="177" t="s">
        <v>31</v>
      </c>
      <c r="N159" s="178" t="s">
        <v>48</v>
      </c>
      <c r="P159" s="137">
        <f>O159*H159</f>
        <v>0</v>
      </c>
      <c r="Q159" s="137">
        <v>0</v>
      </c>
      <c r="R159" s="137">
        <f>Q159*H159</f>
        <v>0</v>
      </c>
      <c r="S159" s="137">
        <v>0</v>
      </c>
      <c r="T159" s="138">
        <f>S159*H159</f>
        <v>0</v>
      </c>
      <c r="AR159" s="139" t="s">
        <v>192</v>
      </c>
      <c r="AT159" s="139" t="s">
        <v>339</v>
      </c>
      <c r="AU159" s="139" t="s">
        <v>21</v>
      </c>
      <c r="AY159" s="17" t="s">
        <v>144</v>
      </c>
      <c r="BE159" s="140">
        <f>IF(N159="základní",J159,0)</f>
        <v>0</v>
      </c>
      <c r="BF159" s="140">
        <f>IF(N159="snížená",J159,0)</f>
        <v>0</v>
      </c>
      <c r="BG159" s="140">
        <f>IF(N159="zákl. přenesená",J159,0)</f>
        <v>0</v>
      </c>
      <c r="BH159" s="140">
        <f>IF(N159="sníž. přenesená",J159,0)</f>
        <v>0</v>
      </c>
      <c r="BI159" s="140">
        <f>IF(N159="nulová",J159,0)</f>
        <v>0</v>
      </c>
      <c r="BJ159" s="17" t="s">
        <v>85</v>
      </c>
      <c r="BK159" s="140">
        <f>ROUND(I159*H159,2)</f>
        <v>0</v>
      </c>
      <c r="BL159" s="17" t="s">
        <v>151</v>
      </c>
      <c r="BM159" s="139" t="s">
        <v>587</v>
      </c>
    </row>
    <row r="160" spans="2:65" s="12" customFormat="1" ht="10">
      <c r="B160" s="145"/>
      <c r="D160" s="146" t="s">
        <v>155</v>
      </c>
      <c r="E160" s="147" t="s">
        <v>31</v>
      </c>
      <c r="F160" s="148" t="s">
        <v>588</v>
      </c>
      <c r="H160" s="149">
        <v>845</v>
      </c>
      <c r="I160" s="150"/>
      <c r="L160" s="145"/>
      <c r="M160" s="151"/>
      <c r="T160" s="152"/>
      <c r="AT160" s="147" t="s">
        <v>155</v>
      </c>
      <c r="AU160" s="147" t="s">
        <v>21</v>
      </c>
      <c r="AV160" s="12" t="s">
        <v>21</v>
      </c>
      <c r="AW160" s="12" t="s">
        <v>38</v>
      </c>
      <c r="AX160" s="12" t="s">
        <v>77</v>
      </c>
      <c r="AY160" s="147" t="s">
        <v>144</v>
      </c>
    </row>
    <row r="161" spans="2:65" s="13" customFormat="1" ht="10">
      <c r="B161" s="153"/>
      <c r="D161" s="146" t="s">
        <v>155</v>
      </c>
      <c r="E161" s="154" t="s">
        <v>31</v>
      </c>
      <c r="F161" s="155" t="s">
        <v>157</v>
      </c>
      <c r="H161" s="156">
        <v>845</v>
      </c>
      <c r="I161" s="157"/>
      <c r="L161" s="153"/>
      <c r="M161" s="158"/>
      <c r="T161" s="159"/>
      <c r="AT161" s="154" t="s">
        <v>155</v>
      </c>
      <c r="AU161" s="154" t="s">
        <v>21</v>
      </c>
      <c r="AV161" s="13" t="s">
        <v>151</v>
      </c>
      <c r="AW161" s="13" t="s">
        <v>38</v>
      </c>
      <c r="AX161" s="13" t="s">
        <v>85</v>
      </c>
      <c r="AY161" s="154" t="s">
        <v>144</v>
      </c>
    </row>
    <row r="162" spans="2:65" s="1" customFormat="1" ht="16.5" customHeight="1">
      <c r="B162" s="33"/>
      <c r="C162" s="128" t="s">
        <v>589</v>
      </c>
      <c r="D162" s="128" t="s">
        <v>146</v>
      </c>
      <c r="E162" s="129" t="s">
        <v>590</v>
      </c>
      <c r="F162" s="130" t="s">
        <v>591</v>
      </c>
      <c r="G162" s="131" t="s">
        <v>160</v>
      </c>
      <c r="H162" s="132">
        <v>910</v>
      </c>
      <c r="I162" s="133"/>
      <c r="J162" s="134">
        <f>ROUND(I162*H162,2)</f>
        <v>0</v>
      </c>
      <c r="K162" s="130" t="s">
        <v>150</v>
      </c>
      <c r="L162" s="33"/>
      <c r="M162" s="135" t="s">
        <v>31</v>
      </c>
      <c r="N162" s="136" t="s">
        <v>48</v>
      </c>
      <c r="P162" s="137">
        <f>O162*H162</f>
        <v>0</v>
      </c>
      <c r="Q162" s="137">
        <v>5.0000000000000002E-5</v>
      </c>
      <c r="R162" s="137">
        <f>Q162*H162</f>
        <v>4.5499999999999999E-2</v>
      </c>
      <c r="S162" s="137">
        <v>0</v>
      </c>
      <c r="T162" s="138">
        <f>S162*H162</f>
        <v>0</v>
      </c>
      <c r="AR162" s="139" t="s">
        <v>151</v>
      </c>
      <c r="AT162" s="139" t="s">
        <v>146</v>
      </c>
      <c r="AU162" s="139" t="s">
        <v>21</v>
      </c>
      <c r="AY162" s="17" t="s">
        <v>144</v>
      </c>
      <c r="BE162" s="140">
        <f>IF(N162="základní",J162,0)</f>
        <v>0</v>
      </c>
      <c r="BF162" s="140">
        <f>IF(N162="snížená",J162,0)</f>
        <v>0</v>
      </c>
      <c r="BG162" s="140">
        <f>IF(N162="zákl. přenesená",J162,0)</f>
        <v>0</v>
      </c>
      <c r="BH162" s="140">
        <f>IF(N162="sníž. přenesená",J162,0)</f>
        <v>0</v>
      </c>
      <c r="BI162" s="140">
        <f>IF(N162="nulová",J162,0)</f>
        <v>0</v>
      </c>
      <c r="BJ162" s="17" t="s">
        <v>85</v>
      </c>
      <c r="BK162" s="140">
        <f>ROUND(I162*H162,2)</f>
        <v>0</v>
      </c>
      <c r="BL162" s="17" t="s">
        <v>151</v>
      </c>
      <c r="BM162" s="139" t="s">
        <v>592</v>
      </c>
    </row>
    <row r="163" spans="2:65" s="1" customFormat="1" ht="10">
      <c r="B163" s="33"/>
      <c r="D163" s="141" t="s">
        <v>153</v>
      </c>
      <c r="F163" s="142" t="s">
        <v>593</v>
      </c>
      <c r="I163" s="143"/>
      <c r="L163" s="33"/>
      <c r="M163" s="144"/>
      <c r="T163" s="54"/>
      <c r="AT163" s="17" t="s">
        <v>153</v>
      </c>
      <c r="AU163" s="17" t="s">
        <v>21</v>
      </c>
    </row>
    <row r="164" spans="2:65" s="12" customFormat="1" ht="10">
      <c r="B164" s="145"/>
      <c r="D164" s="146" t="s">
        <v>155</v>
      </c>
      <c r="E164" s="147" t="s">
        <v>31</v>
      </c>
      <c r="F164" s="148" t="s">
        <v>594</v>
      </c>
      <c r="H164" s="149">
        <v>910</v>
      </c>
      <c r="I164" s="150"/>
      <c r="L164" s="145"/>
      <c r="M164" s="151"/>
      <c r="T164" s="152"/>
      <c r="AT164" s="147" t="s">
        <v>155</v>
      </c>
      <c r="AU164" s="147" t="s">
        <v>21</v>
      </c>
      <c r="AV164" s="12" t="s">
        <v>21</v>
      </c>
      <c r="AW164" s="12" t="s">
        <v>38</v>
      </c>
      <c r="AX164" s="12" t="s">
        <v>77</v>
      </c>
      <c r="AY164" s="147" t="s">
        <v>144</v>
      </c>
    </row>
    <row r="165" spans="2:65" s="13" customFormat="1" ht="10">
      <c r="B165" s="153"/>
      <c r="D165" s="146" t="s">
        <v>155</v>
      </c>
      <c r="E165" s="154" t="s">
        <v>31</v>
      </c>
      <c r="F165" s="155" t="s">
        <v>157</v>
      </c>
      <c r="H165" s="156">
        <v>910</v>
      </c>
      <c r="I165" s="157"/>
      <c r="L165" s="153"/>
      <c r="M165" s="158"/>
      <c r="T165" s="159"/>
      <c r="AT165" s="154" t="s">
        <v>155</v>
      </c>
      <c r="AU165" s="154" t="s">
        <v>21</v>
      </c>
      <c r="AV165" s="13" t="s">
        <v>151</v>
      </c>
      <c r="AW165" s="13" t="s">
        <v>38</v>
      </c>
      <c r="AX165" s="13" t="s">
        <v>85</v>
      </c>
      <c r="AY165" s="154" t="s">
        <v>144</v>
      </c>
    </row>
    <row r="166" spans="2:65" s="1" customFormat="1" ht="16.5" customHeight="1">
      <c r="B166" s="33"/>
      <c r="C166" s="169" t="s">
        <v>595</v>
      </c>
      <c r="D166" s="169" t="s">
        <v>339</v>
      </c>
      <c r="E166" s="170" t="s">
        <v>596</v>
      </c>
      <c r="F166" s="171" t="s">
        <v>597</v>
      </c>
      <c r="G166" s="172" t="s">
        <v>160</v>
      </c>
      <c r="H166" s="173">
        <v>910</v>
      </c>
      <c r="I166" s="174"/>
      <c r="J166" s="175">
        <f>ROUND(I166*H166,2)</f>
        <v>0</v>
      </c>
      <c r="K166" s="171" t="s">
        <v>150</v>
      </c>
      <c r="L166" s="176"/>
      <c r="M166" s="177" t="s">
        <v>31</v>
      </c>
      <c r="N166" s="178" t="s">
        <v>48</v>
      </c>
      <c r="P166" s="137">
        <f>O166*H166</f>
        <v>0</v>
      </c>
      <c r="Q166" s="137">
        <v>4.7200000000000002E-3</v>
      </c>
      <c r="R166" s="137">
        <f>Q166*H166</f>
        <v>4.2952000000000004</v>
      </c>
      <c r="S166" s="137">
        <v>0</v>
      </c>
      <c r="T166" s="138">
        <f>S166*H166</f>
        <v>0</v>
      </c>
      <c r="AR166" s="139" t="s">
        <v>192</v>
      </c>
      <c r="AT166" s="139" t="s">
        <v>339</v>
      </c>
      <c r="AU166" s="139" t="s">
        <v>21</v>
      </c>
      <c r="AY166" s="17" t="s">
        <v>144</v>
      </c>
      <c r="BE166" s="140">
        <f>IF(N166="základní",J166,0)</f>
        <v>0</v>
      </c>
      <c r="BF166" s="140">
        <f>IF(N166="snížená",J166,0)</f>
        <v>0</v>
      </c>
      <c r="BG166" s="140">
        <f>IF(N166="zákl. přenesená",J166,0)</f>
        <v>0</v>
      </c>
      <c r="BH166" s="140">
        <f>IF(N166="sníž. přenesená",J166,0)</f>
        <v>0</v>
      </c>
      <c r="BI166" s="140">
        <f>IF(N166="nulová",J166,0)</f>
        <v>0</v>
      </c>
      <c r="BJ166" s="17" t="s">
        <v>85</v>
      </c>
      <c r="BK166" s="140">
        <f>ROUND(I166*H166,2)</f>
        <v>0</v>
      </c>
      <c r="BL166" s="17" t="s">
        <v>151</v>
      </c>
      <c r="BM166" s="139" t="s">
        <v>598</v>
      </c>
    </row>
    <row r="167" spans="2:65" s="12" customFormat="1" ht="10">
      <c r="B167" s="145"/>
      <c r="D167" s="146" t="s">
        <v>155</v>
      </c>
      <c r="E167" s="147" t="s">
        <v>31</v>
      </c>
      <c r="F167" s="148" t="s">
        <v>599</v>
      </c>
      <c r="H167" s="149">
        <v>910</v>
      </c>
      <c r="I167" s="150"/>
      <c r="L167" s="145"/>
      <c r="M167" s="151"/>
      <c r="T167" s="152"/>
      <c r="AT167" s="147" t="s">
        <v>155</v>
      </c>
      <c r="AU167" s="147" t="s">
        <v>21</v>
      </c>
      <c r="AV167" s="12" t="s">
        <v>21</v>
      </c>
      <c r="AW167" s="12" t="s">
        <v>38</v>
      </c>
      <c r="AX167" s="12" t="s">
        <v>77</v>
      </c>
      <c r="AY167" s="147" t="s">
        <v>144</v>
      </c>
    </row>
    <row r="168" spans="2:65" s="13" customFormat="1" ht="10">
      <c r="B168" s="153"/>
      <c r="D168" s="146" t="s">
        <v>155</v>
      </c>
      <c r="E168" s="154" t="s">
        <v>31</v>
      </c>
      <c r="F168" s="155" t="s">
        <v>157</v>
      </c>
      <c r="H168" s="156">
        <v>910</v>
      </c>
      <c r="I168" s="157"/>
      <c r="L168" s="153"/>
      <c r="M168" s="158"/>
      <c r="T168" s="159"/>
      <c r="AT168" s="154" t="s">
        <v>155</v>
      </c>
      <c r="AU168" s="154" t="s">
        <v>21</v>
      </c>
      <c r="AV168" s="13" t="s">
        <v>151</v>
      </c>
      <c r="AW168" s="13" t="s">
        <v>38</v>
      </c>
      <c r="AX168" s="13" t="s">
        <v>85</v>
      </c>
      <c r="AY168" s="154" t="s">
        <v>144</v>
      </c>
    </row>
    <row r="169" spans="2:65" s="1" customFormat="1" ht="16.5" customHeight="1">
      <c r="B169" s="33"/>
      <c r="C169" s="169" t="s">
        <v>600</v>
      </c>
      <c r="D169" s="169" t="s">
        <v>339</v>
      </c>
      <c r="E169" s="170" t="s">
        <v>601</v>
      </c>
      <c r="F169" s="171" t="s">
        <v>602</v>
      </c>
      <c r="G169" s="172" t="s">
        <v>225</v>
      </c>
      <c r="H169" s="173">
        <v>910</v>
      </c>
      <c r="I169" s="174"/>
      <c r="J169" s="175">
        <f>ROUND(I169*H169,2)</f>
        <v>0</v>
      </c>
      <c r="K169" s="171" t="s">
        <v>150</v>
      </c>
      <c r="L169" s="176"/>
      <c r="M169" s="177" t="s">
        <v>31</v>
      </c>
      <c r="N169" s="178" t="s">
        <v>48</v>
      </c>
      <c r="P169" s="137">
        <f>O169*H169</f>
        <v>0</v>
      </c>
      <c r="Q169" s="137">
        <v>1.1000000000000001E-3</v>
      </c>
      <c r="R169" s="137">
        <f>Q169*H169</f>
        <v>1.0010000000000001</v>
      </c>
      <c r="S169" s="137">
        <v>0</v>
      </c>
      <c r="T169" s="138">
        <f>S169*H169</f>
        <v>0</v>
      </c>
      <c r="AR169" s="139" t="s">
        <v>192</v>
      </c>
      <c r="AT169" s="139" t="s">
        <v>339</v>
      </c>
      <c r="AU169" s="139" t="s">
        <v>21</v>
      </c>
      <c r="AY169" s="17" t="s">
        <v>144</v>
      </c>
      <c r="BE169" s="140">
        <f>IF(N169="základní",J169,0)</f>
        <v>0</v>
      </c>
      <c r="BF169" s="140">
        <f>IF(N169="snížená",J169,0)</f>
        <v>0</v>
      </c>
      <c r="BG169" s="140">
        <f>IF(N169="zákl. přenesená",J169,0)</f>
        <v>0</v>
      </c>
      <c r="BH169" s="140">
        <f>IF(N169="sníž. přenesená",J169,0)</f>
        <v>0</v>
      </c>
      <c r="BI169" s="140">
        <f>IF(N169="nulová",J169,0)</f>
        <v>0</v>
      </c>
      <c r="BJ169" s="17" t="s">
        <v>85</v>
      </c>
      <c r="BK169" s="140">
        <f>ROUND(I169*H169,2)</f>
        <v>0</v>
      </c>
      <c r="BL169" s="17" t="s">
        <v>151</v>
      </c>
      <c r="BM169" s="139" t="s">
        <v>603</v>
      </c>
    </row>
    <row r="170" spans="2:65" s="12" customFormat="1" ht="10">
      <c r="B170" s="145"/>
      <c r="D170" s="146" t="s">
        <v>155</v>
      </c>
      <c r="E170" s="147" t="s">
        <v>31</v>
      </c>
      <c r="F170" s="148" t="s">
        <v>604</v>
      </c>
      <c r="H170" s="149">
        <v>910</v>
      </c>
      <c r="I170" s="150"/>
      <c r="L170" s="145"/>
      <c r="M170" s="151"/>
      <c r="T170" s="152"/>
      <c r="AT170" s="147" t="s">
        <v>155</v>
      </c>
      <c r="AU170" s="147" t="s">
        <v>21</v>
      </c>
      <c r="AV170" s="12" t="s">
        <v>21</v>
      </c>
      <c r="AW170" s="12" t="s">
        <v>38</v>
      </c>
      <c r="AX170" s="12" t="s">
        <v>77</v>
      </c>
      <c r="AY170" s="147" t="s">
        <v>144</v>
      </c>
    </row>
    <row r="171" spans="2:65" s="13" customFormat="1" ht="10">
      <c r="B171" s="153"/>
      <c r="D171" s="146" t="s">
        <v>155</v>
      </c>
      <c r="E171" s="154" t="s">
        <v>31</v>
      </c>
      <c r="F171" s="155" t="s">
        <v>157</v>
      </c>
      <c r="H171" s="156">
        <v>910</v>
      </c>
      <c r="I171" s="157"/>
      <c r="L171" s="153"/>
      <c r="M171" s="158"/>
      <c r="T171" s="159"/>
      <c r="AT171" s="154" t="s">
        <v>155</v>
      </c>
      <c r="AU171" s="154" t="s">
        <v>21</v>
      </c>
      <c r="AV171" s="13" t="s">
        <v>151</v>
      </c>
      <c r="AW171" s="13" t="s">
        <v>38</v>
      </c>
      <c r="AX171" s="13" t="s">
        <v>85</v>
      </c>
      <c r="AY171" s="154" t="s">
        <v>144</v>
      </c>
    </row>
    <row r="172" spans="2:65" s="11" customFormat="1" ht="22.75" customHeight="1">
      <c r="B172" s="116"/>
      <c r="D172" s="117" t="s">
        <v>76</v>
      </c>
      <c r="E172" s="126" t="s">
        <v>605</v>
      </c>
      <c r="F172" s="126" t="s">
        <v>606</v>
      </c>
      <c r="I172" s="119"/>
      <c r="J172" s="127">
        <f>BK172</f>
        <v>0</v>
      </c>
      <c r="L172" s="116"/>
      <c r="M172" s="121"/>
      <c r="P172" s="122">
        <f>SUM(P173:P174)</f>
        <v>0</v>
      </c>
      <c r="R172" s="122">
        <f>SUM(R173:R174)</f>
        <v>0</v>
      </c>
      <c r="T172" s="123">
        <f>SUM(T173:T174)</f>
        <v>0</v>
      </c>
      <c r="AR172" s="117" t="s">
        <v>85</v>
      </c>
      <c r="AT172" s="124" t="s">
        <v>76</v>
      </c>
      <c r="AU172" s="124" t="s">
        <v>85</v>
      </c>
      <c r="AY172" s="117" t="s">
        <v>144</v>
      </c>
      <c r="BK172" s="125">
        <f>SUM(BK173:BK174)</f>
        <v>0</v>
      </c>
    </row>
    <row r="173" spans="2:65" s="1" customFormat="1" ht="16.5" customHeight="1">
      <c r="B173" s="33"/>
      <c r="C173" s="128" t="s">
        <v>607</v>
      </c>
      <c r="D173" s="128" t="s">
        <v>146</v>
      </c>
      <c r="E173" s="129" t="s">
        <v>608</v>
      </c>
      <c r="F173" s="130" t="s">
        <v>609</v>
      </c>
      <c r="G173" s="131" t="s">
        <v>244</v>
      </c>
      <c r="H173" s="132">
        <v>19.795999999999999</v>
      </c>
      <c r="I173" s="133"/>
      <c r="J173" s="134">
        <f>ROUND(I173*H173,2)</f>
        <v>0</v>
      </c>
      <c r="K173" s="130" t="s">
        <v>150</v>
      </c>
      <c r="L173" s="33"/>
      <c r="M173" s="135" t="s">
        <v>31</v>
      </c>
      <c r="N173" s="136" t="s">
        <v>48</v>
      </c>
      <c r="P173" s="137">
        <f>O173*H173</f>
        <v>0</v>
      </c>
      <c r="Q173" s="137">
        <v>0</v>
      </c>
      <c r="R173" s="137">
        <f>Q173*H173</f>
        <v>0</v>
      </c>
      <c r="S173" s="137">
        <v>0</v>
      </c>
      <c r="T173" s="138">
        <f>S173*H173</f>
        <v>0</v>
      </c>
      <c r="AR173" s="139" t="s">
        <v>151</v>
      </c>
      <c r="AT173" s="139" t="s">
        <v>146</v>
      </c>
      <c r="AU173" s="139" t="s">
        <v>21</v>
      </c>
      <c r="AY173" s="17" t="s">
        <v>144</v>
      </c>
      <c r="BE173" s="140">
        <f>IF(N173="základní",J173,0)</f>
        <v>0</v>
      </c>
      <c r="BF173" s="140">
        <f>IF(N173="snížená",J173,0)</f>
        <v>0</v>
      </c>
      <c r="BG173" s="140">
        <f>IF(N173="zákl. přenesená",J173,0)</f>
        <v>0</v>
      </c>
      <c r="BH173" s="140">
        <f>IF(N173="sníž. přenesená",J173,0)</f>
        <v>0</v>
      </c>
      <c r="BI173" s="140">
        <f>IF(N173="nulová",J173,0)</f>
        <v>0</v>
      </c>
      <c r="BJ173" s="17" t="s">
        <v>85</v>
      </c>
      <c r="BK173" s="140">
        <f>ROUND(I173*H173,2)</f>
        <v>0</v>
      </c>
      <c r="BL173" s="17" t="s">
        <v>151</v>
      </c>
      <c r="BM173" s="139" t="s">
        <v>610</v>
      </c>
    </row>
    <row r="174" spans="2:65" s="1" customFormat="1" ht="10">
      <c r="B174" s="33"/>
      <c r="D174" s="141" t="s">
        <v>153</v>
      </c>
      <c r="F174" s="142" t="s">
        <v>611</v>
      </c>
      <c r="I174" s="143"/>
      <c r="L174" s="33"/>
      <c r="M174" s="179"/>
      <c r="N174" s="180"/>
      <c r="O174" s="180"/>
      <c r="P174" s="180"/>
      <c r="Q174" s="180"/>
      <c r="R174" s="180"/>
      <c r="S174" s="180"/>
      <c r="T174" s="181"/>
      <c r="AT174" s="17" t="s">
        <v>153</v>
      </c>
      <c r="AU174" s="17" t="s">
        <v>21</v>
      </c>
    </row>
    <row r="175" spans="2:65" s="1" customFormat="1" ht="7" customHeight="1">
      <c r="B175" s="42"/>
      <c r="C175" s="43"/>
      <c r="D175" s="43"/>
      <c r="E175" s="43"/>
      <c r="F175" s="43"/>
      <c r="G175" s="43"/>
      <c r="H175" s="43"/>
      <c r="I175" s="43"/>
      <c r="J175" s="43"/>
      <c r="K175" s="43"/>
      <c r="L175" s="33"/>
    </row>
  </sheetData>
  <sheetProtection algorithmName="SHA-512" hashValue="X9HkYx1nGKBak43mQkX/tzulimgiJDqKd+XFEmaAJQsXzltkz1M7FldmkyuKXg1STcTtlTRrq1f8/8V1gqT7Qg==" saltValue="Aq3ZlNgxn02x1kxv9vtt/APuQJ0i8AEY7Akp7I8KaGyOb0xufB1JOFRYYV2T6C9Vk0e5QfraAmJTBJPmjA+Cxw==" spinCount="100000" sheet="1" objects="1" scenarios="1" formatColumns="0" formatRows="0" autoFilter="0"/>
  <autoFilter ref="C81:K174" xr:uid="{00000000-0009-0000-0000-000008000000}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800-000000000000}"/>
    <hyperlink ref="F90" r:id="rId2" xr:uid="{00000000-0004-0000-0800-000001000000}"/>
    <hyperlink ref="F94" r:id="rId3" xr:uid="{00000000-0004-0000-0800-000002000000}"/>
    <hyperlink ref="F98" r:id="rId4" xr:uid="{00000000-0004-0000-0800-000003000000}"/>
    <hyperlink ref="F108" r:id="rId5" xr:uid="{00000000-0004-0000-0800-000004000000}"/>
    <hyperlink ref="F112" r:id="rId6" xr:uid="{00000000-0004-0000-0800-000005000000}"/>
    <hyperlink ref="F119" r:id="rId7" xr:uid="{00000000-0004-0000-0800-000006000000}"/>
    <hyperlink ref="F123" r:id="rId8" xr:uid="{00000000-0004-0000-0800-000007000000}"/>
    <hyperlink ref="F127" r:id="rId9" xr:uid="{00000000-0004-0000-0800-000008000000}"/>
    <hyperlink ref="F131" r:id="rId10" xr:uid="{00000000-0004-0000-0800-000009000000}"/>
    <hyperlink ref="F147" r:id="rId11" xr:uid="{00000000-0004-0000-0800-00000A000000}"/>
    <hyperlink ref="F163" r:id="rId12" xr:uid="{00000000-0004-0000-0800-00000B000000}"/>
    <hyperlink ref="F174" r:id="rId13" xr:uid="{00000000-0004-0000-0800-00000C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23</vt:i4>
      </vt:variant>
    </vt:vector>
  </HeadingPairs>
  <TitlesOfParts>
    <vt:vector size="35" baseType="lpstr">
      <vt:lpstr>Rekapitulace stavby</vt:lpstr>
      <vt:lpstr>22112020_01 - Mníšek pod ...</vt:lpstr>
      <vt:lpstr>22112020_02 - Mnišek pod ...</vt:lpstr>
      <vt:lpstr>22112020_03 - Mníšek pod ...</vt:lpstr>
      <vt:lpstr>22112020_04 - Mníšek pod ...</vt:lpstr>
      <vt:lpstr>22112020_05 - Mníšek pod ...</vt:lpstr>
      <vt:lpstr>22112020_06 - Mníšek pod ...</vt:lpstr>
      <vt:lpstr>22112020_07 - Mníšek pod ...</vt:lpstr>
      <vt:lpstr>22112020_08 - Mníšek pod ...</vt:lpstr>
      <vt:lpstr>22112020_09 - Mníšek pod ...</vt:lpstr>
      <vt:lpstr>22112020_VRN - Mníšek pod...</vt:lpstr>
      <vt:lpstr>Pokyny pro vyplnění</vt:lpstr>
      <vt:lpstr>'22112020_01 - Mníšek pod ...'!Print_Area</vt:lpstr>
      <vt:lpstr>'22112020_02 - Mnišek pod ...'!Print_Area</vt:lpstr>
      <vt:lpstr>'22112020_03 - Mníšek pod ...'!Print_Area</vt:lpstr>
      <vt:lpstr>'22112020_04 - Mníšek pod ...'!Print_Area</vt:lpstr>
      <vt:lpstr>'22112020_05 - Mníšek pod ...'!Print_Area</vt:lpstr>
      <vt:lpstr>'22112020_06 - Mníšek pod ...'!Print_Area</vt:lpstr>
      <vt:lpstr>'22112020_07 - Mníšek pod ...'!Print_Area</vt:lpstr>
      <vt:lpstr>'22112020_08 - Mníšek pod ...'!Print_Area</vt:lpstr>
      <vt:lpstr>'22112020_09 - Mníšek pod ...'!Print_Area</vt:lpstr>
      <vt:lpstr>'22112020_VRN - Mníšek pod...'!Print_Area</vt:lpstr>
      <vt:lpstr>'Pokyny pro vyplnění'!Print_Area</vt:lpstr>
      <vt:lpstr>'Rekapitulace stavby'!Print_Area</vt:lpstr>
      <vt:lpstr>'22112020_01 - Mníšek pod ...'!Print_Titles</vt:lpstr>
      <vt:lpstr>'22112020_02 - Mnišek pod ...'!Print_Titles</vt:lpstr>
      <vt:lpstr>'22112020_03 - Mníšek pod ...'!Print_Titles</vt:lpstr>
      <vt:lpstr>'22112020_04 - Mníšek pod ...'!Print_Titles</vt:lpstr>
      <vt:lpstr>'22112020_05 - Mníšek pod ...'!Print_Titles</vt:lpstr>
      <vt:lpstr>'22112020_06 - Mníšek pod ...'!Print_Titles</vt:lpstr>
      <vt:lpstr>'22112020_07 - Mníšek pod ...'!Print_Titles</vt:lpstr>
      <vt:lpstr>'22112020_08 - Mníšek pod ...'!Print_Titles</vt:lpstr>
      <vt:lpstr>'22112020_09 - Mníšek pod ...'!Print_Titles</vt:lpstr>
      <vt:lpstr>'22112020_VRN - Mníšek pod...'!Print_Titles</vt:lpstr>
      <vt:lpstr>'Rekapitulace stavby'!Print_Titles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Dolensky</dc:creator>
  <cp:lastModifiedBy>Weinhold Legal</cp:lastModifiedBy>
  <dcterms:created xsi:type="dcterms:W3CDTF">2024-12-19T15:11:43Z</dcterms:created>
  <dcterms:modified xsi:type="dcterms:W3CDTF">2025-06-03T12:01:14Z</dcterms:modified>
</cp:coreProperties>
</file>