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0320" windowHeight="11865"/>
  </bookViews>
  <sheets>
    <sheet name="Rekapitulace" sheetId="1" r:id="rId1"/>
    <sheet name="Jednotkové_ceny" sheetId="2" r:id="rId2"/>
  </sheets>
  <definedNames>
    <definedName name="_xlnm.Print_Titles" localSheetId="1">Jednotkové_ceny!$3:$3</definedName>
  </definedNames>
  <calcPr calcId="145621"/>
</workbook>
</file>

<file path=xl/calcChain.xml><?xml version="1.0" encoding="utf-8"?>
<calcChain xmlns="http://schemas.openxmlformats.org/spreadsheetml/2006/main">
  <c r="I316" i="2" l="1"/>
  <c r="J315" i="2"/>
  <c r="G315" i="2"/>
  <c r="J314" i="2"/>
  <c r="G314" i="2"/>
  <c r="J313" i="2"/>
  <c r="G313" i="2"/>
  <c r="J312" i="2"/>
  <c r="G312" i="2"/>
  <c r="J311" i="2"/>
  <c r="G311" i="2"/>
  <c r="J310" i="2"/>
  <c r="G310" i="2"/>
  <c r="J309" i="2"/>
  <c r="G309" i="2"/>
  <c r="J308" i="2"/>
  <c r="G308" i="2"/>
  <c r="J307" i="2"/>
  <c r="G307" i="2"/>
  <c r="J306" i="2"/>
  <c r="G306" i="2"/>
  <c r="J305" i="2"/>
  <c r="G305" i="2"/>
  <c r="J304" i="2"/>
  <c r="G304" i="2"/>
  <c r="J303" i="2"/>
  <c r="G303" i="2"/>
  <c r="J302" i="2"/>
  <c r="G302" i="2"/>
  <c r="J301" i="2"/>
  <c r="G301" i="2"/>
  <c r="J300" i="2"/>
  <c r="G300" i="2"/>
  <c r="J299" i="2"/>
  <c r="G299" i="2"/>
  <c r="K299" i="2" s="1"/>
  <c r="J298" i="2"/>
  <c r="G298" i="2"/>
  <c r="J297" i="2"/>
  <c r="G297" i="2"/>
  <c r="J296" i="2"/>
  <c r="G296" i="2"/>
  <c r="J295" i="2"/>
  <c r="J294" i="2"/>
  <c r="J293" i="2"/>
  <c r="J292" i="2"/>
  <c r="G292" i="2"/>
  <c r="J291" i="2"/>
  <c r="G291" i="2"/>
  <c r="K291" i="2" s="1"/>
  <c r="J290" i="2"/>
  <c r="G290" i="2"/>
  <c r="J289" i="2"/>
  <c r="G289" i="2"/>
  <c r="J288" i="2"/>
  <c r="G288" i="2"/>
  <c r="J287" i="2"/>
  <c r="G287" i="2"/>
  <c r="J286" i="2"/>
  <c r="G286" i="2"/>
  <c r="J285" i="2"/>
  <c r="G285" i="2"/>
  <c r="J284" i="2"/>
  <c r="J283" i="2"/>
  <c r="J282" i="2"/>
  <c r="J281" i="2"/>
  <c r="G281" i="2"/>
  <c r="J280" i="2"/>
  <c r="J279" i="2"/>
  <c r="J278" i="2"/>
  <c r="J277" i="2"/>
  <c r="J276" i="2"/>
  <c r="J275" i="2"/>
  <c r="G275" i="2"/>
  <c r="J274" i="2"/>
  <c r="G274" i="2"/>
  <c r="J273" i="2"/>
  <c r="G273" i="2"/>
  <c r="J272" i="2"/>
  <c r="G272" i="2"/>
  <c r="J271" i="2"/>
  <c r="J270" i="2"/>
  <c r="G270" i="2"/>
  <c r="J269" i="2"/>
  <c r="G269" i="2"/>
  <c r="J268" i="2"/>
  <c r="G268" i="2"/>
  <c r="J267" i="2"/>
  <c r="G267" i="2"/>
  <c r="J266" i="2"/>
  <c r="G266" i="2"/>
  <c r="J265" i="2"/>
  <c r="J264" i="2"/>
  <c r="G264" i="2"/>
  <c r="J263" i="2"/>
  <c r="G263" i="2"/>
  <c r="J262" i="2"/>
  <c r="G262" i="2"/>
  <c r="K262" i="2" s="1"/>
  <c r="J261" i="2"/>
  <c r="G261" i="2"/>
  <c r="J260" i="2"/>
  <c r="G260" i="2"/>
  <c r="K260" i="2" s="1"/>
  <c r="J259" i="2"/>
  <c r="G259" i="2"/>
  <c r="J258" i="2"/>
  <c r="G258" i="2"/>
  <c r="K258" i="2" s="1"/>
  <c r="J257" i="2"/>
  <c r="G257" i="2"/>
  <c r="J256" i="2"/>
  <c r="G256" i="2"/>
  <c r="K256" i="2" s="1"/>
  <c r="J255" i="2"/>
  <c r="G255" i="2"/>
  <c r="J254" i="2"/>
  <c r="G254" i="2"/>
  <c r="K254" i="2" s="1"/>
  <c r="J253" i="2"/>
  <c r="G253" i="2"/>
  <c r="J252" i="2"/>
  <c r="G252" i="2"/>
  <c r="K252" i="2" s="1"/>
  <c r="J251" i="2"/>
  <c r="G251" i="2"/>
  <c r="J250" i="2"/>
  <c r="G250" i="2"/>
  <c r="K250" i="2" s="1"/>
  <c r="J249" i="2"/>
  <c r="G249" i="2"/>
  <c r="J248" i="2"/>
  <c r="G248" i="2"/>
  <c r="K248" i="2" s="1"/>
  <c r="J247" i="2"/>
  <c r="G247" i="2"/>
  <c r="J246" i="2"/>
  <c r="G246" i="2"/>
  <c r="K246" i="2" s="1"/>
  <c r="J245" i="2"/>
  <c r="G245" i="2"/>
  <c r="J244" i="2"/>
  <c r="G244" i="2"/>
  <c r="J243" i="2"/>
  <c r="J242" i="2"/>
  <c r="G242" i="2"/>
  <c r="J241" i="2"/>
  <c r="G241" i="2"/>
  <c r="J240" i="2"/>
  <c r="G240" i="2"/>
  <c r="J239" i="2"/>
  <c r="G239" i="2"/>
  <c r="J238" i="2"/>
  <c r="G238" i="2"/>
  <c r="J237" i="2"/>
  <c r="G237" i="2"/>
  <c r="J236" i="2"/>
  <c r="G236" i="2"/>
  <c r="J235" i="2"/>
  <c r="G235" i="2"/>
  <c r="J234" i="2"/>
  <c r="G234" i="2"/>
  <c r="J233" i="2"/>
  <c r="G233" i="2"/>
  <c r="J232" i="2"/>
  <c r="G232" i="2"/>
  <c r="J231" i="2"/>
  <c r="G231" i="2"/>
  <c r="J230" i="2"/>
  <c r="G230" i="2"/>
  <c r="J229" i="2"/>
  <c r="G229" i="2"/>
  <c r="J228" i="2"/>
  <c r="G228" i="2"/>
  <c r="J227" i="2"/>
  <c r="G227" i="2"/>
  <c r="J226" i="2"/>
  <c r="G226" i="2"/>
  <c r="J225" i="2"/>
  <c r="J224" i="2"/>
  <c r="G224" i="2"/>
  <c r="J223" i="2"/>
  <c r="G223" i="2"/>
  <c r="K223" i="2" s="1"/>
  <c r="J222" i="2"/>
  <c r="G222" i="2"/>
  <c r="J221" i="2"/>
  <c r="G221" i="2"/>
  <c r="K221" i="2" s="1"/>
  <c r="J220" i="2"/>
  <c r="G220" i="2"/>
  <c r="J219" i="2"/>
  <c r="G219" i="2"/>
  <c r="K219" i="2" s="1"/>
  <c r="J218" i="2"/>
  <c r="G218" i="2"/>
  <c r="J217" i="2"/>
  <c r="G217" i="2"/>
  <c r="J216" i="2"/>
  <c r="G216" i="2"/>
  <c r="J215" i="2"/>
  <c r="G215" i="2"/>
  <c r="K215" i="2" s="1"/>
  <c r="J214" i="2"/>
  <c r="G214" i="2"/>
  <c r="J213" i="2"/>
  <c r="G213" i="2"/>
  <c r="J212" i="2"/>
  <c r="G212" i="2"/>
  <c r="J211" i="2"/>
  <c r="G211" i="2"/>
  <c r="K211" i="2" s="1"/>
  <c r="J210" i="2"/>
  <c r="G210" i="2"/>
  <c r="J209" i="2"/>
  <c r="G209" i="2"/>
  <c r="K209" i="2" s="1"/>
  <c r="J208" i="2"/>
  <c r="G208" i="2"/>
  <c r="J207" i="2"/>
  <c r="G207" i="2"/>
  <c r="K207" i="2" s="1"/>
  <c r="J206" i="2"/>
  <c r="G206" i="2"/>
  <c r="J205" i="2"/>
  <c r="G205" i="2"/>
  <c r="J204" i="2"/>
  <c r="G204" i="2"/>
  <c r="J203" i="2"/>
  <c r="G203" i="2"/>
  <c r="J202" i="2"/>
  <c r="K202" i="2" s="1"/>
  <c r="G202" i="2"/>
  <c r="J201" i="2"/>
  <c r="G201" i="2"/>
  <c r="J200" i="2"/>
  <c r="G200" i="2"/>
  <c r="J199" i="2"/>
  <c r="G199" i="2"/>
  <c r="K199" i="2" s="1"/>
  <c r="J198" i="2"/>
  <c r="G198" i="2"/>
  <c r="J197" i="2"/>
  <c r="G197" i="2"/>
  <c r="J196" i="2"/>
  <c r="G196" i="2"/>
  <c r="J195" i="2"/>
  <c r="J194" i="2"/>
  <c r="G194" i="2"/>
  <c r="J193" i="2"/>
  <c r="G193" i="2"/>
  <c r="J192" i="2"/>
  <c r="G192" i="2"/>
  <c r="J191" i="2"/>
  <c r="G191" i="2"/>
  <c r="J190" i="2"/>
  <c r="G190" i="2"/>
  <c r="J189" i="2"/>
  <c r="G189" i="2"/>
  <c r="J188" i="2"/>
  <c r="G188" i="2"/>
  <c r="J187" i="2"/>
  <c r="G187" i="2"/>
  <c r="J186" i="2"/>
  <c r="G186" i="2"/>
  <c r="J185" i="2"/>
  <c r="G185" i="2"/>
  <c r="J184" i="2"/>
  <c r="G184" i="2"/>
  <c r="J183" i="2"/>
  <c r="G183" i="2"/>
  <c r="J182" i="2"/>
  <c r="G182" i="2"/>
  <c r="J181" i="2"/>
  <c r="G181" i="2"/>
  <c r="J180" i="2"/>
  <c r="G180" i="2"/>
  <c r="J179" i="2"/>
  <c r="G179" i="2"/>
  <c r="J178" i="2"/>
  <c r="G178" i="2"/>
  <c r="J177" i="2"/>
  <c r="G177" i="2"/>
  <c r="J176" i="2"/>
  <c r="G176" i="2"/>
  <c r="J175" i="2"/>
  <c r="G175" i="2"/>
  <c r="J174" i="2"/>
  <c r="G174" i="2"/>
  <c r="J173" i="2"/>
  <c r="G173" i="2"/>
  <c r="J172" i="2"/>
  <c r="G172" i="2"/>
  <c r="J171" i="2"/>
  <c r="G171" i="2"/>
  <c r="J170" i="2"/>
  <c r="G170" i="2"/>
  <c r="J169" i="2"/>
  <c r="G169" i="2"/>
  <c r="J168" i="2"/>
  <c r="G168" i="2"/>
  <c r="J167" i="2"/>
  <c r="G167" i="2"/>
  <c r="J166" i="2"/>
  <c r="G166" i="2"/>
  <c r="J165" i="2"/>
  <c r="G165" i="2"/>
  <c r="J164" i="2"/>
  <c r="G164" i="2"/>
  <c r="J163" i="2"/>
  <c r="G163" i="2"/>
  <c r="J162" i="2"/>
  <c r="G162" i="2"/>
  <c r="J161" i="2"/>
  <c r="G161" i="2"/>
  <c r="J160" i="2"/>
  <c r="G160" i="2"/>
  <c r="J159" i="2"/>
  <c r="G159" i="2"/>
  <c r="J158" i="2"/>
  <c r="G158" i="2"/>
  <c r="J157" i="2"/>
  <c r="G157" i="2"/>
  <c r="J156" i="2"/>
  <c r="G156" i="2"/>
  <c r="J155" i="2"/>
  <c r="G155" i="2"/>
  <c r="J154" i="2"/>
  <c r="G154" i="2"/>
  <c r="J153" i="2"/>
  <c r="G153" i="2"/>
  <c r="J152" i="2"/>
  <c r="J151" i="2"/>
  <c r="G151" i="2"/>
  <c r="J150" i="2"/>
  <c r="G150" i="2"/>
  <c r="J149" i="2"/>
  <c r="G149" i="2"/>
  <c r="J148" i="2"/>
  <c r="G148" i="2"/>
  <c r="J147" i="2"/>
  <c r="G147" i="2"/>
  <c r="J146" i="2"/>
  <c r="G146" i="2"/>
  <c r="J145" i="2"/>
  <c r="G145" i="2"/>
  <c r="J144" i="2"/>
  <c r="G144" i="2"/>
  <c r="J143" i="2"/>
  <c r="G143" i="2"/>
  <c r="J142" i="2"/>
  <c r="G142" i="2"/>
  <c r="J141" i="2"/>
  <c r="G141" i="2"/>
  <c r="J140" i="2"/>
  <c r="G140" i="2"/>
  <c r="J139" i="2"/>
  <c r="G139" i="2"/>
  <c r="J138" i="2"/>
  <c r="G138" i="2"/>
  <c r="K138" i="2" s="1"/>
  <c r="J137" i="2"/>
  <c r="G137" i="2"/>
  <c r="J136" i="2"/>
  <c r="G136" i="2"/>
  <c r="J135" i="2"/>
  <c r="G135" i="2"/>
  <c r="J134" i="2"/>
  <c r="J133" i="2"/>
  <c r="G133" i="2"/>
  <c r="J132" i="2"/>
  <c r="G132" i="2"/>
  <c r="J131" i="2"/>
  <c r="G131" i="2"/>
  <c r="J130" i="2"/>
  <c r="G130" i="2"/>
  <c r="J129" i="2"/>
  <c r="J128" i="2"/>
  <c r="G128" i="2"/>
  <c r="J127" i="2"/>
  <c r="G127" i="2"/>
  <c r="J126" i="2"/>
  <c r="G126" i="2"/>
  <c r="J125" i="2"/>
  <c r="G125" i="2"/>
  <c r="J124" i="2"/>
  <c r="G124" i="2"/>
  <c r="J123" i="2"/>
  <c r="G123" i="2"/>
  <c r="J122" i="2"/>
  <c r="G122" i="2"/>
  <c r="J121" i="2"/>
  <c r="J120" i="2"/>
  <c r="G120" i="2"/>
  <c r="J119" i="2"/>
  <c r="G119" i="2"/>
  <c r="J118" i="2"/>
  <c r="G118" i="2"/>
  <c r="J117" i="2"/>
  <c r="G117" i="2"/>
  <c r="J116" i="2"/>
  <c r="G116" i="2"/>
  <c r="J115" i="2"/>
  <c r="G115" i="2"/>
  <c r="J114" i="2"/>
  <c r="G114" i="2"/>
  <c r="J113" i="2"/>
  <c r="J112" i="2"/>
  <c r="G112" i="2"/>
  <c r="K112" i="2" s="1"/>
  <c r="J111" i="2"/>
  <c r="G111" i="2"/>
  <c r="J110" i="2"/>
  <c r="J109" i="2"/>
  <c r="G109" i="2"/>
  <c r="J108" i="2"/>
  <c r="G108" i="2"/>
  <c r="J107" i="2"/>
  <c r="G107" i="2"/>
  <c r="J106" i="2"/>
  <c r="G106" i="2"/>
  <c r="J105" i="2"/>
  <c r="G105" i="2"/>
  <c r="J104" i="2"/>
  <c r="J103" i="2"/>
  <c r="G103" i="2"/>
  <c r="J102" i="2"/>
  <c r="G102" i="2"/>
  <c r="J101" i="2"/>
  <c r="J100" i="2"/>
  <c r="G100" i="2"/>
  <c r="J99" i="2"/>
  <c r="G99" i="2"/>
  <c r="J98" i="2"/>
  <c r="G98" i="2"/>
  <c r="J97" i="2"/>
  <c r="J96" i="2"/>
  <c r="G96" i="2"/>
  <c r="K96" i="2" s="1"/>
  <c r="J95" i="2"/>
  <c r="G95" i="2"/>
  <c r="J94" i="2"/>
  <c r="G94" i="2"/>
  <c r="J93" i="2"/>
  <c r="G93" i="2"/>
  <c r="J92" i="2"/>
  <c r="G92" i="2"/>
  <c r="J91" i="2"/>
  <c r="G91" i="2"/>
  <c r="J90" i="2"/>
  <c r="J89" i="2"/>
  <c r="G89" i="2"/>
  <c r="G88" i="2" s="1"/>
  <c r="J88" i="2"/>
  <c r="J87" i="2"/>
  <c r="G87" i="2"/>
  <c r="J86" i="2"/>
  <c r="G86" i="2"/>
  <c r="J85" i="2"/>
  <c r="G85" i="2"/>
  <c r="J84" i="2"/>
  <c r="G84" i="2"/>
  <c r="J83" i="2"/>
  <c r="G83" i="2"/>
  <c r="K83" i="2" s="1"/>
  <c r="J82" i="2"/>
  <c r="G82" i="2"/>
  <c r="J81" i="2"/>
  <c r="G81" i="2"/>
  <c r="J80" i="2"/>
  <c r="G80" i="2"/>
  <c r="J79" i="2"/>
  <c r="G79" i="2"/>
  <c r="J78" i="2"/>
  <c r="G78" i="2"/>
  <c r="J77" i="2"/>
  <c r="J76" i="2"/>
  <c r="G76" i="2"/>
  <c r="J75" i="2"/>
  <c r="G75" i="2"/>
  <c r="J74" i="2"/>
  <c r="G74" i="2"/>
  <c r="J73" i="2"/>
  <c r="G73" i="2"/>
  <c r="J72" i="2"/>
  <c r="G72" i="2"/>
  <c r="J71" i="2"/>
  <c r="G71" i="2"/>
  <c r="J70" i="2"/>
  <c r="G70" i="2"/>
  <c r="J69" i="2"/>
  <c r="G69" i="2"/>
  <c r="J68" i="2"/>
  <c r="G68" i="2"/>
  <c r="J67" i="2"/>
  <c r="G67" i="2"/>
  <c r="J66" i="2"/>
  <c r="G66" i="2"/>
  <c r="J65" i="2"/>
  <c r="G65" i="2"/>
  <c r="J64" i="2"/>
  <c r="G64" i="2"/>
  <c r="J63" i="2"/>
  <c r="J62" i="2"/>
  <c r="G62" i="2"/>
  <c r="J61" i="2"/>
  <c r="G61" i="2"/>
  <c r="J60" i="2"/>
  <c r="G60" i="2"/>
  <c r="J59" i="2"/>
  <c r="G59" i="2"/>
  <c r="J58" i="2"/>
  <c r="G58" i="2"/>
  <c r="J57" i="2"/>
  <c r="G57" i="2"/>
  <c r="J56" i="2"/>
  <c r="G56" i="2"/>
  <c r="J55" i="2"/>
  <c r="G55" i="2"/>
  <c r="J54" i="2"/>
  <c r="G54" i="2"/>
  <c r="J53" i="2"/>
  <c r="G53" i="2"/>
  <c r="J52" i="2"/>
  <c r="J51" i="2"/>
  <c r="G51" i="2"/>
  <c r="J50" i="2"/>
  <c r="G50" i="2"/>
  <c r="J49" i="2"/>
  <c r="G49" i="2"/>
  <c r="J48" i="2"/>
  <c r="G48" i="2"/>
  <c r="K48" i="2" s="1"/>
  <c r="J47" i="2"/>
  <c r="G47" i="2"/>
  <c r="J46" i="2"/>
  <c r="G46" i="2"/>
  <c r="J45" i="2"/>
  <c r="G45" i="2"/>
  <c r="J44" i="2"/>
  <c r="G44" i="2"/>
  <c r="J43" i="2"/>
  <c r="G43" i="2"/>
  <c r="J42" i="2"/>
  <c r="G42" i="2"/>
  <c r="J41" i="2"/>
  <c r="G41" i="2"/>
  <c r="J40" i="2"/>
  <c r="G40" i="2"/>
  <c r="J39" i="2"/>
  <c r="G39" i="2"/>
  <c r="J38" i="2"/>
  <c r="G38" i="2"/>
  <c r="J37" i="2"/>
  <c r="G37" i="2"/>
  <c r="J36" i="2"/>
  <c r="G36" i="2"/>
  <c r="K36" i="2" s="1"/>
  <c r="J35" i="2"/>
  <c r="G35" i="2"/>
  <c r="J34" i="2"/>
  <c r="G34" i="2"/>
  <c r="J33" i="2"/>
  <c r="G33" i="2"/>
  <c r="J32" i="2"/>
  <c r="G32" i="2"/>
  <c r="K32" i="2" s="1"/>
  <c r="J31" i="2"/>
  <c r="G31" i="2"/>
  <c r="J30" i="2"/>
  <c r="G30" i="2"/>
  <c r="J29" i="2"/>
  <c r="G29" i="2"/>
  <c r="J28" i="2"/>
  <c r="J27" i="2"/>
  <c r="G27" i="2"/>
  <c r="J26" i="2"/>
  <c r="G26" i="2"/>
  <c r="J25" i="2"/>
  <c r="G25" i="2"/>
  <c r="K25" i="2" s="1"/>
  <c r="J24" i="2"/>
  <c r="G24" i="2"/>
  <c r="J23" i="2"/>
  <c r="G23" i="2"/>
  <c r="K23" i="2" s="1"/>
  <c r="J22" i="2"/>
  <c r="G22" i="2"/>
  <c r="J21" i="2"/>
  <c r="G21" i="2"/>
  <c r="J20" i="2"/>
  <c r="G20" i="2"/>
  <c r="J19" i="2"/>
  <c r="G19" i="2"/>
  <c r="J18" i="2"/>
  <c r="G18" i="2"/>
  <c r="J17" i="2"/>
  <c r="G17" i="2"/>
  <c r="K17" i="2" s="1"/>
  <c r="J16" i="2"/>
  <c r="G16" i="2"/>
  <c r="J15" i="2"/>
  <c r="G15" i="2"/>
  <c r="J14" i="2"/>
  <c r="G14" i="2"/>
  <c r="J13" i="2"/>
  <c r="G13" i="2"/>
  <c r="J12" i="2"/>
  <c r="G12" i="2"/>
  <c r="J11" i="2"/>
  <c r="G11" i="2"/>
  <c r="J10" i="2"/>
  <c r="G10" i="2"/>
  <c r="J9" i="2"/>
  <c r="G9" i="2"/>
  <c r="K9" i="2" s="1"/>
  <c r="J8" i="2"/>
  <c r="G8" i="2"/>
  <c r="J7" i="2"/>
  <c r="G7" i="2"/>
  <c r="K7" i="2" s="1"/>
  <c r="J6" i="2"/>
  <c r="G6" i="2"/>
  <c r="J5" i="2"/>
  <c r="G5" i="2"/>
  <c r="J4" i="2"/>
  <c r="G1" i="2"/>
  <c r="K50" i="2" l="1"/>
  <c r="K67" i="2"/>
  <c r="K108" i="2"/>
  <c r="K119" i="2"/>
  <c r="K159" i="2"/>
  <c r="K179" i="2"/>
  <c r="K230" i="2"/>
  <c r="K238" i="2"/>
  <c r="K267" i="2"/>
  <c r="K10" i="2"/>
  <c r="K26" i="2"/>
  <c r="K55" i="2"/>
  <c r="K59" i="2"/>
  <c r="K80" i="2"/>
  <c r="K82" i="2"/>
  <c r="K86" i="2"/>
  <c r="K111" i="2"/>
  <c r="K135" i="2"/>
  <c r="K139" i="2"/>
  <c r="K143" i="2"/>
  <c r="K151" i="2"/>
  <c r="K206" i="2"/>
  <c r="K263" i="2"/>
  <c r="K290" i="2"/>
  <c r="K39" i="2"/>
  <c r="K51" i="2"/>
  <c r="K64" i="2"/>
  <c r="K66" i="2"/>
  <c r="K131" i="2"/>
  <c r="K162" i="2"/>
  <c r="K168" i="2"/>
  <c r="K170" i="2"/>
  <c r="K172" i="2"/>
  <c r="K227" i="2"/>
  <c r="K231" i="2"/>
  <c r="K235" i="2"/>
  <c r="K300" i="2"/>
  <c r="K304" i="2"/>
  <c r="K306" i="2"/>
  <c r="K308" i="2"/>
  <c r="K312" i="2"/>
  <c r="K314" i="2"/>
  <c r="K22" i="2"/>
  <c r="K130" i="2"/>
  <c r="K99" i="2"/>
  <c r="K35" i="2"/>
  <c r="K296" i="2"/>
  <c r="K301" i="2"/>
  <c r="K309" i="2"/>
  <c r="K287" i="2"/>
  <c r="K226" i="2"/>
  <c r="K218" i="2"/>
  <c r="K183" i="2"/>
  <c r="K158" i="2"/>
  <c r="K182" i="2"/>
  <c r="K190" i="2"/>
  <c r="K171" i="2"/>
  <c r="K150" i="2"/>
  <c r="K127" i="2"/>
  <c r="K128" i="2"/>
  <c r="K118" i="2"/>
  <c r="K75" i="2"/>
  <c r="K70" i="2"/>
  <c r="K58" i="2"/>
  <c r="K47" i="2"/>
  <c r="K27" i="2"/>
  <c r="K6" i="2"/>
  <c r="K88" i="2"/>
  <c r="B16" i="1"/>
  <c r="K16" i="2"/>
  <c r="K18" i="2"/>
  <c r="K20" i="2"/>
  <c r="K24" i="2"/>
  <c r="K43" i="2"/>
  <c r="K53" i="2"/>
  <c r="K76" i="2"/>
  <c r="K95" i="2"/>
  <c r="G97" i="2"/>
  <c r="K97" i="2" s="1"/>
  <c r="K103" i="2"/>
  <c r="K114" i="2"/>
  <c r="K122" i="2"/>
  <c r="K124" i="2"/>
  <c r="K147" i="2"/>
  <c r="K155" i="2"/>
  <c r="K166" i="2"/>
  <c r="K178" i="2"/>
  <c r="K184" i="2"/>
  <c r="K192" i="2"/>
  <c r="K198" i="2"/>
  <c r="K204" i="2"/>
  <c r="K242" i="2"/>
  <c r="K266" i="2"/>
  <c r="K274" i="2"/>
  <c r="K286" i="2"/>
  <c r="K288" i="2"/>
  <c r="K142" i="2"/>
  <c r="K163" i="2"/>
  <c r="K167" i="2"/>
  <c r="K173" i="2"/>
  <c r="K175" i="2"/>
  <c r="K208" i="2"/>
  <c r="K228" i="2"/>
  <c r="K239" i="2"/>
  <c r="K247" i="2"/>
  <c r="K249" i="2"/>
  <c r="K251" i="2"/>
  <c r="K264" i="2"/>
  <c r="K270" i="2"/>
  <c r="K281" i="2"/>
  <c r="K292" i="2"/>
  <c r="K307" i="2"/>
  <c r="K315" i="2"/>
  <c r="K71" i="2"/>
  <c r="K79" i="2"/>
  <c r="K92" i="2"/>
  <c r="K98" i="2"/>
  <c r="K102" i="2"/>
  <c r="K115" i="2"/>
  <c r="G129" i="2"/>
  <c r="K129" i="2" s="1"/>
  <c r="K146" i="2"/>
  <c r="K154" i="2"/>
  <c r="K187" i="2"/>
  <c r="K191" i="2"/>
  <c r="K203" i="2"/>
  <c r="K205" i="2"/>
  <c r="K214" i="2"/>
  <c r="K220" i="2"/>
  <c r="K222" i="2"/>
  <c r="K224" i="2"/>
  <c r="K232" i="2"/>
  <c r="K255" i="2"/>
  <c r="K257" i="2"/>
  <c r="K259" i="2"/>
  <c r="K275" i="2"/>
  <c r="K285" i="2"/>
  <c r="K298" i="2"/>
  <c r="K8" i="2"/>
  <c r="K11" i="2"/>
  <c r="K15" i="2"/>
  <c r="K37" i="2"/>
  <c r="K42" i="2"/>
  <c r="G225" i="2"/>
  <c r="K225" i="2" s="1"/>
  <c r="G4" i="2"/>
  <c r="B11" i="1" s="1"/>
  <c r="K12" i="2"/>
  <c r="K14" i="2"/>
  <c r="K19" i="2"/>
  <c r="K21" i="2"/>
  <c r="K34" i="2"/>
  <c r="K41" i="2"/>
  <c r="K44" i="2"/>
  <c r="K46" i="2"/>
  <c r="K60" i="2"/>
  <c r="K62" i="2"/>
  <c r="K72" i="2"/>
  <c r="K74" i="2"/>
  <c r="K78" i="2"/>
  <c r="K81" i="2"/>
  <c r="K84" i="2"/>
  <c r="K87" i="2"/>
  <c r="K91" i="2"/>
  <c r="G101" i="2"/>
  <c r="B19" i="1" s="1"/>
  <c r="G110" i="2"/>
  <c r="G113" i="2"/>
  <c r="K116" i="2"/>
  <c r="K123" i="2"/>
  <c r="K140" i="2"/>
  <c r="K148" i="2"/>
  <c r="K156" i="2"/>
  <c r="K164" i="2"/>
  <c r="K174" i="2"/>
  <c r="K176" i="2"/>
  <c r="K181" i="2"/>
  <c r="K186" i="2"/>
  <c r="K188" i="2"/>
  <c r="K201" i="2"/>
  <c r="K213" i="2"/>
  <c r="K216" i="2"/>
  <c r="K240" i="2"/>
  <c r="K302" i="2"/>
  <c r="K305" i="2"/>
  <c r="K311" i="2"/>
  <c r="G90" i="2"/>
  <c r="K31" i="2"/>
  <c r="K33" i="2"/>
  <c r="K38" i="2"/>
  <c r="K40" i="2"/>
  <c r="K54" i="2"/>
  <c r="K56" i="2"/>
  <c r="K65" i="2"/>
  <c r="K68" i="2"/>
  <c r="K94" i="2"/>
  <c r="K100" i="2"/>
  <c r="K107" i="2"/>
  <c r="K120" i="2"/>
  <c r="K126" i="2"/>
  <c r="K132" i="2"/>
  <c r="K136" i="2"/>
  <c r="K141" i="2"/>
  <c r="K144" i="2"/>
  <c r="K149" i="2"/>
  <c r="G152" i="2"/>
  <c r="K157" i="2"/>
  <c r="K160" i="2"/>
  <c r="K165" i="2"/>
  <c r="K180" i="2"/>
  <c r="K189" i="2"/>
  <c r="K194" i="2"/>
  <c r="K197" i="2"/>
  <c r="K200" i="2"/>
  <c r="K210" i="2"/>
  <c r="K212" i="2"/>
  <c r="K234" i="2"/>
  <c r="K236" i="2"/>
  <c r="G295" i="2"/>
  <c r="K297" i="2"/>
  <c r="K303" i="2"/>
  <c r="K310" i="2"/>
  <c r="K313" i="2"/>
  <c r="G28" i="2"/>
  <c r="K28" i="2" s="1"/>
  <c r="G104" i="2"/>
  <c r="B20" i="1" s="1"/>
  <c r="J316" i="2"/>
  <c r="K5" i="2"/>
  <c r="K49" i="2"/>
  <c r="G52" i="2"/>
  <c r="G63" i="2"/>
  <c r="G77" i="2"/>
  <c r="K93" i="2"/>
  <c r="K109" i="2"/>
  <c r="K125" i="2"/>
  <c r="G134" i="2"/>
  <c r="K196" i="2"/>
  <c r="G195" i="2"/>
  <c r="K217" i="2"/>
  <c r="K233" i="2"/>
  <c r="K241" i="2"/>
  <c r="K269" i="2"/>
  <c r="K273" i="2"/>
  <c r="K13" i="2"/>
  <c r="K29" i="2"/>
  <c r="K30" i="2"/>
  <c r="K45" i="2"/>
  <c r="K61" i="2"/>
  <c r="K73" i="2"/>
  <c r="K89" i="2"/>
  <c r="K105" i="2"/>
  <c r="K106" i="2"/>
  <c r="G121" i="2"/>
  <c r="K137" i="2"/>
  <c r="K145" i="2"/>
  <c r="K153" i="2"/>
  <c r="K161" i="2"/>
  <c r="K169" i="2"/>
  <c r="K177" i="2"/>
  <c r="K185" i="2"/>
  <c r="K193" i="2"/>
  <c r="K245" i="2"/>
  <c r="K253" i="2"/>
  <c r="K261" i="2"/>
  <c r="G284" i="2"/>
  <c r="K289" i="2"/>
  <c r="K57" i="2"/>
  <c r="K69" i="2"/>
  <c r="K85" i="2"/>
  <c r="K117" i="2"/>
  <c r="K133" i="2"/>
  <c r="K229" i="2"/>
  <c r="K237" i="2"/>
  <c r="G265" i="2"/>
  <c r="K268" i="2"/>
  <c r="K272" i="2"/>
  <c r="G271" i="2"/>
  <c r="K244" i="2"/>
  <c r="G243" i="2"/>
  <c r="B28" i="1" l="1"/>
  <c r="B24" i="1"/>
  <c r="K104" i="2"/>
  <c r="K4" i="2"/>
  <c r="K101" i="2"/>
  <c r="B12" i="1"/>
  <c r="B18" i="1"/>
  <c r="K113" i="2"/>
  <c r="B22" i="1"/>
  <c r="K295" i="2"/>
  <c r="B37" i="1"/>
  <c r="K90" i="2"/>
  <c r="B17" i="1"/>
  <c r="K110" i="2"/>
  <c r="B21" i="1"/>
  <c r="K152" i="2"/>
  <c r="B26" i="1"/>
  <c r="K63" i="2"/>
  <c r="B14" i="1"/>
  <c r="K271" i="2"/>
  <c r="B31" i="1"/>
  <c r="K195" i="2"/>
  <c r="B27" i="1"/>
  <c r="K52" i="2"/>
  <c r="B13" i="1"/>
  <c r="K284" i="2"/>
  <c r="B35" i="1"/>
  <c r="K265" i="2"/>
  <c r="B30" i="1"/>
  <c r="K121" i="2"/>
  <c r="B23" i="1"/>
  <c r="K243" i="2"/>
  <c r="B29" i="1"/>
  <c r="K134" i="2"/>
  <c r="B25" i="1"/>
  <c r="K77" i="2"/>
  <c r="B15" i="1"/>
  <c r="F277" i="2" l="1"/>
  <c r="G277" i="2" s="1"/>
  <c r="F280" i="2"/>
  <c r="G280" i="2" s="1"/>
  <c r="K280" i="2" s="1"/>
  <c r="F279" i="2"/>
  <c r="G279" i="2" s="1"/>
  <c r="F283" i="2"/>
  <c r="G283" i="2" s="1"/>
  <c r="G278" i="2" l="1"/>
  <c r="K279" i="2"/>
  <c r="K277" i="2"/>
  <c r="G276" i="2"/>
  <c r="K283" i="2"/>
  <c r="G282" i="2"/>
  <c r="K282" i="2" l="1"/>
  <c r="B34" i="1"/>
  <c r="K278" i="2"/>
  <c r="B33" i="1"/>
  <c r="K276" i="2"/>
  <c r="B32" i="1"/>
  <c r="F294" i="2" l="1"/>
  <c r="G294" i="2" s="1"/>
  <c r="G293" i="2" l="1"/>
  <c r="K294" i="2"/>
  <c r="K293" i="2" l="1"/>
  <c r="K316" i="2" s="1"/>
  <c r="J317" i="2" s="1"/>
  <c r="B36" i="1"/>
  <c r="B38" i="1" s="1"/>
  <c r="B39" i="1" s="1"/>
</calcChain>
</file>

<file path=xl/sharedStrings.xml><?xml version="1.0" encoding="utf-8"?>
<sst xmlns="http://schemas.openxmlformats.org/spreadsheetml/2006/main" count="1242" uniqueCount="641">
  <si>
    <t>REKAPITULACE PROVEDENÝCH PRACÍ</t>
  </si>
  <si>
    <t>TABULKA JEDNOTKOVÝCH CEN</t>
  </si>
  <si>
    <t>Veřejná zakázka: PRŮZKUMNÉ PRÁCE</t>
  </si>
  <si>
    <t>Datum:</t>
  </si>
  <si>
    <t>Dodavatel:</t>
  </si>
  <si>
    <t>Název subjektu:</t>
  </si>
  <si>
    <t>Sídlo:</t>
  </si>
  <si>
    <t>Číslo služby</t>
  </si>
  <si>
    <t>IČO:</t>
  </si>
  <si>
    <t>Název služby</t>
  </si>
  <si>
    <t>Počet MJ</t>
  </si>
  <si>
    <t>MJ</t>
  </si>
  <si>
    <t>Položka</t>
  </si>
  <si>
    <t>Název MJ</t>
  </si>
  <si>
    <t>Cena MJ</t>
  </si>
  <si>
    <t>Cena bez DPH</t>
  </si>
  <si>
    <t>Cena bez DPH celkem</t>
  </si>
  <si>
    <t>1.1 PASPORTIZACE - PAS (včetně ZZ)</t>
  </si>
  <si>
    <t>1.2 REPASPORTIZACE - PAS (včetně ZZ)</t>
  </si>
  <si>
    <t>1.3 PŘESNÉ MĚŘENÍ DEFORMACÍ - DFM (dva až čtyři terčíkové body)</t>
  </si>
  <si>
    <t>Mezisoučet</t>
  </si>
  <si>
    <t>1.4 MĚŘENÍ VÝŠKOVÝCH POSUNŮ NIVELACÍ ZE STŘEDU - NIV</t>
  </si>
  <si>
    <t>1.5 KONVERGENČNÍ MĚŘENÍ - KVG (KVG profil má tři a více bodů)</t>
  </si>
  <si>
    <t>1.6 INDIKACE DEFORMACÍ INDIKAČNÍ TYČÍ - IDIT</t>
  </si>
  <si>
    <t>K101101</t>
  </si>
  <si>
    <t>1.7 MĚŘENÍ VIBRACÍ-VIB/SEIS</t>
  </si>
  <si>
    <t>malý objekt (RD) do 12 m šířky - popis, foto a videodokumentace - exteriér (4 fasády) a interiér</t>
  </si>
  <si>
    <t>OBJ</t>
  </si>
  <si>
    <t>1.8 MĚŘENÍ HLUKU - AKU</t>
  </si>
  <si>
    <t>objekt</t>
  </si>
  <si>
    <t>1.9 MĚŘENÍ PRAŠNOSTI - PRCH</t>
  </si>
  <si>
    <t>1.10 GEOTECHNICKÝ A GEOLOGICKÝ DOHLED - GTGD</t>
  </si>
  <si>
    <t>K101102</t>
  </si>
  <si>
    <t>malý objekt (RD) do 12 m šířky - popis, foto a videodokumentace - exteriér (4 fasády)</t>
  </si>
  <si>
    <t>1.11 STATICKÉ A DYNAMICKÉ ZATĚŽOVACÍ ZKOUŠKY PODLOŽÍ - STA / LDD</t>
  </si>
  <si>
    <t>K101103</t>
  </si>
  <si>
    <t>malý objekt (RD)-popis, foto a videodokumentace.-interiér (společ. prost.,byty, provozy, sklady, suterény)</t>
  </si>
  <si>
    <t>1.12 MĚŘENÍ ZMĚN NÁKLONŮ - NAK</t>
  </si>
  <si>
    <t>K101104</t>
  </si>
  <si>
    <t>střední objekt (RD/dům) od 12 m do 20 m - popis, foto a videodok.- exteriér (4 fasády) a interiér</t>
  </si>
  <si>
    <t>1.13 MĚŘENÍ PROSTOROVÝCH POSUNŮ - G3D</t>
  </si>
  <si>
    <t>K101105</t>
  </si>
  <si>
    <t>střední objekt (RD/dům) - popis, foto a videodokumentace - exteriér (4 fasády)</t>
  </si>
  <si>
    <t>K101106</t>
  </si>
  <si>
    <t>střední objekt (RD/dům) - popis, foto, videodok.- interiér (spol. prost.,byty, provozy, sklady, suterény)</t>
  </si>
  <si>
    <t>1.14 MĚŘENÍ NAPĚTÍ KOTEV - DYN</t>
  </si>
  <si>
    <t>BYT</t>
  </si>
  <si>
    <t>bytová jednotka</t>
  </si>
  <si>
    <t>K101107</t>
  </si>
  <si>
    <t>velký objekt (dům/panel.dům)nad 20 m-popis, foto a videodok.-exteriér(4 fasády)a interiér spol.prost.</t>
  </si>
  <si>
    <t>2.1 GEOTECHNICKÝ PRŮZKUM A SOUVISEJÍCÍ ČINNOSTI - GTP</t>
  </si>
  <si>
    <t>K101108</t>
  </si>
  <si>
    <t>velký objekt (dům/panel.dům) nad 20 m - popis, foto a videodokumentace - exteriér (4 fasády)</t>
  </si>
  <si>
    <t>2.2 SONDÁŽNÍ PRÁCE - SNP</t>
  </si>
  <si>
    <t>K101109</t>
  </si>
  <si>
    <t>2.3 GEOFYZIKÁLNÍ PRŮZKUM A KONTROLING - GFP</t>
  </si>
  <si>
    <t>velký objekt (dům/panel.dům) - popis, foto a videodokumentace - interiér</t>
  </si>
  <si>
    <t>3.1 GEODETICKÉ PRÁCE VČETNĚ PROSTOROVÉ DOKUMENTACE POVRCHŮ A PODZEMNÍCH OBJEKTŮ, INSPEKCE DEFORMACÍ A PORUCH</t>
  </si>
  <si>
    <t>4.1 LABORATORNÍ PRÁCE</t>
  </si>
  <si>
    <t>K101110</t>
  </si>
  <si>
    <t>pasportizace komunikace s chodníky do celkové šíře 10 m - dl.úsek do 250 m</t>
  </si>
  <si>
    <t>USK</t>
  </si>
  <si>
    <t>úsek</t>
  </si>
  <si>
    <t>5.1 HODINOVÉ SAZBY</t>
  </si>
  <si>
    <t>K101111</t>
  </si>
  <si>
    <t>pasportizace komunikace s chodníky do celkové šíře 10 m - dl.úsek 250 - 500 m</t>
  </si>
  <si>
    <t>6.1 REPRODUKCE, VÍCETISKY</t>
  </si>
  <si>
    <t>K101112</t>
  </si>
  <si>
    <t>pasportizace plotové a opěrné zídky</t>
  </si>
  <si>
    <t>M</t>
  </si>
  <si>
    <t>metr</t>
  </si>
  <si>
    <t>K101113</t>
  </si>
  <si>
    <t>malý stavební ojekt (garáž) a nestandardní objekty (stromy, sochy, mosty) na povrchu do 3 hodin</t>
  </si>
  <si>
    <t>SK</t>
  </si>
  <si>
    <t>skupina</t>
  </si>
  <si>
    <t>7.1 VYHODNOCENÍ</t>
  </si>
  <si>
    <t>K101114</t>
  </si>
  <si>
    <t>nestandardní objekty na povrchu 3 - 8 hodin</t>
  </si>
  <si>
    <t>K101115</t>
  </si>
  <si>
    <t>videodokumentace průchozí stoky</t>
  </si>
  <si>
    <t xml:space="preserve">7.2 ZPRÁVY </t>
  </si>
  <si>
    <t>K101116</t>
  </si>
  <si>
    <t>kamerová prohlídka stoky televizním inspekčním systémem</t>
  </si>
  <si>
    <t>7.3 INFORMAČNÍ SYSTÉM</t>
  </si>
  <si>
    <t>K101117</t>
  </si>
  <si>
    <t>fotodokumentace průchozí stoky</t>
  </si>
  <si>
    <t>7.4 OSTATNÍ SLUŽBY</t>
  </si>
  <si>
    <t>K101118</t>
  </si>
  <si>
    <t>nestandardní objekty (velké komory) v podzemí do 3 hodin</t>
  </si>
  <si>
    <t>K101119</t>
  </si>
  <si>
    <t>nestandardní objekty (velké komory) v podzemí 3-8 hodin</t>
  </si>
  <si>
    <t>7.5 PŘIRÁŽKA NA ZPRACOVÁNÍ A KOMPLETACI SLUŽEB</t>
  </si>
  <si>
    <t>K101120</t>
  </si>
  <si>
    <t>pasport kanalizační šachty</t>
  </si>
  <si>
    <t>KS</t>
  </si>
  <si>
    <t>kus</t>
  </si>
  <si>
    <t>8.1 TECHNICKO BEZPEČNOSTNÍ DOHLED VODNÍHO DÍLA</t>
  </si>
  <si>
    <t>K101121</t>
  </si>
  <si>
    <t>speciální objekty na základě kalkulace</t>
  </si>
  <si>
    <t>ZAKÁZKA CELKEM BEZ DPH</t>
  </si>
  <si>
    <t>K101122</t>
  </si>
  <si>
    <t>speciální práce skenerem s rozlišením 0,1 mm pro diagnostiku povrchu a poruch</t>
  </si>
  <si>
    <t>HOD</t>
  </si>
  <si>
    <t>hodina</t>
  </si>
  <si>
    <t>K101123</t>
  </si>
  <si>
    <t>speciální práce stavebním skenerem s rozlišením 3 mm pro diagnostiku povrchu a poruch</t>
  </si>
  <si>
    <t>K101201</t>
  </si>
  <si>
    <t>malý objekt (RD) do 12 m šířky - popis, fotodokumentace - exteriér (4 fasády) a interiér</t>
  </si>
  <si>
    <t>K101202</t>
  </si>
  <si>
    <t>malý objekt (RD) do 12 m šířky - popis, fotodokumentace - exteriér (4 fasády)</t>
  </si>
  <si>
    <t>K101203</t>
  </si>
  <si>
    <t>malý objekt (RD)-popis, fotodok.-interiér (společ. prostory,byty, provozovny, sklady, suterény)</t>
  </si>
  <si>
    <t>K101204</t>
  </si>
  <si>
    <t>střední objekt (RD/dům) od 12 m do 20 m - popis, fotodokumentace - exteriér (4 fasády) a interiér</t>
  </si>
  <si>
    <t>K101205</t>
  </si>
  <si>
    <t>střední objekt (RD/dům) - popis, fotodokumentace - exteriér (4 fasády)</t>
  </si>
  <si>
    <t>K101206</t>
  </si>
  <si>
    <t>střední objekt (RD/dům) - popís, otodok.- interiér (společ. prostory,byty,provozovny,sklady,suterény)</t>
  </si>
  <si>
    <t>K101207</t>
  </si>
  <si>
    <t>velký objekt (dům/panel.dům)nad 20 m - popis,fotodok.-exteriér (4 fasády)a interiér společ.prostor</t>
  </si>
  <si>
    <t>K101208</t>
  </si>
  <si>
    <t>velký objekt (dům/panel.dům) nad 20 m - popis, fotodokumentace - exteriér (4 fasády)</t>
  </si>
  <si>
    <t>K101209</t>
  </si>
  <si>
    <t>velký objekt (dům/panel.dům) - popis, fotodokumentace - interiér</t>
  </si>
  <si>
    <t>K101210</t>
  </si>
  <si>
    <t>repasportizace komunikace s chodníky do celkové šíře 10 m - dl.úsek do 250 m</t>
  </si>
  <si>
    <t>K101211</t>
  </si>
  <si>
    <t>repasportízace komunikace s chodníky do celkové šíře 10 m - dl.úsek 250 - 500 m</t>
  </si>
  <si>
    <t>K101212</t>
  </si>
  <si>
    <t>repasportizace plotové a opěrné zídky</t>
  </si>
  <si>
    <t>K101213</t>
  </si>
  <si>
    <t>K101214</t>
  </si>
  <si>
    <t>nestandardní objekty na povrchu 3-8 hodin</t>
  </si>
  <si>
    <t>K101215</t>
  </si>
  <si>
    <t>K101216</t>
  </si>
  <si>
    <t>kamerová prohlídka stoky televizním inspekčním systémem - porovnání s výchozím stavem</t>
  </si>
  <si>
    <t>K101217</t>
  </si>
  <si>
    <t>K101218</t>
  </si>
  <si>
    <t>K101219</t>
  </si>
  <si>
    <t>K101220</t>
  </si>
  <si>
    <t>repasport kanalizační šachty</t>
  </si>
  <si>
    <t>K101221</t>
  </si>
  <si>
    <t>K101222</t>
  </si>
  <si>
    <t>K101223</t>
  </si>
  <si>
    <t>K102010</t>
  </si>
  <si>
    <t>instalace</t>
  </si>
  <si>
    <t>BOD</t>
  </si>
  <si>
    <t>bod</t>
  </si>
  <si>
    <t>K102020</t>
  </si>
  <si>
    <t>instalace v podzemí</t>
  </si>
  <si>
    <t>K102030</t>
  </si>
  <si>
    <t>nulové měření</t>
  </si>
  <si>
    <t>K102040</t>
  </si>
  <si>
    <t>nulové měření v podzemí</t>
  </si>
  <si>
    <t>K102050</t>
  </si>
  <si>
    <t>průběžné měření</t>
  </si>
  <si>
    <t>K102060</t>
  </si>
  <si>
    <t>průběžné měření v podzemí</t>
  </si>
  <si>
    <t>K102070</t>
  </si>
  <si>
    <t>speciální činnost na základě kalkulace</t>
  </si>
  <si>
    <t>K102080</t>
  </si>
  <si>
    <t>instalace DFM bodů pro měř. v automat. režimu(současná instalace manuálně měřeného bodu)</t>
  </si>
  <si>
    <t>K102090</t>
  </si>
  <si>
    <t>instalace elektroniky pro automatické měření a odesílání dat (zůstává v majetku dodavatele)</t>
  </si>
  <si>
    <t>K102100</t>
  </si>
  <si>
    <t>automatické měření DFM bodů - datalogger + modem</t>
  </si>
  <si>
    <t>DEN</t>
  </si>
  <si>
    <t>den</t>
  </si>
  <si>
    <t>K103010</t>
  </si>
  <si>
    <t>instalace na objektech</t>
  </si>
  <si>
    <t>K103020</t>
  </si>
  <si>
    <t>instalace na rámu šachty</t>
  </si>
  <si>
    <t>K103030</t>
  </si>
  <si>
    <t>instalace na terénu (komunikaci)</t>
  </si>
  <si>
    <t>K103040</t>
  </si>
  <si>
    <t>instalace vrtaného NIV bodu pod zpevněné vrstvy</t>
  </si>
  <si>
    <t>K103050</t>
  </si>
  <si>
    <t>instalace vrtaného NIV bodu s fixací paty do zámrzné hloubky</t>
  </si>
  <si>
    <t>K103060</t>
  </si>
  <si>
    <t>reínstalace zničeného bodu</t>
  </si>
  <si>
    <t>K103070</t>
  </si>
  <si>
    <t>K103080</t>
  </si>
  <si>
    <t>nulové měření stropního NIV bodu v podzemí</t>
  </si>
  <si>
    <t>K103090</t>
  </si>
  <si>
    <t>průběžné (provozní) měření na rámu šachty</t>
  </si>
  <si>
    <t>K103100</t>
  </si>
  <si>
    <t>průběžné (provozní) měření</t>
  </si>
  <si>
    <t>K103110</t>
  </si>
  <si>
    <t>průběžné měření stropního NIV bodu v podzemí</t>
  </si>
  <si>
    <t>K103120</t>
  </si>
  <si>
    <t>K103130</t>
  </si>
  <si>
    <t>technická nivelace a dokumentace</t>
  </si>
  <si>
    <t>K104010</t>
  </si>
  <si>
    <t>instalace KVG bodu</t>
  </si>
  <si>
    <t>K104020</t>
  </si>
  <si>
    <t>instalace KVG bodu ve stoce</t>
  </si>
  <si>
    <t>K104030</t>
  </si>
  <si>
    <t>nulové měření KVG bodu</t>
  </si>
  <si>
    <t>K104040</t>
  </si>
  <si>
    <t>nulové měření KVG bodu ve stoce</t>
  </si>
  <si>
    <t>K104050</t>
  </si>
  <si>
    <t>průběžné měření KVG bodu</t>
  </si>
  <si>
    <t>K104060</t>
  </si>
  <si>
    <t>průběžné měření KVG bodu ve stoce</t>
  </si>
  <si>
    <t>K104070</t>
  </si>
  <si>
    <t>K104080</t>
  </si>
  <si>
    <t>instalace KVG bodů pro měření v automat.režimu (současná instalace manuálně měřeného bodu)</t>
  </si>
  <si>
    <t>K104090</t>
  </si>
  <si>
    <t>K104100</t>
  </si>
  <si>
    <t>automatické měření KVG bodů - datalogger + modem</t>
  </si>
  <si>
    <t>K105010</t>
  </si>
  <si>
    <t>nájem a servis signalizační tyče -1 ks</t>
  </si>
  <si>
    <t>TYD</t>
  </si>
  <si>
    <t>týden</t>
  </si>
  <si>
    <t>K106010</t>
  </si>
  <si>
    <t>instalace monitorovací (měřicí) stanice (1 až 5 snímačů)</t>
  </si>
  <si>
    <t>K106020</t>
  </si>
  <si>
    <t>monitorování technických vibrací s obsluhou</t>
  </si>
  <si>
    <t>K106030</t>
  </si>
  <si>
    <t>monitorování technických vibrací s dálkovým připojením</t>
  </si>
  <si>
    <t>K106040</t>
  </si>
  <si>
    <t>monitorování technických vibrací bez obsluhy</t>
  </si>
  <si>
    <t>K106050</t>
  </si>
  <si>
    <t>kontrolní měření vibrací nebo odstřelu na jednom stanovišti (PC + měřicí snímače)__</t>
  </si>
  <si>
    <t>K106060</t>
  </si>
  <si>
    <t>měření vibrací na 2. a dalším stanovišti (současné měření na dalším PC)</t>
  </si>
  <si>
    <t>K107010</t>
  </si>
  <si>
    <t>STA</t>
  </si>
  <si>
    <t>stanoviště</t>
  </si>
  <si>
    <t>K107020</t>
  </si>
  <si>
    <t>měření hluku (tlakovzdušných a akustických účinků trhacích prací)</t>
  </si>
  <si>
    <t>K107030</t>
  </si>
  <si>
    <t>monitorování hluku s obsluhou v průběhu 24 hodin</t>
  </si>
  <si>
    <t>K108010</t>
  </si>
  <si>
    <t>měření prašnosti na jednom stanovišti</t>
  </si>
  <si>
    <t>K108020</t>
  </si>
  <si>
    <t>monitorování prašnosti s obsluhou</t>
  </si>
  <si>
    <t>K109010</t>
  </si>
  <si>
    <t>geotechnicky dohled na stavbě</t>
  </si>
  <si>
    <t>K109020</t>
  </si>
  <si>
    <t>geotechnický a geologický dohled na stavbě</t>
  </si>
  <si>
    <t>K109030</t>
  </si>
  <si>
    <t>geotechnický a geologický dohled na stavbě - 8 hodin</t>
  </si>
  <si>
    <t>SMN</t>
  </si>
  <si>
    <t>směna</t>
  </si>
  <si>
    <t>K109040</t>
  </si>
  <si>
    <t>geotechnický a geologický dohled na stavbě - 24 hodin</t>
  </si>
  <si>
    <t>K109050</t>
  </si>
  <si>
    <t>vypracování protokolu dle §17 Vyhlášky 55/1996 Sb. ve znění pozdějších novelizací</t>
  </si>
  <si>
    <t>PROT</t>
  </si>
  <si>
    <t>protokol</t>
  </si>
  <si>
    <t>K110010</t>
  </si>
  <si>
    <t>statická zátěžová zkouška (protiváhu zajišťuje objednatel)</t>
  </si>
  <si>
    <t>ZK</t>
  </si>
  <si>
    <t>zkouška</t>
  </si>
  <si>
    <t>K110020</t>
  </si>
  <si>
    <t>rázové (dynamická ) zatěžovací zkoušky zemin</t>
  </si>
  <si>
    <t>K111010</t>
  </si>
  <si>
    <t>K111020</t>
  </si>
  <si>
    <t>K111030</t>
  </si>
  <si>
    <t>K111040</t>
  </si>
  <si>
    <t>K111050</t>
  </si>
  <si>
    <t>instalace NAK bodů pro měř.v automat.režimu (současná instalace manuálně měřeného bodu)</t>
  </si>
  <si>
    <t>K111060</t>
  </si>
  <si>
    <t>K111070</t>
  </si>
  <si>
    <t>automatické měření NAK bodů - datalogger + modem</t>
  </si>
  <si>
    <t>K112010</t>
  </si>
  <si>
    <t>K112020</t>
  </si>
  <si>
    <t>K112030</t>
  </si>
  <si>
    <t>K112040</t>
  </si>
  <si>
    <t>K112050</t>
  </si>
  <si>
    <t>instalace G3D bodů pro měření v automatickém režimu - odrazný hranol</t>
  </si>
  <si>
    <t>K112060</t>
  </si>
  <si>
    <t>instalace automatické totální stanice (zůstává v majetku dodavatele)</t>
  </si>
  <si>
    <t>K112070</t>
  </si>
  <si>
    <t>automat.měření NAK bodů-totální stanice+datalogger+modem(min.délka provozu 3 měs.)</t>
  </si>
  <si>
    <t>MES</t>
  </si>
  <si>
    <t>měsíc</t>
  </si>
  <si>
    <t>K113010</t>
  </si>
  <si>
    <t>Instalace dynamometru (nutná součinnost zhotovitele kotev) - ztracená instalace</t>
  </si>
  <si>
    <t>K113020</t>
  </si>
  <si>
    <t>Instalace dynamometru (nutná součinnost zhotovitele kotev) - odinstalace</t>
  </si>
  <si>
    <t>K113030</t>
  </si>
  <si>
    <t>K113040</t>
  </si>
  <si>
    <t>automatické měření DYN bodů - datalogger + modem</t>
  </si>
  <si>
    <t>K201010</t>
  </si>
  <si>
    <t>geologická rešerše s podélným geol. řezem a tabulkou geotechnických parametrů (délka do 100 m)</t>
  </si>
  <si>
    <t>SOU</t>
  </si>
  <si>
    <t>soubor</t>
  </si>
  <si>
    <t>K201020</t>
  </si>
  <si>
    <t>geologická rešerše s podélným geol. řezem a tabulkou geotechnických parametrů (délka nad 100-500 m)</t>
  </si>
  <si>
    <t>K201030</t>
  </si>
  <si>
    <t>geologická rešerše s podélným geol. řezem a tabulkou geotechnických parametrů (délka nad 500 m)</t>
  </si>
  <si>
    <t>K201040</t>
  </si>
  <si>
    <t>příprava mapových podkladů a specifikace rozsahu průzkumu</t>
  </si>
  <si>
    <t>MS</t>
  </si>
  <si>
    <t>metr stoky</t>
  </si>
  <si>
    <t>K201050</t>
  </si>
  <si>
    <t>průzkum přístupnosti a průchodnosti stok</t>
  </si>
  <si>
    <t>K201060</t>
  </si>
  <si>
    <t>zjednodušená dokumentace kanalizace pro geofyzikální měření</t>
  </si>
  <si>
    <t>K201070</t>
  </si>
  <si>
    <t>prvosledová dokumentace kanalizace včetně fotodokumentace</t>
  </si>
  <si>
    <t>K201080</t>
  </si>
  <si>
    <t>prvosledová dok. kanalizace včetně fotodok. ve složitých podmínkách (HBZS, jištění na lánech)</t>
  </si>
  <si>
    <t>K201090</t>
  </si>
  <si>
    <t>kamerová prohlídka přípojky DN200 - 500 (do 3 m od zaústění)</t>
  </si>
  <si>
    <t>K201100</t>
  </si>
  <si>
    <t>měření průtoků ve stoce - datalogger (instalace)</t>
  </si>
  <si>
    <t>K201110</t>
  </si>
  <si>
    <t>měření průtoků ve stoce - datalogger (měření)</t>
  </si>
  <si>
    <t>K201120</t>
  </si>
  <si>
    <t>instalace prútokoměru</t>
  </si>
  <si>
    <t>K201130</t>
  </si>
  <si>
    <t>měření průtoků (přítoků) potrubím indukční průtokoměr</t>
  </si>
  <si>
    <t>K201140</t>
  </si>
  <si>
    <t>instalace zaříz. na měř. výšky hladiny v šachtě kanal.stoky v aut.režimu s ukl.a odesl.dat</t>
  </si>
  <si>
    <t>K201141</t>
  </si>
  <si>
    <t>provoz a servis zaříz.na měř. výšky hladiny v šachtě kanal.stoky v aut.režimu s ukl.a odesl.dat</t>
  </si>
  <si>
    <t>K201150</t>
  </si>
  <si>
    <t>měření koncentrace CxHy</t>
  </si>
  <si>
    <t>K201160</t>
  </si>
  <si>
    <t>měření koncentrace CO, C02, (O)</t>
  </si>
  <si>
    <t>K202010</t>
  </si>
  <si>
    <t>předkopy pro sondy a jejich likvidace včetně opravy komunikace</t>
  </si>
  <si>
    <t>SON</t>
  </si>
  <si>
    <t>sonda</t>
  </si>
  <si>
    <t>K202020</t>
  </si>
  <si>
    <t>předkopy pro sondy a jejich likvidace mimo komunikace</t>
  </si>
  <si>
    <t>K202030</t>
  </si>
  <si>
    <t>penetrační sondy z povrchu - dynamické</t>
  </si>
  <si>
    <t>BM</t>
  </si>
  <si>
    <t>běžný metr</t>
  </si>
  <si>
    <t>K202040</t>
  </si>
  <si>
    <t>penetrační sondy z povrchu - statické</t>
  </si>
  <si>
    <t>K202050</t>
  </si>
  <si>
    <t>předvrty komunikace pro PS</t>
  </si>
  <si>
    <t>K202060</t>
  </si>
  <si>
    <t>vrty z povrchu jádrové tvrdokov, do 10 m</t>
  </si>
  <si>
    <t>K202070</t>
  </si>
  <si>
    <t>vrty z povrchu jádrové tvrdokov, 10 - 30 m</t>
  </si>
  <si>
    <t>K202080</t>
  </si>
  <si>
    <t>vrty z povrchu DIA do průměru 80 mm a hloubky 25 m</t>
  </si>
  <si>
    <t>K202090</t>
  </si>
  <si>
    <t>vrty z povrchu DIA do průměru 80 mm a hloubky 25 až 50 m</t>
  </si>
  <si>
    <t>K202100</t>
  </si>
  <si>
    <t>vrty z povrchu DIA do průměru 112 mm a hloubky 25 m</t>
  </si>
  <si>
    <t>K202110</t>
  </si>
  <si>
    <t>vrty z povrchu DIA do průměru 112 mm a hloubky 25 až 50 m</t>
  </si>
  <si>
    <t>K202120</t>
  </si>
  <si>
    <t>výstroj vrtů PE pažení, perforace, obsyp, inklino 2D</t>
  </si>
  <si>
    <t>K202130</t>
  </si>
  <si>
    <t>výstroj vrtů 3k extenzo včetně zálivky</t>
  </si>
  <si>
    <t>K202140</t>
  </si>
  <si>
    <t>výstroj vrtů 5k extenzo včetně zálivky</t>
  </si>
  <si>
    <t>K202150</t>
  </si>
  <si>
    <t>výstroj vrtů 3D inklino včetně zálivky</t>
  </si>
  <si>
    <t>K202160</t>
  </si>
  <si>
    <t>zhlaví vrtu nad terénem</t>
  </si>
  <si>
    <t>K202170</t>
  </si>
  <si>
    <t>zhlaví vrtu zapuštěné do vozovky s krytem</t>
  </si>
  <si>
    <t>K202180</t>
  </si>
  <si>
    <t>zhlaví vrtu zapuštěné do vozovky s krytem DN400</t>
  </si>
  <si>
    <t>K202190</t>
  </si>
  <si>
    <t>oprava živičného povrchu v místě vrtu</t>
  </si>
  <si>
    <t>M2</t>
  </si>
  <si>
    <t>metr čtverečný</t>
  </si>
  <si>
    <t>K202200</t>
  </si>
  <si>
    <t>karotážní měření ve vrtech</t>
  </si>
  <si>
    <t>K202210</t>
  </si>
  <si>
    <t>kamerová dokumentace vrtů</t>
  </si>
  <si>
    <t>K202220</t>
  </si>
  <si>
    <t>měření HPV ve vrtech a studnách</t>
  </si>
  <si>
    <t>K202230</t>
  </si>
  <si>
    <t>hydrodynamické zkoušky (čerpací, nálevová, stoupací)</t>
  </si>
  <si>
    <t>K202240</t>
  </si>
  <si>
    <t>instalace piezometru__</t>
  </si>
  <si>
    <t>K202250</t>
  </si>
  <si>
    <t>měření pohybu HPV - kontinuální s dataloggerem</t>
  </si>
  <si>
    <t>K202260</t>
  </si>
  <si>
    <t>instalace čidla pro kontinuální měření hladiny splašků ve stoce</t>
  </si>
  <si>
    <t>K202270</t>
  </si>
  <si>
    <t>automatické kontinuální měření hladiny splašků ve stoce - datalogger + modem</t>
  </si>
  <si>
    <t>K202280</t>
  </si>
  <si>
    <t>automatické kontinuální měření Ex vrtů - datalogger + modem</t>
  </si>
  <si>
    <t>K202290</t>
  </si>
  <si>
    <t>odečet dat v 3D inklino vrtu 0 -15 m</t>
  </si>
  <si>
    <t>K202300</t>
  </si>
  <si>
    <t>odečet dat v 3D inklino vrtu &gt; 15 m</t>
  </si>
  <si>
    <t>K202310</t>
  </si>
  <si>
    <t>presiometrická zkouška ve vrtu</t>
  </si>
  <si>
    <t>K202320</t>
  </si>
  <si>
    <t>penetrační testy ze stoky</t>
  </si>
  <si>
    <t>K202330</t>
  </si>
  <si>
    <t>vrty ze stoky bezjádrové (1 m)</t>
  </si>
  <si>
    <t>K202340</t>
  </si>
  <si>
    <t>vrty ze stoky jádrové (1 m)</t>
  </si>
  <si>
    <t>K202350</t>
  </si>
  <si>
    <t>odvrty vzorků zdivá a betonu 80- 100 mm</t>
  </si>
  <si>
    <t>K202360</t>
  </si>
  <si>
    <t>odvrty vzorků zdivá a betonu 40 - 78 mm</t>
  </si>
  <si>
    <t>K202370</t>
  </si>
  <si>
    <t>odběry vzorků zemin</t>
  </si>
  <si>
    <t>K202380</t>
  </si>
  <si>
    <t>odběry vzorků hornin</t>
  </si>
  <si>
    <t>K202390</t>
  </si>
  <si>
    <t>odběry vzorků vod</t>
  </si>
  <si>
    <t>K202400</t>
  </si>
  <si>
    <t>akreditovaný odběr vzorku</t>
  </si>
  <si>
    <t>K202410</t>
  </si>
  <si>
    <t>sled, řízení a dokumentace průzkumných prací</t>
  </si>
  <si>
    <t>K202430</t>
  </si>
  <si>
    <t>přeprava vrtné soupravy</t>
  </si>
  <si>
    <t>KM</t>
  </si>
  <si>
    <t>kilometr</t>
  </si>
  <si>
    <t>K203010</t>
  </si>
  <si>
    <t>povrchový georadarový průzkum plošný</t>
  </si>
  <si>
    <t>metr čtvereční</t>
  </si>
  <si>
    <t>K203020</t>
  </si>
  <si>
    <t>povrchový georadarový průzkum profilový</t>
  </si>
  <si>
    <t>MP</t>
  </si>
  <si>
    <t>metr profilu</t>
  </si>
  <si>
    <t>K203030</t>
  </si>
  <si>
    <t>georadarový průzkum ve stoce (kontroling) 1. profil</t>
  </si>
  <si>
    <t>K203040</t>
  </si>
  <si>
    <t>georadarový průzkum ve stoce 2. a další profily</t>
  </si>
  <si>
    <t>K203050</t>
  </si>
  <si>
    <t>příčné georadarové řezy ve stoce</t>
  </si>
  <si>
    <t>REZ</t>
  </si>
  <si>
    <t>řez</t>
  </si>
  <si>
    <t>K203060</t>
  </si>
  <si>
    <t>mikrogravimetrie</t>
  </si>
  <si>
    <t>K203070</t>
  </si>
  <si>
    <t>seismický průzkum profil - hranice skalního podloží a jeho porušení</t>
  </si>
  <si>
    <t>K203080</t>
  </si>
  <si>
    <t>seismické prosvěcování mezi stokou (vrtem) a povrchem</t>
  </si>
  <si>
    <t>K203090</t>
  </si>
  <si>
    <t>geoelelektrické odporové měření (MOS)</t>
  </si>
  <si>
    <t>K203100</t>
  </si>
  <si>
    <t>odporové měření DEMP - 2 - 7 m od povrchu</t>
  </si>
  <si>
    <t>K203110</t>
  </si>
  <si>
    <t>odporové měření DEMP - 0,5 - 2 m od povrchu</t>
  </si>
  <si>
    <t>K203120</t>
  </si>
  <si>
    <t>měření filtračních potenciálů (SP)</t>
  </si>
  <si>
    <t>K203130</t>
  </si>
  <si>
    <t>měření trhlin v obezdívce ultrazvukem (UZ)</t>
  </si>
  <si>
    <t>K203140</t>
  </si>
  <si>
    <t>termometrie</t>
  </si>
  <si>
    <t>K203150</t>
  </si>
  <si>
    <t>Impact Echo - měření tloušťky obezdívky</t>
  </si>
  <si>
    <t>K203160</t>
  </si>
  <si>
    <t>vyhledání zakrytých ocelových kovových prvků v konstrukci</t>
  </si>
  <si>
    <t>K203170</t>
  </si>
  <si>
    <t>měření tloušťky kovových konstrukcí a jejich korozního postižení</t>
  </si>
  <si>
    <t>K203180</t>
  </si>
  <si>
    <t>měření celistvosti železobetonových konstrukcí - UZ prosvěcování</t>
  </si>
  <si>
    <t>K203190</t>
  </si>
  <si>
    <t>Schmidtův tvrdoměr - sklerometrie</t>
  </si>
  <si>
    <t>K203200</t>
  </si>
  <si>
    <t>kamerová dokumentace vývrtů ze stoky</t>
  </si>
  <si>
    <t>K203210</t>
  </si>
  <si>
    <t>vyhledání pozice zakrytě šachty z povrchu elektromag. detektorem</t>
  </si>
  <si>
    <t>K203220</t>
  </si>
  <si>
    <t>odkopání vyhledané šachtice v nezpevněném terénu, max. hloubka výkopu do 0,5 m</t>
  </si>
  <si>
    <t>K203230</t>
  </si>
  <si>
    <t>odkopání vyhledané šachtice v nezpevněném terénu, max. hloubka výkopu do 1 m</t>
  </si>
  <si>
    <t>K203240</t>
  </si>
  <si>
    <t>vyhledání průběhu stoky nebo přípojky radiodetekcí (sledování průběhu sondy ve stoce)</t>
  </si>
  <si>
    <t>K203250</t>
  </si>
  <si>
    <t>vyhledání průběhu vodivých podzemních sítí radiodetekcí s povrchu</t>
  </si>
  <si>
    <t>K203260</t>
  </si>
  <si>
    <t>korozní průzkum - měřeni poli bludných proudů</t>
  </si>
  <si>
    <t>K203270</t>
  </si>
  <si>
    <t>měření korozních potenciálů</t>
  </si>
  <si>
    <t>K203280</t>
  </si>
  <si>
    <t>měření korozního postižení výztuže v žb</t>
  </si>
  <si>
    <t>K203310</t>
  </si>
  <si>
    <r>
      <t xml:space="preserve">3.1 </t>
    </r>
    <r>
      <rPr>
        <b/>
        <sz val="10"/>
        <rFont val="Arial Narrow"/>
        <family val="2"/>
        <charset val="238"/>
      </rPr>
      <t>GEODETICKÉ PRÁCE VČETNĚ PROSTOROVÉ DOKUMENTACE POVRCHŮ A PODZEMNÍCH OBJEKTŮ, INSPEKCE DEFORMACÍ A PORUCH</t>
    </r>
  </si>
  <si>
    <t>K301010</t>
  </si>
  <si>
    <t>účelové mapy do měřítka 1:200</t>
  </si>
  <si>
    <t>K301020</t>
  </si>
  <si>
    <t>účelové mapy od měřítka 1:500 a menší</t>
  </si>
  <si>
    <t>K301030</t>
  </si>
  <si>
    <t>polohové vytyčení podrobného bodu</t>
  </si>
  <si>
    <t>K301040</t>
  </si>
  <si>
    <t>výškové vytyčení podrobného bodu</t>
  </si>
  <si>
    <t>K301050</t>
  </si>
  <si>
    <t>polohové a výškové vytyčení liniové stavby</t>
  </si>
  <si>
    <t>K301060</t>
  </si>
  <si>
    <t>polohové zaměření podrobného bodu</t>
  </si>
  <si>
    <t>K301070</t>
  </si>
  <si>
    <t>výškové zaměření podrobného bodu</t>
  </si>
  <si>
    <t>K301080</t>
  </si>
  <si>
    <t>polohové a výškové zaměření liniové stavby</t>
  </si>
  <si>
    <t>K301090</t>
  </si>
  <si>
    <t>zaměření středu poklopu šachty 3D (x,y, z středu poklopu)</t>
  </si>
  <si>
    <t>K301100</t>
  </si>
  <si>
    <t>zaměř.dna stoky ve středu šachty a dna přip.stok na vstupu do šachty kanal. v šachtě</t>
  </si>
  <si>
    <t>K301110</t>
  </si>
  <si>
    <t>zaměření stoky přímá 3D</t>
  </si>
  <si>
    <t>K301120</t>
  </si>
  <si>
    <t>zaměření stoky v oblouku 3D</t>
  </si>
  <si>
    <t>K301130</t>
  </si>
  <si>
    <t>zpracování podélného profilu zaměřené stoky</t>
  </si>
  <si>
    <t>K301140</t>
  </si>
  <si>
    <t>vyhotovení geometrického plánu - stupeň obtížnosti 1</t>
  </si>
  <si>
    <t>K301150</t>
  </si>
  <si>
    <t>vyhotoveni qeometrického plánu - stupeň obtížnosti 2</t>
  </si>
  <si>
    <t>K301160</t>
  </si>
  <si>
    <t>vyhotovení geometrického plánu - věcné břemeno</t>
  </si>
  <si>
    <t>K301170</t>
  </si>
  <si>
    <t>vytyčení vlastnické hranice</t>
  </si>
  <si>
    <t>K401010</t>
  </si>
  <si>
    <t>objemová hmotnost</t>
  </si>
  <si>
    <t>K401020</t>
  </si>
  <si>
    <t>vlhkost</t>
  </si>
  <si>
    <t>K401030</t>
  </si>
  <si>
    <t>zrnitost</t>
  </si>
  <si>
    <t>K401040</t>
  </si>
  <si>
    <t>indexové zkoušky - Atterbergovy meze</t>
  </si>
  <si>
    <t>K401050</t>
  </si>
  <si>
    <t>technologické zkoušky - zhutnitelnost PCS</t>
  </si>
  <si>
    <t>K401060</t>
  </si>
  <si>
    <t>technologické zkoušky - relativní ulehlost</t>
  </si>
  <si>
    <t>K401070</t>
  </si>
  <si>
    <t>technologické zkoušky - poměr únosnosti CBR (hutněného vzorku)</t>
  </si>
  <si>
    <t>K401080</t>
  </si>
  <si>
    <t>zkoušky mechanických vlastností stlačitelnost v oedometru hutněného vzorku)</t>
  </si>
  <si>
    <t>K401090</t>
  </si>
  <si>
    <t>agresivita prostředí na betonové a ocelové konstrukce (výluhy)</t>
  </si>
  <si>
    <t>K401100</t>
  </si>
  <si>
    <t>K401110</t>
  </si>
  <si>
    <t>K401120</t>
  </si>
  <si>
    <t>pevnostní zkoušky - pevnost v prostém tlaku</t>
  </si>
  <si>
    <t>K401130</t>
  </si>
  <si>
    <t>pevnostní zkoušky - load point test</t>
  </si>
  <si>
    <t>K401140</t>
  </si>
  <si>
    <t>pevnostní zkoušky - modul přetvárnosti</t>
  </si>
  <si>
    <t>K401150</t>
  </si>
  <si>
    <t>chemické a mineralogické složení sintrů (RTG fluorescence)</t>
  </si>
  <si>
    <t>K401160</t>
  </si>
  <si>
    <t>podzemní voda (zkrácený chemický rozbor - agresivita prostředí)</t>
  </si>
  <si>
    <t>K401170</t>
  </si>
  <si>
    <t>podzemní voda - úplný chemický rozbor</t>
  </si>
  <si>
    <t>K401180</t>
  </si>
  <si>
    <t>posouzení původu vody (únik z vodovodů) THM</t>
  </si>
  <si>
    <t>K401190</t>
  </si>
  <si>
    <t>odpadní a splaškové vody</t>
  </si>
  <si>
    <t>K401200</t>
  </si>
  <si>
    <t>těžké kovy</t>
  </si>
  <si>
    <t>K401210</t>
  </si>
  <si>
    <t>organické látky - TOC, NEL, C10-40</t>
  </si>
  <si>
    <t>K501000</t>
  </si>
  <si>
    <t>hodinová zúčtovací sazba účasti na kontrolních dnech, RA-MO, odborných konzultacích</t>
  </si>
  <si>
    <t>K501010</t>
  </si>
  <si>
    <t>hodinová zúčtovací sazba experta a koordinátora</t>
  </si>
  <si>
    <t>K501020</t>
  </si>
  <si>
    <t>hodinová zúčtovací sazba specialisty</t>
  </si>
  <si>
    <t>K501030</t>
  </si>
  <si>
    <t>hodinová zúčtovací sazba technika</t>
  </si>
  <si>
    <t>K501040</t>
  </si>
  <si>
    <t>hodinová zúčtovací sazba nekvalifikované síly - figurant, pomocník, hlídka</t>
  </si>
  <si>
    <t>K601000</t>
  </si>
  <si>
    <t>reprodukce A4 ČB</t>
  </si>
  <si>
    <t>K601010</t>
  </si>
  <si>
    <t>reprodukce A4 B</t>
  </si>
  <si>
    <t>K601020</t>
  </si>
  <si>
    <t>reprodukce digitálních dat (DVD)</t>
  </si>
  <si>
    <t>reprodukce digitálních dat (flash disk)</t>
  </si>
  <si>
    <t>K701000</t>
  </si>
  <si>
    <t>průběžné vyhodnocování a předložení pracovních výstupů (% z 1.3 až 6.1)</t>
  </si>
  <si>
    <t>K702010</t>
  </si>
  <si>
    <t>projekt měření (% z 1.3 až 6.1)</t>
  </si>
  <si>
    <t>K702020</t>
  </si>
  <si>
    <t>závěrečná zpráva, shrnutí výsledků, kompletační činnosti (% z 1.3 až 6.1)</t>
  </si>
  <si>
    <t>K702030</t>
  </si>
  <si>
    <t>digitalizace vstupů a výstupů</t>
  </si>
  <si>
    <t>K703020</t>
  </si>
  <si>
    <t>informační systém, sledování kontrolních měření on-line (% z 1.3 až 6.1)</t>
  </si>
  <si>
    <t>K704010</t>
  </si>
  <si>
    <t>zpracování výsledků formou výstupu z akreditované zkušebny nebo inspekčního orgánu</t>
  </si>
  <si>
    <t>KPL</t>
  </si>
  <si>
    <t>komplet</t>
  </si>
  <si>
    <t>K704020</t>
  </si>
  <si>
    <t>zajištění a příprava mapových podkladů GIS</t>
  </si>
  <si>
    <t>K704030</t>
  </si>
  <si>
    <t>zajištění DIO, obstarání DIR, uzavření smluv o výpůjčce</t>
  </si>
  <si>
    <t>K704040</t>
  </si>
  <si>
    <t>projednání povolení k instalacím bodů na dotčené objekty</t>
  </si>
  <si>
    <t>K704050</t>
  </si>
  <si>
    <t>dopravní opatření v 1 dopravním pruhu a v 1 směru</t>
  </si>
  <si>
    <t>K704080</t>
  </si>
  <si>
    <t>strojní otevření kanalizačních poklopů</t>
  </si>
  <si>
    <t>K704090</t>
  </si>
  <si>
    <t>výměna během průzkumu poškozeného kanalizačního poklopu</t>
  </si>
  <si>
    <t>K704120</t>
  </si>
  <si>
    <t>kompletace a koordinace prací odborného poddodavatele (% z poddodávek, nejvýše 20 000 Kč)</t>
  </si>
  <si>
    <t>K704130</t>
  </si>
  <si>
    <t>přirážka na zprac.a kompletaci služeb zaj.subd.(% z 1.1 až 7.4, nejvýše 30 000 Kč)</t>
  </si>
  <si>
    <t>K801000</t>
  </si>
  <si>
    <t>program TBD</t>
  </si>
  <si>
    <t>K801010</t>
  </si>
  <si>
    <t>videodokumentace průchozího profilu štolového přivaděče nebo kanalizačního sběrače</t>
  </si>
  <si>
    <t>K801020</t>
  </si>
  <si>
    <t>fotodokumentace průchozího profilu štolového přivaděče nebo kanalizačního sběrače</t>
  </si>
  <si>
    <t>K801030</t>
  </si>
  <si>
    <t>fixace staničení a 100m ( zahuštění a obnova stávajícího staničení)</t>
  </si>
  <si>
    <t>K801040</t>
  </si>
  <si>
    <t>zaměření skutečného stavu štoly v podzemí ( velmi přesná nivelace ) a vytyčení trasy na povrchu</t>
  </si>
  <si>
    <t>K801050</t>
  </si>
  <si>
    <t>zaměření povrchových kontrolních výškových bodů (VPN)</t>
  </si>
  <si>
    <t>K801060</t>
  </si>
  <si>
    <t>měření deformací vodního díla</t>
  </si>
  <si>
    <t>K801070</t>
  </si>
  <si>
    <t>měření hladin v kontrolních studnách</t>
  </si>
  <si>
    <t>K801080</t>
  </si>
  <si>
    <t>měření průtoků</t>
  </si>
  <si>
    <t>K801090</t>
  </si>
  <si>
    <t>měření průsaků</t>
  </si>
  <si>
    <t>K801100</t>
  </si>
  <si>
    <t>monitoring hydrogeologických poměrů nad štolou</t>
  </si>
  <si>
    <t>K801110</t>
  </si>
  <si>
    <t>kontrola funkce technologického ovládání ( uzávěry, klapky, odkalení)</t>
  </si>
  <si>
    <t>K801120</t>
  </si>
  <si>
    <t>srážkové úhrny ( sledování, přepočet do lokality sledování ovlivnění povrchového zasakování)</t>
  </si>
  <si>
    <t>K801130</t>
  </si>
  <si>
    <t>instalace měřícího vozíku a snímačů</t>
  </si>
  <si>
    <t>K801140</t>
  </si>
  <si>
    <t>měření tvar.stálosti průtoč.profilu přivaděče(stoky) v 6-ti podél.profilech příč.profilu</t>
  </si>
  <si>
    <t>K801150</t>
  </si>
  <si>
    <t>geotechnická měření ( geologická rešerše, základní geotechnické podmínky v okolí přivaděče )</t>
  </si>
  <si>
    <t>K801160</t>
  </si>
  <si>
    <t>sondážní práce (nedestr. metody Schmidt, ultrazvuk. tlouškoměr, mech. impedance, kontr. odvrty)</t>
  </si>
  <si>
    <t>K801170</t>
  </si>
  <si>
    <t>bezpečnostní opatření, organizace a vedení zakázky v terénu, koordinační a technické zabezpečení</t>
  </si>
  <si>
    <t>K801180</t>
  </si>
  <si>
    <t>pravidelné obchůzky, kontrolní zprávy z prohlídek technicko-bezpečnostního dohledu ( 4x ročně )</t>
  </si>
  <si>
    <t>K801190</t>
  </si>
  <si>
    <t>zpracování etapových a souhrnných zpráv z TB dohledu (1x za dva roky )</t>
  </si>
  <si>
    <t>Poznámka: Dodavatel musí ocenit všechny položky (Cena MJ).</t>
  </si>
  <si>
    <t>NABÍDKOVÁ CENA BEZ DPH ZA 4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</si>
</sst>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&quot;Kč&quot;"/>
    <numFmt numFmtId="165" formatCode="#,##0.0"/>
  </numFmts>
  <fonts count="12" x14ac:knownFonts="1">
    <font>
      <sz val="10"/>
      <color rgb="FF000000"/>
      <name val="Arial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 ce"/>
    </font>
    <font>
      <sz val="10"/>
      <color theme="1"/>
      <name val="Arial ce"/>
    </font>
    <font>
      <b/>
      <sz val="10"/>
      <color theme="1"/>
      <name val="Arial ce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 CE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DBE5F1"/>
        <bgColor rgb="FFDBE5F1"/>
      </patternFill>
    </fill>
    <fill>
      <patternFill patternType="solid">
        <fgColor rgb="FFDAEEF3"/>
        <bgColor rgb="FFDAEEF3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10" fillId="0" borderId="0"/>
    <xf numFmtId="0" fontId="11" fillId="0" borderId="0"/>
    <xf numFmtId="0" fontId="11" fillId="0" borderId="0"/>
    <xf numFmtId="0" fontId="10" fillId="0" borderId="0"/>
  </cellStyleXfs>
  <cellXfs count="73">
    <xf numFmtId="0" fontId="0" fillId="0" borderId="0" xfId="0" applyFont="1" applyAlignment="1"/>
    <xf numFmtId="0" fontId="8" fillId="5" borderId="19" xfId="0" applyNumberFormat="1" applyFont="1" applyFill="1" applyBorder="1" applyAlignment="1" applyProtection="1"/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0" fillId="0" borderId="0" xfId="0" applyFont="1" applyAlignment="1" applyProtection="1"/>
    <xf numFmtId="0" fontId="5" fillId="0" borderId="0" xfId="0" applyFont="1" applyProtection="1"/>
    <xf numFmtId="164" fontId="2" fillId="0" borderId="0" xfId="0" applyNumberFormat="1" applyFont="1" applyProtection="1"/>
    <xf numFmtId="0" fontId="2" fillId="2" borderId="3" xfId="0" applyFont="1" applyFill="1" applyBorder="1" applyProtection="1"/>
    <xf numFmtId="164" fontId="2" fillId="2" borderId="3" xfId="0" applyNumberFormat="1" applyFont="1" applyFill="1" applyBorder="1" applyAlignment="1" applyProtection="1">
      <alignment horizontal="right"/>
    </xf>
    <xf numFmtId="0" fontId="2" fillId="0" borderId="3" xfId="0" applyFont="1" applyBorder="1" applyProtection="1"/>
    <xf numFmtId="4" fontId="2" fillId="0" borderId="3" xfId="0" applyNumberFormat="1" applyFont="1" applyBorder="1" applyProtection="1"/>
    <xf numFmtId="0" fontId="2" fillId="0" borderId="3" xfId="0" applyFont="1" applyBorder="1" applyAlignment="1" applyProtection="1">
      <alignment horizontal="left"/>
    </xf>
    <xf numFmtId="0" fontId="4" fillId="0" borderId="3" xfId="0" applyFont="1" applyBorder="1" applyProtection="1"/>
    <xf numFmtId="0" fontId="5" fillId="4" borderId="17" xfId="0" applyFont="1" applyFill="1" applyBorder="1" applyProtection="1"/>
    <xf numFmtId="4" fontId="1" fillId="4" borderId="17" xfId="0" applyNumberFormat="1" applyFont="1" applyFill="1" applyBorder="1" applyProtection="1"/>
    <xf numFmtId="4" fontId="1" fillId="4" borderId="18" xfId="0" applyNumberFormat="1" applyFont="1" applyFill="1" applyBorder="1" applyAlignment="1" applyProtection="1">
      <alignment horizontal="right" vertical="center"/>
    </xf>
    <xf numFmtId="165" fontId="1" fillId="3" borderId="6" xfId="0" applyNumberFormat="1" applyFont="1" applyFill="1" applyBorder="1" applyAlignment="1" applyProtection="1">
      <alignment horizontal="right"/>
    </xf>
    <xf numFmtId="0" fontId="3" fillId="0" borderId="0" xfId="0" applyFont="1" applyProtection="1"/>
    <xf numFmtId="0" fontId="4" fillId="0" borderId="0" xfId="0" applyFont="1" applyProtection="1"/>
    <xf numFmtId="0" fontId="4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left"/>
    </xf>
    <xf numFmtId="14" fontId="4" fillId="0" borderId="0" xfId="0" applyNumberFormat="1" applyFont="1" applyAlignment="1" applyProtection="1">
      <alignment horizontal="right"/>
    </xf>
    <xf numFmtId="0" fontId="2" fillId="2" borderId="1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right"/>
    </xf>
    <xf numFmtId="0" fontId="2" fillId="2" borderId="2" xfId="0" applyFont="1" applyFill="1" applyBorder="1" applyAlignment="1" applyProtection="1">
      <alignment horizontal="center"/>
    </xf>
    <xf numFmtId="165" fontId="2" fillId="2" borderId="2" xfId="0" applyNumberFormat="1" applyFont="1" applyFill="1" applyBorder="1" applyAlignment="1" applyProtection="1">
      <alignment horizontal="right"/>
    </xf>
    <xf numFmtId="165" fontId="2" fillId="2" borderId="4" xfId="0" applyNumberFormat="1" applyFont="1" applyFill="1" applyBorder="1" applyAlignment="1" applyProtection="1">
      <alignment horizontal="left" wrapText="1"/>
    </xf>
    <xf numFmtId="165" fontId="4" fillId="0" borderId="0" xfId="0" applyNumberFormat="1" applyFont="1" applyProtection="1"/>
    <xf numFmtId="0" fontId="2" fillId="3" borderId="5" xfId="0" applyFont="1" applyFill="1" applyBorder="1" applyProtection="1"/>
    <xf numFmtId="0" fontId="1" fillId="3" borderId="6" xfId="0" applyFont="1" applyFill="1" applyBorder="1" applyProtection="1"/>
    <xf numFmtId="165" fontId="2" fillId="3" borderId="6" xfId="0" applyNumberFormat="1" applyFont="1" applyFill="1" applyBorder="1" applyAlignment="1" applyProtection="1">
      <alignment horizontal="right"/>
    </xf>
    <xf numFmtId="0" fontId="2" fillId="3" borderId="6" xfId="0" applyFont="1" applyFill="1" applyBorder="1" applyAlignment="1" applyProtection="1">
      <alignment horizontal="center"/>
    </xf>
    <xf numFmtId="0" fontId="2" fillId="3" borderId="6" xfId="0" applyFont="1" applyFill="1" applyBorder="1" applyAlignment="1" applyProtection="1">
      <alignment horizontal="left"/>
    </xf>
    <xf numFmtId="165" fontId="1" fillId="3" borderId="7" xfId="0" applyNumberFormat="1" applyFont="1" applyFill="1" applyBorder="1" applyAlignment="1" applyProtection="1">
      <alignment horizontal="right"/>
    </xf>
    <xf numFmtId="0" fontId="2" fillId="0" borderId="8" xfId="0" applyFont="1" applyBorder="1" applyAlignment="1" applyProtection="1">
      <alignment horizontal="left"/>
    </xf>
    <xf numFmtId="0" fontId="2" fillId="0" borderId="9" xfId="0" applyFont="1" applyBorder="1" applyAlignment="1" applyProtection="1">
      <alignment horizontal="left"/>
    </xf>
    <xf numFmtId="3" fontId="4" fillId="0" borderId="9" xfId="0" applyNumberFormat="1" applyFont="1" applyBorder="1" applyAlignment="1" applyProtection="1">
      <alignment horizontal="right"/>
    </xf>
    <xf numFmtId="0" fontId="2" fillId="0" borderId="9" xfId="0" applyFont="1" applyBorder="1" applyAlignment="1" applyProtection="1">
      <alignment horizontal="center"/>
    </xf>
    <xf numFmtId="165" fontId="2" fillId="0" borderId="10" xfId="0" applyNumberFormat="1" applyFont="1" applyBorder="1" applyAlignment="1" applyProtection="1">
      <alignment horizontal="right"/>
    </xf>
    <xf numFmtId="0" fontId="2" fillId="0" borderId="11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3" fontId="4" fillId="0" borderId="12" xfId="0" applyNumberFormat="1" applyFont="1" applyBorder="1" applyAlignment="1" applyProtection="1">
      <alignment horizontal="right"/>
    </xf>
    <xf numFmtId="0" fontId="2" fillId="0" borderId="12" xfId="0" applyFont="1" applyBorder="1" applyAlignment="1" applyProtection="1">
      <alignment horizontal="center"/>
    </xf>
    <xf numFmtId="165" fontId="2" fillId="0" borderId="13" xfId="0" applyNumberFormat="1" applyFont="1" applyBorder="1" applyAlignment="1" applyProtection="1">
      <alignment horizontal="right"/>
    </xf>
    <xf numFmtId="3" fontId="2" fillId="3" borderId="6" xfId="0" applyNumberFormat="1" applyFont="1" applyFill="1" applyBorder="1" applyAlignment="1" applyProtection="1">
      <alignment horizontal="right"/>
    </xf>
    <xf numFmtId="0" fontId="2" fillId="0" borderId="14" xfId="0" applyFont="1" applyBorder="1" applyAlignment="1" applyProtection="1">
      <alignment horizontal="left"/>
    </xf>
    <xf numFmtId="0" fontId="2" fillId="0" borderId="15" xfId="0" applyFont="1" applyBorder="1" applyAlignment="1" applyProtection="1">
      <alignment horizontal="left"/>
    </xf>
    <xf numFmtId="3" fontId="4" fillId="0" borderId="15" xfId="0" applyNumberFormat="1" applyFont="1" applyBorder="1" applyAlignment="1" applyProtection="1">
      <alignment horizontal="right"/>
    </xf>
    <xf numFmtId="0" fontId="2" fillId="0" borderId="15" xfId="0" applyFont="1" applyBorder="1" applyAlignment="1" applyProtection="1">
      <alignment horizontal="center"/>
    </xf>
    <xf numFmtId="165" fontId="2" fillId="0" borderId="16" xfId="0" applyNumberFormat="1" applyFont="1" applyBorder="1" applyAlignment="1" applyProtection="1">
      <alignment horizontal="right"/>
    </xf>
    <xf numFmtId="0" fontId="2" fillId="3" borderId="5" xfId="0" applyFont="1" applyFill="1" applyBorder="1" applyAlignment="1" applyProtection="1">
      <alignment horizontal="left"/>
    </xf>
    <xf numFmtId="0" fontId="1" fillId="3" borderId="6" xfId="0" applyFont="1" applyFill="1" applyBorder="1" applyAlignment="1" applyProtection="1">
      <alignment horizontal="left"/>
    </xf>
    <xf numFmtId="165" fontId="2" fillId="0" borderId="9" xfId="0" applyNumberFormat="1" applyFont="1" applyBorder="1" applyAlignment="1" applyProtection="1">
      <alignment horizontal="right"/>
    </xf>
    <xf numFmtId="165" fontId="2" fillId="0" borderId="12" xfId="0" applyNumberFormat="1" applyFont="1" applyBorder="1" applyAlignment="1" applyProtection="1">
      <alignment horizontal="right"/>
    </xf>
    <xf numFmtId="9" fontId="2" fillId="0" borderId="12" xfId="0" applyNumberFormat="1" applyFont="1" applyBorder="1" applyAlignment="1" applyProtection="1">
      <alignment horizontal="right"/>
    </xf>
    <xf numFmtId="9" fontId="2" fillId="0" borderId="9" xfId="0" applyNumberFormat="1" applyFont="1" applyBorder="1" applyAlignment="1" applyProtection="1">
      <alignment horizontal="right"/>
    </xf>
    <xf numFmtId="0" fontId="2" fillId="3" borderId="6" xfId="0" applyFont="1" applyFill="1" applyBorder="1" applyAlignment="1" applyProtection="1">
      <alignment horizontal="right"/>
    </xf>
    <xf numFmtId="165" fontId="4" fillId="0" borderId="0" xfId="0" applyNumberFormat="1" applyFont="1" applyAlignment="1" applyProtection="1">
      <alignment horizontal="right"/>
    </xf>
    <xf numFmtId="0" fontId="6" fillId="0" borderId="0" xfId="0" applyFont="1" applyProtection="1"/>
    <xf numFmtId="14" fontId="2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165" fontId="2" fillId="0" borderId="9" xfId="1" applyNumberFormat="1" applyFont="1" applyFill="1" applyBorder="1" applyAlignment="1" applyProtection="1">
      <alignment horizontal="right"/>
      <protection locked="0"/>
    </xf>
    <xf numFmtId="165" fontId="2" fillId="0" borderId="9" xfId="0" applyNumberFormat="1" applyFont="1" applyBorder="1" applyAlignment="1" applyProtection="1">
      <alignment horizontal="right"/>
      <protection locked="0"/>
    </xf>
    <xf numFmtId="165" fontId="2" fillId="0" borderId="12" xfId="0" applyNumberFormat="1" applyFont="1" applyBorder="1" applyAlignment="1" applyProtection="1">
      <alignment horizontal="right"/>
      <protection locked="0"/>
    </xf>
    <xf numFmtId="165" fontId="2" fillId="0" borderId="20" xfId="1" applyNumberFormat="1" applyFont="1" applyFill="1" applyBorder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</cellXfs>
  <cellStyles count="6">
    <cellStyle name="Normální" xfId="0" builtinId="0"/>
    <cellStyle name="Normální 2" xfId="3"/>
    <cellStyle name="Normální 3" xfId="4"/>
    <cellStyle name="Normální 4" xfId="2"/>
    <cellStyle name="Normální 5" xfId="1"/>
    <cellStyle name="Styl 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0"/>
  <sheetViews>
    <sheetView tabSelected="1" workbookViewId="0"/>
  </sheetViews>
  <sheetFormatPr defaultColWidth="14.42578125" defaultRowHeight="15" customHeight="1" x14ac:dyDescent="0.2"/>
  <cols>
    <col min="1" max="1" width="125.7109375" style="4" customWidth="1"/>
    <col min="2" max="2" width="15" style="4" customWidth="1"/>
    <col min="3" max="16384" width="14.42578125" style="4"/>
  </cols>
  <sheetData>
    <row r="1" spans="1:2" ht="12.75" customHeight="1" x14ac:dyDescent="0.2">
      <c r="A1" s="2" t="s">
        <v>0</v>
      </c>
      <c r="B1" s="3"/>
    </row>
    <row r="2" spans="1:2" ht="12.75" customHeight="1" x14ac:dyDescent="0.2"/>
    <row r="3" spans="1:2" ht="12.75" customHeight="1" x14ac:dyDescent="0.2">
      <c r="A3" s="2" t="s">
        <v>2</v>
      </c>
      <c r="B3" s="3" t="s">
        <v>3</v>
      </c>
    </row>
    <row r="4" spans="1:2" ht="12.75" customHeight="1" x14ac:dyDescent="0.2">
      <c r="A4" s="2"/>
      <c r="B4" s="61">
        <v>43871</v>
      </c>
    </row>
    <row r="5" spans="1:2" ht="12.75" customHeight="1" x14ac:dyDescent="0.2">
      <c r="A5" s="62" t="s">
        <v>4</v>
      </c>
      <c r="B5" s="63"/>
    </row>
    <row r="6" spans="1:2" ht="12.75" customHeight="1" x14ac:dyDescent="0.2">
      <c r="A6" s="64" t="s">
        <v>5</v>
      </c>
      <c r="B6" s="63"/>
    </row>
    <row r="7" spans="1:2" ht="12.75" customHeight="1" x14ac:dyDescent="0.2">
      <c r="A7" s="64" t="s">
        <v>6</v>
      </c>
      <c r="B7" s="63"/>
    </row>
    <row r="8" spans="1:2" ht="12.75" customHeight="1" x14ac:dyDescent="0.2">
      <c r="A8" s="64" t="s">
        <v>8</v>
      </c>
      <c r="B8" s="63"/>
    </row>
    <row r="9" spans="1:2" ht="12.75" customHeight="1" x14ac:dyDescent="0.2">
      <c r="A9" s="5"/>
      <c r="B9" s="6"/>
    </row>
    <row r="10" spans="1:2" ht="13.5" customHeight="1" x14ac:dyDescent="0.2">
      <c r="A10" s="7" t="s">
        <v>12</v>
      </c>
      <c r="B10" s="8" t="s">
        <v>15</v>
      </c>
    </row>
    <row r="11" spans="1:2" ht="13.5" customHeight="1" x14ac:dyDescent="0.2">
      <c r="A11" s="9" t="s">
        <v>17</v>
      </c>
      <c r="B11" s="10">
        <f>Jednotkové_ceny!G4</f>
        <v>0</v>
      </c>
    </row>
    <row r="12" spans="1:2" ht="13.5" customHeight="1" x14ac:dyDescent="0.2">
      <c r="A12" s="9" t="s">
        <v>18</v>
      </c>
      <c r="B12" s="10">
        <f>Jednotkové_ceny!G28</f>
        <v>0</v>
      </c>
    </row>
    <row r="13" spans="1:2" ht="13.5" customHeight="1" x14ac:dyDescent="0.2">
      <c r="A13" s="11" t="s">
        <v>19</v>
      </c>
      <c r="B13" s="10">
        <f>Jednotkové_ceny!G52</f>
        <v>0</v>
      </c>
    </row>
    <row r="14" spans="1:2" ht="13.5" customHeight="1" x14ac:dyDescent="0.2">
      <c r="A14" s="9" t="s">
        <v>21</v>
      </c>
      <c r="B14" s="10">
        <f>Jednotkové_ceny!G63</f>
        <v>0</v>
      </c>
    </row>
    <row r="15" spans="1:2" ht="13.5" customHeight="1" x14ac:dyDescent="0.2">
      <c r="A15" s="9" t="s">
        <v>22</v>
      </c>
      <c r="B15" s="10">
        <f>Jednotkové_ceny!G77</f>
        <v>0</v>
      </c>
    </row>
    <row r="16" spans="1:2" ht="13.5" customHeight="1" x14ac:dyDescent="0.2">
      <c r="A16" s="9" t="s">
        <v>23</v>
      </c>
      <c r="B16" s="10">
        <f>Jednotkové_ceny!G88</f>
        <v>0</v>
      </c>
    </row>
    <row r="17" spans="1:2" ht="13.5" customHeight="1" x14ac:dyDescent="0.2">
      <c r="A17" s="9" t="s">
        <v>25</v>
      </c>
      <c r="B17" s="10">
        <f>Jednotkové_ceny!G90</f>
        <v>0</v>
      </c>
    </row>
    <row r="18" spans="1:2" ht="13.5" customHeight="1" x14ac:dyDescent="0.2">
      <c r="A18" s="9" t="s">
        <v>28</v>
      </c>
      <c r="B18" s="10">
        <f>Jednotkové_ceny!G97</f>
        <v>0</v>
      </c>
    </row>
    <row r="19" spans="1:2" ht="13.5" customHeight="1" x14ac:dyDescent="0.2">
      <c r="A19" s="9" t="s">
        <v>30</v>
      </c>
      <c r="B19" s="10">
        <f>Jednotkové_ceny!G101</f>
        <v>0</v>
      </c>
    </row>
    <row r="20" spans="1:2" ht="13.5" customHeight="1" x14ac:dyDescent="0.2">
      <c r="A20" s="9" t="s">
        <v>31</v>
      </c>
      <c r="B20" s="10">
        <f>Jednotkové_ceny!G104</f>
        <v>0</v>
      </c>
    </row>
    <row r="21" spans="1:2" ht="13.5" customHeight="1" x14ac:dyDescent="0.2">
      <c r="A21" s="9" t="s">
        <v>34</v>
      </c>
      <c r="B21" s="10">
        <f>Jednotkové_ceny!G110</f>
        <v>0</v>
      </c>
    </row>
    <row r="22" spans="1:2" ht="13.5" customHeight="1" x14ac:dyDescent="0.2">
      <c r="A22" s="9" t="s">
        <v>37</v>
      </c>
      <c r="B22" s="10">
        <f>Jednotkové_ceny!G113</f>
        <v>0</v>
      </c>
    </row>
    <row r="23" spans="1:2" ht="13.5" customHeight="1" x14ac:dyDescent="0.2">
      <c r="A23" s="9" t="s">
        <v>40</v>
      </c>
      <c r="B23" s="10">
        <f>Jednotkové_ceny!G121</f>
        <v>0</v>
      </c>
    </row>
    <row r="24" spans="1:2" ht="13.5" customHeight="1" x14ac:dyDescent="0.2">
      <c r="A24" s="9" t="s">
        <v>45</v>
      </c>
      <c r="B24" s="10">
        <f>Jednotkové_ceny!G129</f>
        <v>0</v>
      </c>
    </row>
    <row r="25" spans="1:2" ht="13.5" customHeight="1" x14ac:dyDescent="0.2">
      <c r="A25" s="9" t="s">
        <v>50</v>
      </c>
      <c r="B25" s="10">
        <f>Jednotkové_ceny!G134</f>
        <v>0</v>
      </c>
    </row>
    <row r="26" spans="1:2" ht="13.5" customHeight="1" x14ac:dyDescent="0.2">
      <c r="A26" s="9" t="s">
        <v>53</v>
      </c>
      <c r="B26" s="10">
        <f>Jednotkové_ceny!G152</f>
        <v>0</v>
      </c>
    </row>
    <row r="27" spans="1:2" ht="13.5" customHeight="1" x14ac:dyDescent="0.2">
      <c r="A27" s="9" t="s">
        <v>55</v>
      </c>
      <c r="B27" s="10">
        <f>Jednotkové_ceny!G195</f>
        <v>0</v>
      </c>
    </row>
    <row r="28" spans="1:2" ht="13.5" customHeight="1" x14ac:dyDescent="0.2">
      <c r="A28" s="9" t="s">
        <v>57</v>
      </c>
      <c r="B28" s="10">
        <f>Jednotkové_ceny!G225</f>
        <v>0</v>
      </c>
    </row>
    <row r="29" spans="1:2" ht="13.5" customHeight="1" x14ac:dyDescent="0.2">
      <c r="A29" s="9" t="s">
        <v>58</v>
      </c>
      <c r="B29" s="10">
        <f>Jednotkové_ceny!G243</f>
        <v>0</v>
      </c>
    </row>
    <row r="30" spans="1:2" ht="13.5" customHeight="1" x14ac:dyDescent="0.2">
      <c r="A30" s="9" t="s">
        <v>63</v>
      </c>
      <c r="B30" s="10">
        <f>Jednotkové_ceny!G265</f>
        <v>0</v>
      </c>
    </row>
    <row r="31" spans="1:2" ht="13.5" customHeight="1" x14ac:dyDescent="0.2">
      <c r="A31" s="12" t="s">
        <v>66</v>
      </c>
      <c r="B31" s="10">
        <f>Jednotkové_ceny!G271</f>
        <v>0</v>
      </c>
    </row>
    <row r="32" spans="1:2" ht="13.5" customHeight="1" x14ac:dyDescent="0.2">
      <c r="A32" s="9" t="s">
        <v>75</v>
      </c>
      <c r="B32" s="10">
        <f>Jednotkové_ceny!G276</f>
        <v>0</v>
      </c>
    </row>
    <row r="33" spans="1:2" ht="13.5" customHeight="1" x14ac:dyDescent="0.2">
      <c r="A33" s="12" t="s">
        <v>80</v>
      </c>
      <c r="B33" s="10">
        <f>Jednotkové_ceny!G278</f>
        <v>0</v>
      </c>
    </row>
    <row r="34" spans="1:2" ht="13.5" customHeight="1" x14ac:dyDescent="0.2">
      <c r="A34" s="9" t="s">
        <v>83</v>
      </c>
      <c r="B34" s="10">
        <f>Jednotkové_ceny!G282</f>
        <v>0</v>
      </c>
    </row>
    <row r="35" spans="1:2" ht="13.5" customHeight="1" x14ac:dyDescent="0.2">
      <c r="A35" s="12" t="s">
        <v>86</v>
      </c>
      <c r="B35" s="10">
        <f>Jednotkové_ceny!G284</f>
        <v>0</v>
      </c>
    </row>
    <row r="36" spans="1:2" ht="13.5" customHeight="1" x14ac:dyDescent="0.2">
      <c r="A36" s="12" t="s">
        <v>91</v>
      </c>
      <c r="B36" s="10">
        <f>Jednotkové_ceny!G293</f>
        <v>0</v>
      </c>
    </row>
    <row r="37" spans="1:2" ht="13.5" customHeight="1" x14ac:dyDescent="0.2">
      <c r="A37" s="9" t="s">
        <v>96</v>
      </c>
      <c r="B37" s="10">
        <f>Jednotkové_ceny!G295</f>
        <v>0</v>
      </c>
    </row>
    <row r="38" spans="1:2" ht="13.5" customHeight="1" thickBot="1" x14ac:dyDescent="0.25">
      <c r="A38" s="13" t="s">
        <v>99</v>
      </c>
      <c r="B38" s="14">
        <f>ROUND(SUM(B11:B37),0)</f>
        <v>0</v>
      </c>
    </row>
    <row r="39" spans="1:2" ht="14.25" thickTop="1" thickBot="1" x14ac:dyDescent="0.25">
      <c r="A39" s="1" t="s">
        <v>640</v>
      </c>
      <c r="B39" s="15">
        <f>B38*4</f>
        <v>0</v>
      </c>
    </row>
    <row r="40" spans="1:2" ht="15" customHeight="1" thickTop="1" x14ac:dyDescent="0.2">
      <c r="A40" s="63"/>
      <c r="B40" s="63"/>
    </row>
    <row r="41" spans="1:2" ht="15" customHeight="1" x14ac:dyDescent="0.2">
      <c r="A41" s="63"/>
      <c r="B41" s="63"/>
    </row>
    <row r="42" spans="1:2" ht="15" customHeight="1" x14ac:dyDescent="0.2">
      <c r="A42" s="63"/>
      <c r="B42" s="63"/>
    </row>
    <row r="43" spans="1:2" ht="15" customHeight="1" x14ac:dyDescent="0.2">
      <c r="A43" s="63"/>
      <c r="B43" s="63"/>
    </row>
    <row r="44" spans="1:2" ht="15" customHeight="1" x14ac:dyDescent="0.2">
      <c r="A44" s="63"/>
      <c r="B44" s="63"/>
    </row>
    <row r="45" spans="1:2" ht="15" customHeight="1" x14ac:dyDescent="0.2">
      <c r="A45" s="63"/>
      <c r="B45" s="63"/>
    </row>
    <row r="46" spans="1:2" ht="15" customHeight="1" x14ac:dyDescent="0.2">
      <c r="A46" s="63"/>
      <c r="B46" s="63"/>
    </row>
    <row r="47" spans="1:2" ht="15" customHeight="1" x14ac:dyDescent="0.2">
      <c r="A47" s="63"/>
      <c r="B47" s="63"/>
    </row>
    <row r="48" spans="1:2" ht="15" customHeight="1" x14ac:dyDescent="0.2">
      <c r="A48" s="63"/>
      <c r="B48" s="63"/>
    </row>
    <row r="49" spans="1:2" ht="15" customHeight="1" x14ac:dyDescent="0.2">
      <c r="A49" s="63"/>
      <c r="B49" s="63"/>
    </row>
    <row r="50" spans="1:2" ht="15" customHeight="1" x14ac:dyDescent="0.2">
      <c r="A50" s="63"/>
      <c r="B50" s="63"/>
    </row>
  </sheetData>
  <sheetProtection password="C67E" sheet="1" objects="1" scenarios="1"/>
  <pageMargins left="0.78740157480314965" right="0.78740157480314965" top="0.78740157480314965" bottom="0.39370078740157483" header="0.39370078740157483" footer="0.39370078740157483"/>
  <pageSetup paperSize="9" scale="93" orientation="landscape" r:id="rId1"/>
  <headerFooter>
    <oddHeader>&amp;R&amp;F</oddHeader>
    <oddFooter>&amp;L&amp;F/&amp;A&amp;R&amp;P/&amp;N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8"/>
  <sheetViews>
    <sheetView zoomScale="130" zoomScaleNormal="130" workbookViewId="0"/>
  </sheetViews>
  <sheetFormatPr defaultColWidth="14.42578125" defaultRowHeight="15" customHeight="1" x14ac:dyDescent="0.2"/>
  <cols>
    <col min="1" max="1" width="11.140625" style="4" customWidth="1"/>
    <col min="2" max="2" width="94.7109375" style="4" customWidth="1"/>
    <col min="3" max="3" width="11.28515625" style="4" customWidth="1"/>
    <col min="4" max="4" width="6.28515625" style="4" customWidth="1"/>
    <col min="5" max="5" width="16.42578125" style="4" customWidth="1"/>
    <col min="6" max="6" width="13.85546875" style="4" customWidth="1"/>
    <col min="7" max="7" width="20.28515625" style="4" customWidth="1"/>
    <col min="8" max="11" width="13.7109375" style="4" hidden="1" customWidth="1"/>
    <col min="12" max="16384" width="14.42578125" style="4"/>
  </cols>
  <sheetData>
    <row r="1" spans="1:11" ht="15.75" x14ac:dyDescent="0.25">
      <c r="A1" s="17" t="s">
        <v>1</v>
      </c>
      <c r="B1" s="18"/>
      <c r="C1" s="19"/>
      <c r="D1" s="20"/>
      <c r="E1" s="21"/>
      <c r="F1" s="3" t="s">
        <v>3</v>
      </c>
      <c r="G1" s="22">
        <f>Rekapitulace!B4</f>
        <v>43871</v>
      </c>
      <c r="H1" s="18"/>
      <c r="I1" s="18"/>
      <c r="J1" s="18"/>
      <c r="K1" s="18"/>
    </row>
    <row r="2" spans="1:11" ht="18" customHeight="1" x14ac:dyDescent="0.2">
      <c r="A2" s="69"/>
      <c r="B2" s="69"/>
      <c r="C2" s="70"/>
      <c r="D2" s="71"/>
      <c r="E2" s="72"/>
      <c r="F2" s="70"/>
      <c r="G2" s="70"/>
      <c r="H2" s="18"/>
      <c r="I2" s="18"/>
      <c r="J2" s="18"/>
      <c r="K2" s="18"/>
    </row>
    <row r="3" spans="1:11" ht="15" customHeight="1" x14ac:dyDescent="0.2">
      <c r="A3" s="23" t="s">
        <v>7</v>
      </c>
      <c r="B3" s="24" t="s">
        <v>9</v>
      </c>
      <c r="C3" s="25" t="s">
        <v>10</v>
      </c>
      <c r="D3" s="26" t="s">
        <v>11</v>
      </c>
      <c r="E3" s="24" t="s">
        <v>13</v>
      </c>
      <c r="F3" s="27" t="s">
        <v>14</v>
      </c>
      <c r="G3" s="28" t="s">
        <v>16</v>
      </c>
      <c r="H3" s="18">
        <v>1</v>
      </c>
      <c r="I3" s="29" t="s">
        <v>16</v>
      </c>
      <c r="J3" s="18"/>
      <c r="K3" s="18"/>
    </row>
    <row r="4" spans="1:11" ht="19.5" customHeight="1" x14ac:dyDescent="0.2">
      <c r="A4" s="30"/>
      <c r="B4" s="31" t="s">
        <v>17</v>
      </c>
      <c r="C4" s="32"/>
      <c r="D4" s="33"/>
      <c r="E4" s="34"/>
      <c r="F4" s="16" t="s">
        <v>20</v>
      </c>
      <c r="G4" s="35">
        <f>SUM(G5:G27)</f>
        <v>0</v>
      </c>
      <c r="H4" s="18">
        <v>2</v>
      </c>
      <c r="I4" s="29">
        <v>1376550</v>
      </c>
      <c r="J4" s="18">
        <f t="shared" ref="J4:J315" si="0">I4*2.5</f>
        <v>3441375</v>
      </c>
      <c r="K4" s="29">
        <f t="shared" ref="K4:K315" si="1">G4-J4</f>
        <v>-3441375</v>
      </c>
    </row>
    <row r="5" spans="1:11" ht="15" customHeight="1" x14ac:dyDescent="0.2">
      <c r="A5" s="36" t="s">
        <v>24</v>
      </c>
      <c r="B5" s="37" t="s">
        <v>26</v>
      </c>
      <c r="C5" s="38">
        <v>38</v>
      </c>
      <c r="D5" s="39" t="s">
        <v>27</v>
      </c>
      <c r="E5" s="37" t="s">
        <v>29</v>
      </c>
      <c r="F5" s="65"/>
      <c r="G5" s="40">
        <f t="shared" ref="G5:G27" si="2">C5*F5</f>
        <v>0</v>
      </c>
      <c r="H5" s="18">
        <v>3</v>
      </c>
      <c r="I5" s="29">
        <v>234000</v>
      </c>
      <c r="J5" s="18">
        <f t="shared" si="0"/>
        <v>585000</v>
      </c>
      <c r="K5" s="29">
        <f t="shared" si="1"/>
        <v>-585000</v>
      </c>
    </row>
    <row r="6" spans="1:11" ht="15" customHeight="1" x14ac:dyDescent="0.2">
      <c r="A6" s="36" t="s">
        <v>32</v>
      </c>
      <c r="B6" s="37" t="s">
        <v>33</v>
      </c>
      <c r="C6" s="38">
        <v>5</v>
      </c>
      <c r="D6" s="39" t="s">
        <v>27</v>
      </c>
      <c r="E6" s="37" t="s">
        <v>29</v>
      </c>
      <c r="F6" s="65"/>
      <c r="G6" s="40">
        <f t="shared" si="2"/>
        <v>0</v>
      </c>
      <c r="H6" s="18">
        <v>4</v>
      </c>
      <c r="I6" s="29">
        <v>19000</v>
      </c>
      <c r="J6" s="18">
        <f t="shared" si="0"/>
        <v>47500</v>
      </c>
      <c r="K6" s="29">
        <f t="shared" si="1"/>
        <v>-47500</v>
      </c>
    </row>
    <row r="7" spans="1:11" ht="15" customHeight="1" x14ac:dyDescent="0.2">
      <c r="A7" s="36" t="s">
        <v>35</v>
      </c>
      <c r="B7" s="37" t="s">
        <v>36</v>
      </c>
      <c r="C7" s="38">
        <v>5</v>
      </c>
      <c r="D7" s="39" t="s">
        <v>27</v>
      </c>
      <c r="E7" s="37" t="s">
        <v>29</v>
      </c>
      <c r="F7" s="65"/>
      <c r="G7" s="40">
        <f t="shared" si="2"/>
        <v>0</v>
      </c>
      <c r="H7" s="18">
        <v>5</v>
      </c>
      <c r="I7" s="29">
        <v>12200</v>
      </c>
      <c r="J7" s="18">
        <f t="shared" si="0"/>
        <v>30500</v>
      </c>
      <c r="K7" s="29">
        <f t="shared" si="1"/>
        <v>-30500</v>
      </c>
    </row>
    <row r="8" spans="1:11" ht="15" customHeight="1" x14ac:dyDescent="0.2">
      <c r="A8" s="36" t="s">
        <v>38</v>
      </c>
      <c r="B8" s="37" t="s">
        <v>39</v>
      </c>
      <c r="C8" s="38">
        <v>3</v>
      </c>
      <c r="D8" s="39" t="s">
        <v>27</v>
      </c>
      <c r="E8" s="37" t="s">
        <v>29</v>
      </c>
      <c r="F8" s="65"/>
      <c r="G8" s="40">
        <f t="shared" si="2"/>
        <v>0</v>
      </c>
      <c r="H8" s="18">
        <v>6</v>
      </c>
      <c r="I8" s="29">
        <v>23400</v>
      </c>
      <c r="J8" s="18">
        <f t="shared" si="0"/>
        <v>58500</v>
      </c>
      <c r="K8" s="29">
        <f t="shared" si="1"/>
        <v>-58500</v>
      </c>
    </row>
    <row r="9" spans="1:11" ht="15" customHeight="1" x14ac:dyDescent="0.2">
      <c r="A9" s="36" t="s">
        <v>41</v>
      </c>
      <c r="B9" s="37" t="s">
        <v>42</v>
      </c>
      <c r="C9" s="38">
        <v>8</v>
      </c>
      <c r="D9" s="39" t="s">
        <v>27</v>
      </c>
      <c r="E9" s="37" t="s">
        <v>29</v>
      </c>
      <c r="F9" s="65"/>
      <c r="G9" s="40">
        <f t="shared" si="2"/>
        <v>0</v>
      </c>
      <c r="H9" s="18">
        <v>7</v>
      </c>
      <c r="I9" s="29">
        <v>39300</v>
      </c>
      <c r="J9" s="18">
        <f t="shared" si="0"/>
        <v>98250</v>
      </c>
      <c r="K9" s="29">
        <f t="shared" si="1"/>
        <v>-98250</v>
      </c>
    </row>
    <row r="10" spans="1:11" ht="15" customHeight="1" x14ac:dyDescent="0.2">
      <c r="A10" s="36" t="s">
        <v>43</v>
      </c>
      <c r="B10" s="37" t="s">
        <v>44</v>
      </c>
      <c r="C10" s="38">
        <v>10</v>
      </c>
      <c r="D10" s="39" t="s">
        <v>46</v>
      </c>
      <c r="E10" s="37" t="s">
        <v>47</v>
      </c>
      <c r="F10" s="65"/>
      <c r="G10" s="40">
        <f t="shared" si="2"/>
        <v>0</v>
      </c>
      <c r="H10" s="18">
        <v>8</v>
      </c>
      <c r="I10" s="29">
        <v>14000</v>
      </c>
      <c r="J10" s="18">
        <f t="shared" si="0"/>
        <v>35000</v>
      </c>
      <c r="K10" s="29">
        <f t="shared" si="1"/>
        <v>-35000</v>
      </c>
    </row>
    <row r="11" spans="1:11" ht="15" customHeight="1" x14ac:dyDescent="0.2">
      <c r="A11" s="36" t="s">
        <v>48</v>
      </c>
      <c r="B11" s="37" t="s">
        <v>49</v>
      </c>
      <c r="C11" s="38">
        <v>3</v>
      </c>
      <c r="D11" s="39" t="s">
        <v>27</v>
      </c>
      <c r="E11" s="37" t="s">
        <v>29</v>
      </c>
      <c r="F11" s="65"/>
      <c r="G11" s="40">
        <f t="shared" si="2"/>
        <v>0</v>
      </c>
      <c r="H11" s="18">
        <v>9</v>
      </c>
      <c r="I11" s="29">
        <v>35100</v>
      </c>
      <c r="J11" s="18">
        <f t="shared" si="0"/>
        <v>87750</v>
      </c>
      <c r="K11" s="29">
        <f t="shared" si="1"/>
        <v>-87750</v>
      </c>
    </row>
    <row r="12" spans="1:11" ht="15" customHeight="1" x14ac:dyDescent="0.2">
      <c r="A12" s="36" t="s">
        <v>51</v>
      </c>
      <c r="B12" s="37" t="s">
        <v>52</v>
      </c>
      <c r="C12" s="38">
        <v>3</v>
      </c>
      <c r="D12" s="39" t="s">
        <v>27</v>
      </c>
      <c r="E12" s="37" t="s">
        <v>29</v>
      </c>
      <c r="F12" s="65"/>
      <c r="G12" s="40">
        <f t="shared" si="2"/>
        <v>0</v>
      </c>
      <c r="H12" s="18">
        <v>10</v>
      </c>
      <c r="I12" s="29">
        <v>19650</v>
      </c>
      <c r="J12" s="18">
        <f t="shared" si="0"/>
        <v>49125</v>
      </c>
      <c r="K12" s="29">
        <f t="shared" si="1"/>
        <v>-49125</v>
      </c>
    </row>
    <row r="13" spans="1:11" ht="15" customHeight="1" x14ac:dyDescent="0.2">
      <c r="A13" s="36" t="s">
        <v>54</v>
      </c>
      <c r="B13" s="37" t="s">
        <v>56</v>
      </c>
      <c r="C13" s="38">
        <v>3</v>
      </c>
      <c r="D13" s="39" t="s">
        <v>46</v>
      </c>
      <c r="E13" s="37" t="s">
        <v>47</v>
      </c>
      <c r="F13" s="65"/>
      <c r="G13" s="40">
        <f t="shared" si="2"/>
        <v>0</v>
      </c>
      <c r="H13" s="18">
        <v>11</v>
      </c>
      <c r="I13" s="29">
        <v>3500</v>
      </c>
      <c r="J13" s="18">
        <f t="shared" si="0"/>
        <v>8750</v>
      </c>
      <c r="K13" s="29">
        <f t="shared" si="1"/>
        <v>-8750</v>
      </c>
    </row>
    <row r="14" spans="1:11" ht="15" customHeight="1" x14ac:dyDescent="0.2">
      <c r="A14" s="36" t="s">
        <v>59</v>
      </c>
      <c r="B14" s="37" t="s">
        <v>60</v>
      </c>
      <c r="C14" s="38">
        <v>75</v>
      </c>
      <c r="D14" s="39" t="s">
        <v>61</v>
      </c>
      <c r="E14" s="37" t="s">
        <v>62</v>
      </c>
      <c r="F14" s="65"/>
      <c r="G14" s="40">
        <f t="shared" si="2"/>
        <v>0</v>
      </c>
      <c r="H14" s="18">
        <v>12</v>
      </c>
      <c r="I14" s="29">
        <v>292500</v>
      </c>
      <c r="J14" s="18">
        <f t="shared" si="0"/>
        <v>731250</v>
      </c>
      <c r="K14" s="29">
        <f t="shared" si="1"/>
        <v>-731250</v>
      </c>
    </row>
    <row r="15" spans="1:11" ht="15" customHeight="1" x14ac:dyDescent="0.2">
      <c r="A15" s="36" t="s">
        <v>64</v>
      </c>
      <c r="B15" s="37" t="s">
        <v>65</v>
      </c>
      <c r="C15" s="38">
        <v>13</v>
      </c>
      <c r="D15" s="39" t="s">
        <v>61</v>
      </c>
      <c r="E15" s="37" t="s">
        <v>62</v>
      </c>
      <c r="F15" s="65"/>
      <c r="G15" s="40">
        <f t="shared" si="2"/>
        <v>0</v>
      </c>
      <c r="H15" s="18">
        <v>13</v>
      </c>
      <c r="I15" s="29">
        <v>72500</v>
      </c>
      <c r="J15" s="18">
        <f t="shared" si="0"/>
        <v>181250</v>
      </c>
      <c r="K15" s="29">
        <f t="shared" si="1"/>
        <v>-181250</v>
      </c>
    </row>
    <row r="16" spans="1:11" ht="15" customHeight="1" x14ac:dyDescent="0.2">
      <c r="A16" s="36" t="s">
        <v>67</v>
      </c>
      <c r="B16" s="37" t="s">
        <v>68</v>
      </c>
      <c r="C16" s="38">
        <v>2500</v>
      </c>
      <c r="D16" s="39" t="s">
        <v>69</v>
      </c>
      <c r="E16" s="37" t="s">
        <v>70</v>
      </c>
      <c r="F16" s="65"/>
      <c r="G16" s="40">
        <f t="shared" si="2"/>
        <v>0</v>
      </c>
      <c r="H16" s="18">
        <v>14</v>
      </c>
      <c r="I16" s="29">
        <v>25000</v>
      </c>
      <c r="J16" s="18">
        <f t="shared" si="0"/>
        <v>62500</v>
      </c>
      <c r="K16" s="29">
        <f t="shared" si="1"/>
        <v>-62500</v>
      </c>
    </row>
    <row r="17" spans="1:11" ht="15" customHeight="1" x14ac:dyDescent="0.2">
      <c r="A17" s="36" t="s">
        <v>71</v>
      </c>
      <c r="B17" s="37" t="s">
        <v>72</v>
      </c>
      <c r="C17" s="38">
        <v>5</v>
      </c>
      <c r="D17" s="39" t="s">
        <v>73</v>
      </c>
      <c r="E17" s="37" t="s">
        <v>74</v>
      </c>
      <c r="F17" s="65"/>
      <c r="G17" s="40">
        <f t="shared" si="2"/>
        <v>0</v>
      </c>
      <c r="H17" s="18">
        <v>15</v>
      </c>
      <c r="I17" s="29">
        <v>7000</v>
      </c>
      <c r="J17" s="18">
        <f t="shared" si="0"/>
        <v>17500</v>
      </c>
      <c r="K17" s="29">
        <f t="shared" si="1"/>
        <v>-17500</v>
      </c>
    </row>
    <row r="18" spans="1:11" ht="15" customHeight="1" x14ac:dyDescent="0.2">
      <c r="A18" s="36" t="s">
        <v>76</v>
      </c>
      <c r="B18" s="37" t="s">
        <v>77</v>
      </c>
      <c r="C18" s="38">
        <v>13</v>
      </c>
      <c r="D18" s="39" t="s">
        <v>73</v>
      </c>
      <c r="E18" s="37" t="s">
        <v>74</v>
      </c>
      <c r="F18" s="65"/>
      <c r="G18" s="40">
        <f t="shared" si="2"/>
        <v>0</v>
      </c>
      <c r="H18" s="18">
        <v>16</v>
      </c>
      <c r="I18" s="29">
        <v>49500</v>
      </c>
      <c r="J18" s="18">
        <f t="shared" si="0"/>
        <v>123750</v>
      </c>
      <c r="K18" s="29">
        <f t="shared" si="1"/>
        <v>-123750</v>
      </c>
    </row>
    <row r="19" spans="1:11" ht="15" customHeight="1" x14ac:dyDescent="0.2">
      <c r="A19" s="36" t="s">
        <v>78</v>
      </c>
      <c r="B19" s="37" t="s">
        <v>79</v>
      </c>
      <c r="C19" s="38">
        <v>250</v>
      </c>
      <c r="D19" s="39" t="s">
        <v>69</v>
      </c>
      <c r="E19" s="37" t="s">
        <v>70</v>
      </c>
      <c r="F19" s="65"/>
      <c r="G19" s="40">
        <f t="shared" si="2"/>
        <v>0</v>
      </c>
      <c r="H19" s="18">
        <v>17</v>
      </c>
      <c r="I19" s="29">
        <v>15000</v>
      </c>
      <c r="J19" s="18">
        <f t="shared" si="0"/>
        <v>37500</v>
      </c>
      <c r="K19" s="29">
        <f t="shared" si="1"/>
        <v>-37500</v>
      </c>
    </row>
    <row r="20" spans="1:11" ht="15" customHeight="1" x14ac:dyDescent="0.2">
      <c r="A20" s="36" t="s">
        <v>81</v>
      </c>
      <c r="B20" s="37" t="s">
        <v>82</v>
      </c>
      <c r="C20" s="38">
        <v>75</v>
      </c>
      <c r="D20" s="39" t="s">
        <v>69</v>
      </c>
      <c r="E20" s="37" t="s">
        <v>70</v>
      </c>
      <c r="F20" s="65"/>
      <c r="G20" s="40">
        <f t="shared" si="2"/>
        <v>0</v>
      </c>
      <c r="H20" s="18">
        <v>18</v>
      </c>
      <c r="I20" s="29">
        <v>22500</v>
      </c>
      <c r="J20" s="18">
        <f t="shared" si="0"/>
        <v>56250</v>
      </c>
      <c r="K20" s="29">
        <f t="shared" si="1"/>
        <v>-56250</v>
      </c>
    </row>
    <row r="21" spans="1:11" ht="15" customHeight="1" x14ac:dyDescent="0.2">
      <c r="A21" s="36" t="s">
        <v>84</v>
      </c>
      <c r="B21" s="37" t="s">
        <v>85</v>
      </c>
      <c r="C21" s="38">
        <v>1250</v>
      </c>
      <c r="D21" s="39" t="s">
        <v>69</v>
      </c>
      <c r="E21" s="37" t="s">
        <v>70</v>
      </c>
      <c r="F21" s="65"/>
      <c r="G21" s="40">
        <f t="shared" si="2"/>
        <v>0</v>
      </c>
      <c r="H21" s="18">
        <v>19</v>
      </c>
      <c r="I21" s="29">
        <v>49000</v>
      </c>
      <c r="J21" s="18">
        <f t="shared" si="0"/>
        <v>122500</v>
      </c>
      <c r="K21" s="29">
        <f t="shared" si="1"/>
        <v>-122500</v>
      </c>
    </row>
    <row r="22" spans="1:11" ht="15" customHeight="1" x14ac:dyDescent="0.2">
      <c r="A22" s="36" t="s">
        <v>87</v>
      </c>
      <c r="B22" s="37" t="s">
        <v>88</v>
      </c>
      <c r="C22" s="38">
        <v>8</v>
      </c>
      <c r="D22" s="39" t="s">
        <v>27</v>
      </c>
      <c r="E22" s="37" t="s">
        <v>29</v>
      </c>
      <c r="F22" s="65"/>
      <c r="G22" s="40">
        <f t="shared" si="2"/>
        <v>0</v>
      </c>
      <c r="H22" s="18">
        <v>20</v>
      </c>
      <c r="I22" s="29">
        <v>43500</v>
      </c>
      <c r="J22" s="18">
        <f t="shared" si="0"/>
        <v>108750</v>
      </c>
      <c r="K22" s="29">
        <f t="shared" si="1"/>
        <v>-108750</v>
      </c>
    </row>
    <row r="23" spans="1:11" ht="15" customHeight="1" x14ac:dyDescent="0.2">
      <c r="A23" s="36" t="s">
        <v>89</v>
      </c>
      <c r="B23" s="37" t="s">
        <v>90</v>
      </c>
      <c r="C23" s="38">
        <v>8</v>
      </c>
      <c r="D23" s="39" t="s">
        <v>27</v>
      </c>
      <c r="E23" s="37" t="s">
        <v>29</v>
      </c>
      <c r="F23" s="65"/>
      <c r="G23" s="40">
        <f t="shared" si="2"/>
        <v>0</v>
      </c>
      <c r="H23" s="18">
        <v>21</v>
      </c>
      <c r="I23" s="29">
        <v>85500</v>
      </c>
      <c r="J23" s="18">
        <f t="shared" si="0"/>
        <v>213750</v>
      </c>
      <c r="K23" s="29">
        <f t="shared" si="1"/>
        <v>-213750</v>
      </c>
    </row>
    <row r="24" spans="1:11" ht="15" customHeight="1" x14ac:dyDescent="0.2">
      <c r="A24" s="36" t="s">
        <v>92</v>
      </c>
      <c r="B24" s="37" t="s">
        <v>93</v>
      </c>
      <c r="C24" s="38">
        <v>100</v>
      </c>
      <c r="D24" s="39" t="s">
        <v>94</v>
      </c>
      <c r="E24" s="37" t="s">
        <v>95</v>
      </c>
      <c r="F24" s="65"/>
      <c r="G24" s="40">
        <f t="shared" si="2"/>
        <v>0</v>
      </c>
      <c r="H24" s="18">
        <v>22</v>
      </c>
      <c r="I24" s="29">
        <v>154000</v>
      </c>
      <c r="J24" s="18">
        <f t="shared" si="0"/>
        <v>385000</v>
      </c>
      <c r="K24" s="29">
        <f t="shared" si="1"/>
        <v>-385000</v>
      </c>
    </row>
    <row r="25" spans="1:11" ht="15" customHeight="1" x14ac:dyDescent="0.2">
      <c r="A25" s="36" t="s">
        <v>97</v>
      </c>
      <c r="B25" s="37" t="s">
        <v>98</v>
      </c>
      <c r="C25" s="38">
        <v>3</v>
      </c>
      <c r="D25" s="39" t="s">
        <v>27</v>
      </c>
      <c r="E25" s="37" t="s">
        <v>29</v>
      </c>
      <c r="F25" s="65"/>
      <c r="G25" s="40">
        <f t="shared" si="2"/>
        <v>0</v>
      </c>
      <c r="H25" s="18">
        <v>23</v>
      </c>
      <c r="I25" s="29">
        <v>12000</v>
      </c>
      <c r="J25" s="18">
        <f t="shared" si="0"/>
        <v>30000</v>
      </c>
      <c r="K25" s="29">
        <f t="shared" si="1"/>
        <v>-30000</v>
      </c>
    </row>
    <row r="26" spans="1:11" ht="15" customHeight="1" x14ac:dyDescent="0.2">
      <c r="A26" s="36" t="s">
        <v>100</v>
      </c>
      <c r="B26" s="37" t="s">
        <v>101</v>
      </c>
      <c r="C26" s="38">
        <v>70</v>
      </c>
      <c r="D26" s="39" t="s">
        <v>102</v>
      </c>
      <c r="E26" s="37" t="s">
        <v>103</v>
      </c>
      <c r="F26" s="65"/>
      <c r="G26" s="40">
        <f t="shared" si="2"/>
        <v>0</v>
      </c>
      <c r="H26" s="18">
        <v>24</v>
      </c>
      <c r="I26" s="29">
        <v>64400</v>
      </c>
      <c r="J26" s="18">
        <f t="shared" si="0"/>
        <v>161000</v>
      </c>
      <c r="K26" s="29">
        <f t="shared" si="1"/>
        <v>-161000</v>
      </c>
    </row>
    <row r="27" spans="1:11" ht="15" customHeight="1" x14ac:dyDescent="0.2">
      <c r="A27" s="41" t="s">
        <v>104</v>
      </c>
      <c r="B27" s="42" t="s">
        <v>105</v>
      </c>
      <c r="C27" s="43">
        <v>75</v>
      </c>
      <c r="D27" s="44" t="s">
        <v>102</v>
      </c>
      <c r="E27" s="42" t="s">
        <v>103</v>
      </c>
      <c r="F27" s="65"/>
      <c r="G27" s="45">
        <f t="shared" si="2"/>
        <v>0</v>
      </c>
      <c r="H27" s="18">
        <v>25</v>
      </c>
      <c r="I27" s="29">
        <v>84000</v>
      </c>
      <c r="J27" s="18">
        <f t="shared" si="0"/>
        <v>210000</v>
      </c>
      <c r="K27" s="29">
        <f t="shared" si="1"/>
        <v>-210000</v>
      </c>
    </row>
    <row r="28" spans="1:11" ht="19.5" customHeight="1" x14ac:dyDescent="0.2">
      <c r="A28" s="30"/>
      <c r="B28" s="31" t="s">
        <v>18</v>
      </c>
      <c r="C28" s="46"/>
      <c r="D28" s="33"/>
      <c r="E28" s="34"/>
      <c r="F28" s="16" t="s">
        <v>20</v>
      </c>
      <c r="G28" s="35">
        <f>SUM(G29:G51)</f>
        <v>0</v>
      </c>
      <c r="H28" s="18">
        <v>26</v>
      </c>
      <c r="I28" s="29">
        <v>1056372.5</v>
      </c>
      <c r="J28" s="18">
        <f t="shared" si="0"/>
        <v>2640931.25</v>
      </c>
      <c r="K28" s="29">
        <f t="shared" si="1"/>
        <v>-2640931.25</v>
      </c>
    </row>
    <row r="29" spans="1:11" ht="15" customHeight="1" x14ac:dyDescent="0.2">
      <c r="A29" s="36" t="s">
        <v>106</v>
      </c>
      <c r="B29" s="37" t="s">
        <v>107</v>
      </c>
      <c r="C29" s="38">
        <v>38</v>
      </c>
      <c r="D29" s="39" t="s">
        <v>27</v>
      </c>
      <c r="E29" s="37" t="s">
        <v>29</v>
      </c>
      <c r="F29" s="65"/>
      <c r="G29" s="40">
        <f t="shared" ref="G29:G51" si="3">C29*F29</f>
        <v>0</v>
      </c>
      <c r="H29" s="18">
        <v>27</v>
      </c>
      <c r="I29" s="29">
        <v>152100</v>
      </c>
      <c r="J29" s="18">
        <f t="shared" si="0"/>
        <v>380250</v>
      </c>
      <c r="K29" s="29">
        <f t="shared" si="1"/>
        <v>-380250</v>
      </c>
    </row>
    <row r="30" spans="1:11" ht="15" customHeight="1" x14ac:dyDescent="0.2">
      <c r="A30" s="36" t="s">
        <v>108</v>
      </c>
      <c r="B30" s="37" t="s">
        <v>109</v>
      </c>
      <c r="C30" s="38">
        <v>5</v>
      </c>
      <c r="D30" s="39" t="s">
        <v>27</v>
      </c>
      <c r="E30" s="37" t="s">
        <v>29</v>
      </c>
      <c r="F30" s="65"/>
      <c r="G30" s="40">
        <f t="shared" si="3"/>
        <v>0</v>
      </c>
      <c r="H30" s="18">
        <v>28</v>
      </c>
      <c r="I30" s="29">
        <v>12350</v>
      </c>
      <c r="J30" s="18">
        <f t="shared" si="0"/>
        <v>30875</v>
      </c>
      <c r="K30" s="29">
        <f t="shared" si="1"/>
        <v>-30875</v>
      </c>
    </row>
    <row r="31" spans="1:11" ht="15" customHeight="1" x14ac:dyDescent="0.2">
      <c r="A31" s="36" t="s">
        <v>110</v>
      </c>
      <c r="B31" s="37" t="s">
        <v>111</v>
      </c>
      <c r="C31" s="38">
        <v>5</v>
      </c>
      <c r="D31" s="39" t="s">
        <v>27</v>
      </c>
      <c r="E31" s="37" t="s">
        <v>29</v>
      </c>
      <c r="F31" s="65"/>
      <c r="G31" s="40">
        <f t="shared" si="3"/>
        <v>0</v>
      </c>
      <c r="H31" s="18">
        <v>29</v>
      </c>
      <c r="I31" s="29">
        <v>7930</v>
      </c>
      <c r="J31" s="18">
        <f t="shared" si="0"/>
        <v>19825</v>
      </c>
      <c r="K31" s="29">
        <f t="shared" si="1"/>
        <v>-19825</v>
      </c>
    </row>
    <row r="32" spans="1:11" ht="15" customHeight="1" x14ac:dyDescent="0.2">
      <c r="A32" s="36" t="s">
        <v>112</v>
      </c>
      <c r="B32" s="37" t="s">
        <v>113</v>
      </c>
      <c r="C32" s="38">
        <v>3</v>
      </c>
      <c r="D32" s="39" t="s">
        <v>27</v>
      </c>
      <c r="E32" s="37" t="s">
        <v>29</v>
      </c>
      <c r="F32" s="65"/>
      <c r="G32" s="40">
        <f t="shared" si="3"/>
        <v>0</v>
      </c>
      <c r="H32" s="18">
        <v>30</v>
      </c>
      <c r="I32" s="29">
        <v>15210</v>
      </c>
      <c r="J32" s="18">
        <f t="shared" si="0"/>
        <v>38025</v>
      </c>
      <c r="K32" s="29">
        <f t="shared" si="1"/>
        <v>-38025</v>
      </c>
    </row>
    <row r="33" spans="1:11" ht="15" customHeight="1" x14ac:dyDescent="0.2">
      <c r="A33" s="36" t="s">
        <v>114</v>
      </c>
      <c r="B33" s="37" t="s">
        <v>115</v>
      </c>
      <c r="C33" s="38">
        <v>8</v>
      </c>
      <c r="D33" s="39" t="s">
        <v>27</v>
      </c>
      <c r="E33" s="37" t="s">
        <v>29</v>
      </c>
      <c r="F33" s="65"/>
      <c r="G33" s="40">
        <f t="shared" si="3"/>
        <v>0</v>
      </c>
      <c r="H33" s="18">
        <v>31</v>
      </c>
      <c r="I33" s="29">
        <v>25545</v>
      </c>
      <c r="J33" s="18">
        <f t="shared" si="0"/>
        <v>63862.5</v>
      </c>
      <c r="K33" s="29">
        <f t="shared" si="1"/>
        <v>-63862.5</v>
      </c>
    </row>
    <row r="34" spans="1:11" ht="15" customHeight="1" x14ac:dyDescent="0.2">
      <c r="A34" s="36" t="s">
        <v>116</v>
      </c>
      <c r="B34" s="37" t="s">
        <v>117</v>
      </c>
      <c r="C34" s="38">
        <v>10</v>
      </c>
      <c r="D34" s="39" t="s">
        <v>46</v>
      </c>
      <c r="E34" s="37" t="s">
        <v>47</v>
      </c>
      <c r="F34" s="65"/>
      <c r="G34" s="40">
        <f t="shared" si="3"/>
        <v>0</v>
      </c>
      <c r="H34" s="18">
        <v>32</v>
      </c>
      <c r="I34" s="29">
        <v>9100</v>
      </c>
      <c r="J34" s="18">
        <f t="shared" si="0"/>
        <v>22750</v>
      </c>
      <c r="K34" s="29">
        <f t="shared" si="1"/>
        <v>-22750</v>
      </c>
    </row>
    <row r="35" spans="1:11" ht="15" customHeight="1" x14ac:dyDescent="0.2">
      <c r="A35" s="36" t="s">
        <v>118</v>
      </c>
      <c r="B35" s="37" t="s">
        <v>119</v>
      </c>
      <c r="C35" s="38">
        <v>3</v>
      </c>
      <c r="D35" s="39" t="s">
        <v>27</v>
      </c>
      <c r="E35" s="37" t="s">
        <v>29</v>
      </c>
      <c r="F35" s="65"/>
      <c r="G35" s="40">
        <f t="shared" si="3"/>
        <v>0</v>
      </c>
      <c r="H35" s="18">
        <v>33</v>
      </c>
      <c r="I35" s="29">
        <v>22815</v>
      </c>
      <c r="J35" s="18">
        <f t="shared" si="0"/>
        <v>57037.5</v>
      </c>
      <c r="K35" s="29">
        <f t="shared" si="1"/>
        <v>-57037.5</v>
      </c>
    </row>
    <row r="36" spans="1:11" ht="15" customHeight="1" x14ac:dyDescent="0.2">
      <c r="A36" s="36" t="s">
        <v>120</v>
      </c>
      <c r="B36" s="37" t="s">
        <v>121</v>
      </c>
      <c r="C36" s="38">
        <v>3</v>
      </c>
      <c r="D36" s="39" t="s">
        <v>27</v>
      </c>
      <c r="E36" s="37" t="s">
        <v>29</v>
      </c>
      <c r="F36" s="65"/>
      <c r="G36" s="40">
        <f t="shared" si="3"/>
        <v>0</v>
      </c>
      <c r="H36" s="18">
        <v>34</v>
      </c>
      <c r="I36" s="29">
        <v>12772.5</v>
      </c>
      <c r="J36" s="18">
        <f t="shared" si="0"/>
        <v>31931.25</v>
      </c>
      <c r="K36" s="29">
        <f t="shared" si="1"/>
        <v>-31931.25</v>
      </c>
    </row>
    <row r="37" spans="1:11" ht="15" customHeight="1" x14ac:dyDescent="0.2">
      <c r="A37" s="36" t="s">
        <v>122</v>
      </c>
      <c r="B37" s="37" t="s">
        <v>123</v>
      </c>
      <c r="C37" s="38">
        <v>3</v>
      </c>
      <c r="D37" s="39" t="s">
        <v>46</v>
      </c>
      <c r="E37" s="37" t="s">
        <v>47</v>
      </c>
      <c r="F37" s="65"/>
      <c r="G37" s="40">
        <f t="shared" si="3"/>
        <v>0</v>
      </c>
      <c r="H37" s="18">
        <v>35</v>
      </c>
      <c r="I37" s="29">
        <v>2275</v>
      </c>
      <c r="J37" s="18">
        <f t="shared" si="0"/>
        <v>5687.5</v>
      </c>
      <c r="K37" s="29">
        <f t="shared" si="1"/>
        <v>-5687.5</v>
      </c>
    </row>
    <row r="38" spans="1:11" ht="15" customHeight="1" x14ac:dyDescent="0.2">
      <c r="A38" s="36" t="s">
        <v>124</v>
      </c>
      <c r="B38" s="37" t="s">
        <v>125</v>
      </c>
      <c r="C38" s="38">
        <v>75</v>
      </c>
      <c r="D38" s="39" t="s">
        <v>61</v>
      </c>
      <c r="E38" s="37" t="s">
        <v>62</v>
      </c>
      <c r="F38" s="65"/>
      <c r="G38" s="40">
        <f t="shared" si="3"/>
        <v>0</v>
      </c>
      <c r="H38" s="18">
        <v>36</v>
      </c>
      <c r="I38" s="29">
        <v>190125</v>
      </c>
      <c r="J38" s="18">
        <f t="shared" si="0"/>
        <v>475312.5</v>
      </c>
      <c r="K38" s="29">
        <f t="shared" si="1"/>
        <v>-475312.5</v>
      </c>
    </row>
    <row r="39" spans="1:11" ht="15" customHeight="1" x14ac:dyDescent="0.2">
      <c r="A39" s="36" t="s">
        <v>126</v>
      </c>
      <c r="B39" s="37" t="s">
        <v>127</v>
      </c>
      <c r="C39" s="38">
        <v>13</v>
      </c>
      <c r="D39" s="39" t="s">
        <v>61</v>
      </c>
      <c r="E39" s="37" t="s">
        <v>62</v>
      </c>
      <c r="F39" s="65"/>
      <c r="G39" s="40">
        <f t="shared" si="3"/>
        <v>0</v>
      </c>
      <c r="H39" s="18">
        <v>37</v>
      </c>
      <c r="I39" s="29">
        <v>47125</v>
      </c>
      <c r="J39" s="18">
        <f t="shared" si="0"/>
        <v>117812.5</v>
      </c>
      <c r="K39" s="29">
        <f t="shared" si="1"/>
        <v>-117812.5</v>
      </c>
    </row>
    <row r="40" spans="1:11" ht="15" customHeight="1" x14ac:dyDescent="0.2">
      <c r="A40" s="36" t="s">
        <v>128</v>
      </c>
      <c r="B40" s="37" t="s">
        <v>129</v>
      </c>
      <c r="C40" s="38">
        <v>2500</v>
      </c>
      <c r="D40" s="39" t="s">
        <v>69</v>
      </c>
      <c r="E40" s="37" t="s">
        <v>70</v>
      </c>
      <c r="F40" s="65"/>
      <c r="G40" s="40">
        <f t="shared" si="3"/>
        <v>0</v>
      </c>
      <c r="H40" s="18">
        <v>38</v>
      </c>
      <c r="I40" s="29">
        <v>16250</v>
      </c>
      <c r="J40" s="18">
        <f t="shared" si="0"/>
        <v>40625</v>
      </c>
      <c r="K40" s="29">
        <f t="shared" si="1"/>
        <v>-40625</v>
      </c>
    </row>
    <row r="41" spans="1:11" ht="15" customHeight="1" x14ac:dyDescent="0.2">
      <c r="A41" s="36" t="s">
        <v>130</v>
      </c>
      <c r="B41" s="37" t="s">
        <v>72</v>
      </c>
      <c r="C41" s="38">
        <v>5</v>
      </c>
      <c r="D41" s="39" t="s">
        <v>73</v>
      </c>
      <c r="E41" s="37" t="s">
        <v>74</v>
      </c>
      <c r="F41" s="65"/>
      <c r="G41" s="40">
        <f t="shared" si="3"/>
        <v>0</v>
      </c>
      <c r="H41" s="18">
        <v>39</v>
      </c>
      <c r="I41" s="29">
        <v>4550</v>
      </c>
      <c r="J41" s="18">
        <f t="shared" si="0"/>
        <v>11375</v>
      </c>
      <c r="K41" s="29">
        <f t="shared" si="1"/>
        <v>-11375</v>
      </c>
    </row>
    <row r="42" spans="1:11" ht="15" customHeight="1" x14ac:dyDescent="0.2">
      <c r="A42" s="36" t="s">
        <v>131</v>
      </c>
      <c r="B42" s="37" t="s">
        <v>132</v>
      </c>
      <c r="C42" s="38">
        <v>13</v>
      </c>
      <c r="D42" s="39" t="s">
        <v>73</v>
      </c>
      <c r="E42" s="37" t="s">
        <v>74</v>
      </c>
      <c r="F42" s="65"/>
      <c r="G42" s="40">
        <f t="shared" si="3"/>
        <v>0</v>
      </c>
      <c r="H42" s="18">
        <v>40</v>
      </c>
      <c r="I42" s="29">
        <v>32175</v>
      </c>
      <c r="J42" s="18">
        <f t="shared" si="0"/>
        <v>80437.5</v>
      </c>
      <c r="K42" s="29">
        <f t="shared" si="1"/>
        <v>-80437.5</v>
      </c>
    </row>
    <row r="43" spans="1:11" ht="15" customHeight="1" x14ac:dyDescent="0.2">
      <c r="A43" s="36" t="s">
        <v>133</v>
      </c>
      <c r="B43" s="37" t="s">
        <v>79</v>
      </c>
      <c r="C43" s="38">
        <v>1500</v>
      </c>
      <c r="D43" s="39" t="s">
        <v>69</v>
      </c>
      <c r="E43" s="37" t="s">
        <v>70</v>
      </c>
      <c r="F43" s="65"/>
      <c r="G43" s="40">
        <f t="shared" si="3"/>
        <v>0</v>
      </c>
      <c r="H43" s="18">
        <v>41</v>
      </c>
      <c r="I43" s="29">
        <v>58500</v>
      </c>
      <c r="J43" s="18">
        <f t="shared" si="0"/>
        <v>146250</v>
      </c>
      <c r="K43" s="29">
        <f t="shared" si="1"/>
        <v>-146250</v>
      </c>
    </row>
    <row r="44" spans="1:11" ht="15" customHeight="1" x14ac:dyDescent="0.2">
      <c r="A44" s="36" t="s">
        <v>134</v>
      </c>
      <c r="B44" s="37" t="s">
        <v>135</v>
      </c>
      <c r="C44" s="38">
        <v>75</v>
      </c>
      <c r="D44" s="39" t="s">
        <v>69</v>
      </c>
      <c r="E44" s="37" t="s">
        <v>70</v>
      </c>
      <c r="F44" s="65"/>
      <c r="G44" s="40">
        <f t="shared" si="3"/>
        <v>0</v>
      </c>
      <c r="H44" s="18">
        <v>42</v>
      </c>
      <c r="I44" s="29">
        <v>21000</v>
      </c>
      <c r="J44" s="18">
        <f t="shared" si="0"/>
        <v>52500</v>
      </c>
      <c r="K44" s="29">
        <f t="shared" si="1"/>
        <v>-52500</v>
      </c>
    </row>
    <row r="45" spans="1:11" ht="15" customHeight="1" x14ac:dyDescent="0.2">
      <c r="A45" s="36" t="s">
        <v>136</v>
      </c>
      <c r="B45" s="37" t="s">
        <v>85</v>
      </c>
      <c r="C45" s="38">
        <v>1250</v>
      </c>
      <c r="D45" s="39" t="s">
        <v>69</v>
      </c>
      <c r="E45" s="37" t="s">
        <v>70</v>
      </c>
      <c r="F45" s="65"/>
      <c r="G45" s="40">
        <f t="shared" si="3"/>
        <v>0</v>
      </c>
      <c r="H45" s="18">
        <v>43</v>
      </c>
      <c r="I45" s="29">
        <v>32500</v>
      </c>
      <c r="J45" s="18">
        <f t="shared" si="0"/>
        <v>81250</v>
      </c>
      <c r="K45" s="29">
        <f t="shared" si="1"/>
        <v>-81250</v>
      </c>
    </row>
    <row r="46" spans="1:11" ht="15" customHeight="1" x14ac:dyDescent="0.2">
      <c r="A46" s="36" t="s">
        <v>137</v>
      </c>
      <c r="B46" s="37" t="s">
        <v>88</v>
      </c>
      <c r="C46" s="38">
        <v>8</v>
      </c>
      <c r="D46" s="39" t="s">
        <v>27</v>
      </c>
      <c r="E46" s="37" t="s">
        <v>29</v>
      </c>
      <c r="F46" s="65"/>
      <c r="G46" s="40">
        <f t="shared" si="3"/>
        <v>0</v>
      </c>
      <c r="H46" s="18">
        <v>44</v>
      </c>
      <c r="I46" s="29">
        <v>28275</v>
      </c>
      <c r="J46" s="18">
        <f t="shared" si="0"/>
        <v>70687.5</v>
      </c>
      <c r="K46" s="29">
        <f t="shared" si="1"/>
        <v>-70687.5</v>
      </c>
    </row>
    <row r="47" spans="1:11" ht="15" customHeight="1" x14ac:dyDescent="0.2">
      <c r="A47" s="36" t="s">
        <v>138</v>
      </c>
      <c r="B47" s="37" t="s">
        <v>90</v>
      </c>
      <c r="C47" s="38">
        <v>8</v>
      </c>
      <c r="D47" s="39" t="s">
        <v>27</v>
      </c>
      <c r="E47" s="37" t="s">
        <v>29</v>
      </c>
      <c r="F47" s="65"/>
      <c r="G47" s="40">
        <f t="shared" si="3"/>
        <v>0</v>
      </c>
      <c r="H47" s="18">
        <v>45</v>
      </c>
      <c r="I47" s="29">
        <v>55575</v>
      </c>
      <c r="J47" s="18">
        <f t="shared" si="0"/>
        <v>138937.5</v>
      </c>
      <c r="K47" s="29">
        <f t="shared" si="1"/>
        <v>-138937.5</v>
      </c>
    </row>
    <row r="48" spans="1:11" ht="15" customHeight="1" x14ac:dyDescent="0.2">
      <c r="A48" s="36" t="s">
        <v>139</v>
      </c>
      <c r="B48" s="37" t="s">
        <v>140</v>
      </c>
      <c r="C48" s="38">
        <v>100</v>
      </c>
      <c r="D48" s="39" t="s">
        <v>94</v>
      </c>
      <c r="E48" s="37" t="s">
        <v>95</v>
      </c>
      <c r="F48" s="65"/>
      <c r="G48" s="40">
        <f t="shared" si="3"/>
        <v>0</v>
      </c>
      <c r="H48" s="18">
        <v>46</v>
      </c>
      <c r="I48" s="29">
        <v>154000</v>
      </c>
      <c r="J48" s="18">
        <f t="shared" si="0"/>
        <v>385000</v>
      </c>
      <c r="K48" s="29">
        <f t="shared" si="1"/>
        <v>-385000</v>
      </c>
    </row>
    <row r="49" spans="1:11" ht="15" customHeight="1" x14ac:dyDescent="0.2">
      <c r="A49" s="36" t="s">
        <v>141</v>
      </c>
      <c r="B49" s="37" t="s">
        <v>98</v>
      </c>
      <c r="C49" s="38">
        <v>3</v>
      </c>
      <c r="D49" s="39" t="s">
        <v>27</v>
      </c>
      <c r="E49" s="37" t="s">
        <v>29</v>
      </c>
      <c r="F49" s="65"/>
      <c r="G49" s="40">
        <f t="shared" si="3"/>
        <v>0</v>
      </c>
      <c r="H49" s="18">
        <v>47</v>
      </c>
      <c r="I49" s="29">
        <v>7800</v>
      </c>
      <c r="J49" s="18">
        <f t="shared" si="0"/>
        <v>19500</v>
      </c>
      <c r="K49" s="29">
        <f t="shared" si="1"/>
        <v>-19500</v>
      </c>
    </row>
    <row r="50" spans="1:11" ht="15" customHeight="1" x14ac:dyDescent="0.2">
      <c r="A50" s="36" t="s">
        <v>142</v>
      </c>
      <c r="B50" s="37" t="s">
        <v>101</v>
      </c>
      <c r="C50" s="38">
        <v>70</v>
      </c>
      <c r="D50" s="39" t="s">
        <v>102</v>
      </c>
      <c r="E50" s="37" t="s">
        <v>103</v>
      </c>
      <c r="F50" s="65"/>
      <c r="G50" s="40">
        <f t="shared" si="3"/>
        <v>0</v>
      </c>
      <c r="H50" s="18">
        <v>48</v>
      </c>
      <c r="I50" s="29">
        <v>64400</v>
      </c>
      <c r="J50" s="18">
        <f t="shared" si="0"/>
        <v>161000</v>
      </c>
      <c r="K50" s="29">
        <f t="shared" si="1"/>
        <v>-161000</v>
      </c>
    </row>
    <row r="51" spans="1:11" ht="15" customHeight="1" x14ac:dyDescent="0.2">
      <c r="A51" s="47" t="s">
        <v>143</v>
      </c>
      <c r="B51" s="48" t="s">
        <v>105</v>
      </c>
      <c r="C51" s="49">
        <v>75</v>
      </c>
      <c r="D51" s="50" t="s">
        <v>102</v>
      </c>
      <c r="E51" s="48" t="s">
        <v>103</v>
      </c>
      <c r="F51" s="65"/>
      <c r="G51" s="51">
        <f t="shared" si="3"/>
        <v>0</v>
      </c>
      <c r="H51" s="18">
        <v>49</v>
      </c>
      <c r="I51" s="29">
        <v>84000</v>
      </c>
      <c r="J51" s="18">
        <f t="shared" si="0"/>
        <v>210000</v>
      </c>
      <c r="K51" s="29">
        <f t="shared" si="1"/>
        <v>-210000</v>
      </c>
    </row>
    <row r="52" spans="1:11" ht="19.5" customHeight="1" x14ac:dyDescent="0.2">
      <c r="A52" s="52"/>
      <c r="B52" s="53" t="s">
        <v>19</v>
      </c>
      <c r="C52" s="46"/>
      <c r="D52" s="33"/>
      <c r="E52" s="34"/>
      <c r="F52" s="16" t="s">
        <v>20</v>
      </c>
      <c r="G52" s="35">
        <f>SUM(G53:G62)</f>
        <v>0</v>
      </c>
      <c r="H52" s="18">
        <v>50</v>
      </c>
      <c r="I52" s="29">
        <v>522350</v>
      </c>
      <c r="J52" s="18">
        <f t="shared" si="0"/>
        <v>1305875</v>
      </c>
      <c r="K52" s="29">
        <f t="shared" si="1"/>
        <v>-1305875</v>
      </c>
    </row>
    <row r="53" spans="1:11" ht="15" customHeight="1" x14ac:dyDescent="0.2">
      <c r="A53" s="36" t="s">
        <v>144</v>
      </c>
      <c r="B53" s="37" t="s">
        <v>145</v>
      </c>
      <c r="C53" s="38">
        <v>125</v>
      </c>
      <c r="D53" s="39" t="s">
        <v>146</v>
      </c>
      <c r="E53" s="37" t="s">
        <v>147</v>
      </c>
      <c r="F53" s="65"/>
      <c r="G53" s="40">
        <f t="shared" ref="G53:G62" si="4">C53*F53</f>
        <v>0</v>
      </c>
      <c r="H53" s="18">
        <v>51</v>
      </c>
      <c r="I53" s="29">
        <v>85000</v>
      </c>
      <c r="J53" s="18">
        <f t="shared" si="0"/>
        <v>212500</v>
      </c>
      <c r="K53" s="29">
        <f t="shared" si="1"/>
        <v>-212500</v>
      </c>
    </row>
    <row r="54" spans="1:11" ht="15" customHeight="1" x14ac:dyDescent="0.2">
      <c r="A54" s="36" t="s">
        <v>148</v>
      </c>
      <c r="B54" s="37" t="s">
        <v>149</v>
      </c>
      <c r="C54" s="38">
        <v>50</v>
      </c>
      <c r="D54" s="39" t="s">
        <v>146</v>
      </c>
      <c r="E54" s="37" t="s">
        <v>147</v>
      </c>
      <c r="F54" s="65"/>
      <c r="G54" s="40">
        <f t="shared" si="4"/>
        <v>0</v>
      </c>
      <c r="H54" s="18">
        <v>52</v>
      </c>
      <c r="I54" s="29">
        <v>50000</v>
      </c>
      <c r="J54" s="18">
        <f t="shared" si="0"/>
        <v>125000</v>
      </c>
      <c r="K54" s="29">
        <f t="shared" si="1"/>
        <v>-125000</v>
      </c>
    </row>
    <row r="55" spans="1:11" ht="15" customHeight="1" x14ac:dyDescent="0.2">
      <c r="A55" s="36" t="s">
        <v>150</v>
      </c>
      <c r="B55" s="37" t="s">
        <v>151</v>
      </c>
      <c r="C55" s="38">
        <v>125</v>
      </c>
      <c r="D55" s="39" t="s">
        <v>146</v>
      </c>
      <c r="E55" s="37" t="s">
        <v>147</v>
      </c>
      <c r="F55" s="65"/>
      <c r="G55" s="40">
        <f t="shared" si="4"/>
        <v>0</v>
      </c>
      <c r="H55" s="18">
        <v>53</v>
      </c>
      <c r="I55" s="29">
        <v>47500</v>
      </c>
      <c r="J55" s="18">
        <f t="shared" si="0"/>
        <v>118750</v>
      </c>
      <c r="K55" s="29">
        <f t="shared" si="1"/>
        <v>-118750</v>
      </c>
    </row>
    <row r="56" spans="1:11" ht="15" customHeight="1" x14ac:dyDescent="0.2">
      <c r="A56" s="36" t="s">
        <v>152</v>
      </c>
      <c r="B56" s="37" t="s">
        <v>153</v>
      </c>
      <c r="C56" s="38">
        <v>50</v>
      </c>
      <c r="D56" s="39" t="s">
        <v>146</v>
      </c>
      <c r="E56" s="37" t="s">
        <v>147</v>
      </c>
      <c r="F56" s="65"/>
      <c r="G56" s="40">
        <f t="shared" si="4"/>
        <v>0</v>
      </c>
      <c r="H56" s="18">
        <v>54</v>
      </c>
      <c r="I56" s="29">
        <v>30000</v>
      </c>
      <c r="J56" s="18">
        <f t="shared" si="0"/>
        <v>75000</v>
      </c>
      <c r="K56" s="29">
        <f t="shared" si="1"/>
        <v>-75000</v>
      </c>
    </row>
    <row r="57" spans="1:11" ht="15" customHeight="1" x14ac:dyDescent="0.2">
      <c r="A57" s="36" t="s">
        <v>154</v>
      </c>
      <c r="B57" s="37" t="s">
        <v>155</v>
      </c>
      <c r="C57" s="38">
        <v>250</v>
      </c>
      <c r="D57" s="39" t="s">
        <v>146</v>
      </c>
      <c r="E57" s="37" t="s">
        <v>147</v>
      </c>
      <c r="F57" s="65"/>
      <c r="G57" s="40">
        <f t="shared" si="4"/>
        <v>0</v>
      </c>
      <c r="H57" s="18">
        <v>55</v>
      </c>
      <c r="I57" s="29">
        <v>49000</v>
      </c>
      <c r="J57" s="18">
        <f t="shared" si="0"/>
        <v>122500</v>
      </c>
      <c r="K57" s="29">
        <f t="shared" si="1"/>
        <v>-122500</v>
      </c>
    </row>
    <row r="58" spans="1:11" ht="15" customHeight="1" x14ac:dyDescent="0.2">
      <c r="A58" s="36" t="s">
        <v>156</v>
      </c>
      <c r="B58" s="37" t="s">
        <v>157</v>
      </c>
      <c r="C58" s="38">
        <v>375</v>
      </c>
      <c r="D58" s="39" t="s">
        <v>146</v>
      </c>
      <c r="E58" s="37" t="s">
        <v>147</v>
      </c>
      <c r="F58" s="65"/>
      <c r="G58" s="40">
        <f t="shared" si="4"/>
        <v>0</v>
      </c>
      <c r="H58" s="18">
        <v>56</v>
      </c>
      <c r="I58" s="29">
        <v>147000</v>
      </c>
      <c r="J58" s="18">
        <f t="shared" si="0"/>
        <v>367500</v>
      </c>
      <c r="K58" s="29">
        <f t="shared" si="1"/>
        <v>-367500</v>
      </c>
    </row>
    <row r="59" spans="1:11" ht="15" customHeight="1" x14ac:dyDescent="0.2">
      <c r="A59" s="36" t="s">
        <v>158</v>
      </c>
      <c r="B59" s="37" t="s">
        <v>159</v>
      </c>
      <c r="C59" s="38">
        <v>3</v>
      </c>
      <c r="D59" s="39" t="s">
        <v>73</v>
      </c>
      <c r="E59" s="37" t="s">
        <v>74</v>
      </c>
      <c r="F59" s="65"/>
      <c r="G59" s="40">
        <f t="shared" si="4"/>
        <v>0</v>
      </c>
      <c r="H59" s="18">
        <v>57</v>
      </c>
      <c r="I59" s="29">
        <v>30000</v>
      </c>
      <c r="J59" s="18">
        <f t="shared" si="0"/>
        <v>75000</v>
      </c>
      <c r="K59" s="29">
        <f t="shared" si="1"/>
        <v>-75000</v>
      </c>
    </row>
    <row r="60" spans="1:11" ht="15" customHeight="1" x14ac:dyDescent="0.2">
      <c r="A60" s="36" t="s">
        <v>160</v>
      </c>
      <c r="B60" s="37" t="s">
        <v>161</v>
      </c>
      <c r="C60" s="38">
        <v>38</v>
      </c>
      <c r="D60" s="39" t="s">
        <v>146</v>
      </c>
      <c r="E60" s="37" t="s">
        <v>147</v>
      </c>
      <c r="F60" s="65"/>
      <c r="G60" s="40">
        <f t="shared" si="4"/>
        <v>0</v>
      </c>
      <c r="H60" s="18">
        <v>58</v>
      </c>
      <c r="I60" s="29">
        <v>18750</v>
      </c>
      <c r="J60" s="18">
        <f t="shared" si="0"/>
        <v>46875</v>
      </c>
      <c r="K60" s="29">
        <f t="shared" si="1"/>
        <v>-46875</v>
      </c>
    </row>
    <row r="61" spans="1:11" ht="15" customHeight="1" x14ac:dyDescent="0.2">
      <c r="A61" s="36" t="s">
        <v>162</v>
      </c>
      <c r="B61" s="37" t="s">
        <v>163</v>
      </c>
      <c r="C61" s="38">
        <v>10</v>
      </c>
      <c r="D61" s="39" t="s">
        <v>73</v>
      </c>
      <c r="E61" s="37" t="s">
        <v>74</v>
      </c>
      <c r="F61" s="65"/>
      <c r="G61" s="40">
        <f t="shared" si="4"/>
        <v>0</v>
      </c>
      <c r="H61" s="18">
        <v>59</v>
      </c>
      <c r="I61" s="29">
        <v>60000</v>
      </c>
      <c r="J61" s="18">
        <f t="shared" si="0"/>
        <v>150000</v>
      </c>
      <c r="K61" s="29">
        <f t="shared" si="1"/>
        <v>-150000</v>
      </c>
    </row>
    <row r="62" spans="1:11" ht="15" customHeight="1" x14ac:dyDescent="0.2">
      <c r="A62" s="41" t="s">
        <v>164</v>
      </c>
      <c r="B62" s="42" t="s">
        <v>165</v>
      </c>
      <c r="C62" s="43">
        <v>15</v>
      </c>
      <c r="D62" s="44" t="s">
        <v>166</v>
      </c>
      <c r="E62" s="42" t="s">
        <v>167</v>
      </c>
      <c r="F62" s="65"/>
      <c r="G62" s="45">
        <f t="shared" si="4"/>
        <v>0</v>
      </c>
      <c r="H62" s="18">
        <v>60</v>
      </c>
      <c r="I62" s="29">
        <v>5100</v>
      </c>
      <c r="J62" s="18">
        <f t="shared" si="0"/>
        <v>12750</v>
      </c>
      <c r="K62" s="29">
        <f t="shared" si="1"/>
        <v>-12750</v>
      </c>
    </row>
    <row r="63" spans="1:11" ht="19.5" customHeight="1" x14ac:dyDescent="0.2">
      <c r="A63" s="52"/>
      <c r="B63" s="31" t="s">
        <v>21</v>
      </c>
      <c r="C63" s="46"/>
      <c r="D63" s="33"/>
      <c r="E63" s="34"/>
      <c r="F63" s="16" t="s">
        <v>20</v>
      </c>
      <c r="G63" s="35">
        <f>SUM(G64:G76)</f>
        <v>0</v>
      </c>
      <c r="H63" s="18">
        <v>61</v>
      </c>
      <c r="I63" s="29">
        <v>1016900</v>
      </c>
      <c r="J63" s="18">
        <f t="shared" si="0"/>
        <v>2542250</v>
      </c>
      <c r="K63" s="29">
        <f t="shared" si="1"/>
        <v>-2542250</v>
      </c>
    </row>
    <row r="64" spans="1:11" ht="15" customHeight="1" x14ac:dyDescent="0.2">
      <c r="A64" s="36" t="s">
        <v>168</v>
      </c>
      <c r="B64" s="37" t="s">
        <v>169</v>
      </c>
      <c r="C64" s="38">
        <v>500</v>
      </c>
      <c r="D64" s="39" t="s">
        <v>146</v>
      </c>
      <c r="E64" s="37" t="s">
        <v>147</v>
      </c>
      <c r="F64" s="65"/>
      <c r="G64" s="40">
        <f t="shared" ref="G64:G76" si="5">C64*F64</f>
        <v>0</v>
      </c>
      <c r="H64" s="18">
        <v>62</v>
      </c>
      <c r="I64" s="29">
        <v>194000</v>
      </c>
      <c r="J64" s="18">
        <f t="shared" si="0"/>
        <v>485000</v>
      </c>
      <c r="K64" s="29">
        <f t="shared" si="1"/>
        <v>-485000</v>
      </c>
    </row>
    <row r="65" spans="1:11" ht="15" customHeight="1" x14ac:dyDescent="0.2">
      <c r="A65" s="36" t="s">
        <v>170</v>
      </c>
      <c r="B65" s="37" t="s">
        <v>171</v>
      </c>
      <c r="C65" s="38">
        <v>250</v>
      </c>
      <c r="D65" s="39" t="s">
        <v>146</v>
      </c>
      <c r="E65" s="37" t="s">
        <v>147</v>
      </c>
      <c r="F65" s="65"/>
      <c r="G65" s="40">
        <f t="shared" si="5"/>
        <v>0</v>
      </c>
      <c r="H65" s="18">
        <v>63</v>
      </c>
      <c r="I65" s="29">
        <v>66500</v>
      </c>
      <c r="J65" s="18">
        <f t="shared" si="0"/>
        <v>166250</v>
      </c>
      <c r="K65" s="29">
        <f t="shared" si="1"/>
        <v>-166250</v>
      </c>
    </row>
    <row r="66" spans="1:11" ht="15" customHeight="1" x14ac:dyDescent="0.2">
      <c r="A66" s="36" t="s">
        <v>172</v>
      </c>
      <c r="B66" s="37" t="s">
        <v>173</v>
      </c>
      <c r="C66" s="38">
        <v>250</v>
      </c>
      <c r="D66" s="39" t="s">
        <v>146</v>
      </c>
      <c r="E66" s="37" t="s">
        <v>147</v>
      </c>
      <c r="F66" s="65"/>
      <c r="G66" s="40">
        <f t="shared" si="5"/>
        <v>0</v>
      </c>
      <c r="H66" s="18">
        <v>64</v>
      </c>
      <c r="I66" s="29">
        <v>66500</v>
      </c>
      <c r="J66" s="18">
        <f t="shared" si="0"/>
        <v>166250</v>
      </c>
      <c r="K66" s="29">
        <f t="shared" si="1"/>
        <v>-166250</v>
      </c>
    </row>
    <row r="67" spans="1:11" ht="15" customHeight="1" x14ac:dyDescent="0.2">
      <c r="A67" s="36" t="s">
        <v>174</v>
      </c>
      <c r="B67" s="37" t="s">
        <v>175</v>
      </c>
      <c r="C67" s="38">
        <v>25</v>
      </c>
      <c r="D67" s="39" t="s">
        <v>146</v>
      </c>
      <c r="E67" s="37" t="s">
        <v>147</v>
      </c>
      <c r="F67" s="65"/>
      <c r="G67" s="40">
        <f t="shared" si="5"/>
        <v>0</v>
      </c>
      <c r="H67" s="18">
        <v>65</v>
      </c>
      <c r="I67" s="29">
        <v>20000</v>
      </c>
      <c r="J67" s="18">
        <f t="shared" si="0"/>
        <v>50000</v>
      </c>
      <c r="K67" s="29">
        <f t="shared" si="1"/>
        <v>-50000</v>
      </c>
    </row>
    <row r="68" spans="1:11" ht="15" customHeight="1" x14ac:dyDescent="0.2">
      <c r="A68" s="36" t="s">
        <v>176</v>
      </c>
      <c r="B68" s="37" t="s">
        <v>177</v>
      </c>
      <c r="C68" s="38">
        <v>25</v>
      </c>
      <c r="D68" s="39" t="s">
        <v>146</v>
      </c>
      <c r="E68" s="37" t="s">
        <v>147</v>
      </c>
      <c r="F68" s="65"/>
      <c r="G68" s="40">
        <f t="shared" si="5"/>
        <v>0</v>
      </c>
      <c r="H68" s="18">
        <v>66</v>
      </c>
      <c r="I68" s="29">
        <v>35000</v>
      </c>
      <c r="J68" s="18">
        <f t="shared" si="0"/>
        <v>87500</v>
      </c>
      <c r="K68" s="29">
        <f t="shared" si="1"/>
        <v>-87500</v>
      </c>
    </row>
    <row r="69" spans="1:11" ht="15" customHeight="1" x14ac:dyDescent="0.2">
      <c r="A69" s="36" t="s">
        <v>178</v>
      </c>
      <c r="B69" s="37" t="s">
        <v>179</v>
      </c>
      <c r="C69" s="38">
        <v>125</v>
      </c>
      <c r="D69" s="39" t="s">
        <v>146</v>
      </c>
      <c r="E69" s="37" t="s">
        <v>147</v>
      </c>
      <c r="F69" s="65"/>
      <c r="G69" s="40">
        <f t="shared" si="5"/>
        <v>0</v>
      </c>
      <c r="H69" s="18">
        <v>67</v>
      </c>
      <c r="I69" s="29">
        <v>25000</v>
      </c>
      <c r="J69" s="18">
        <f t="shared" si="0"/>
        <v>62500</v>
      </c>
      <c r="K69" s="29">
        <f t="shared" si="1"/>
        <v>-62500</v>
      </c>
    </row>
    <row r="70" spans="1:11" ht="15" customHeight="1" x14ac:dyDescent="0.2">
      <c r="A70" s="36" t="s">
        <v>180</v>
      </c>
      <c r="B70" s="37" t="s">
        <v>151</v>
      </c>
      <c r="C70" s="38">
        <v>800</v>
      </c>
      <c r="D70" s="39" t="s">
        <v>146</v>
      </c>
      <c r="E70" s="37" t="s">
        <v>147</v>
      </c>
      <c r="F70" s="65"/>
      <c r="G70" s="40">
        <f t="shared" si="5"/>
        <v>0</v>
      </c>
      <c r="H70" s="18">
        <v>68</v>
      </c>
      <c r="I70" s="29">
        <v>235200</v>
      </c>
      <c r="J70" s="18">
        <f t="shared" si="0"/>
        <v>588000</v>
      </c>
      <c r="K70" s="29">
        <f t="shared" si="1"/>
        <v>-588000</v>
      </c>
    </row>
    <row r="71" spans="1:11" ht="15" customHeight="1" x14ac:dyDescent="0.2">
      <c r="A71" s="36" t="s">
        <v>181</v>
      </c>
      <c r="B71" s="37" t="s">
        <v>182</v>
      </c>
      <c r="C71" s="38">
        <v>125</v>
      </c>
      <c r="D71" s="39" t="s">
        <v>146</v>
      </c>
      <c r="E71" s="37" t="s">
        <v>147</v>
      </c>
      <c r="F71" s="65"/>
      <c r="G71" s="40">
        <f t="shared" si="5"/>
        <v>0</v>
      </c>
      <c r="H71" s="18">
        <v>69</v>
      </c>
      <c r="I71" s="29">
        <v>125000</v>
      </c>
      <c r="J71" s="18">
        <f t="shared" si="0"/>
        <v>312500</v>
      </c>
      <c r="K71" s="29">
        <f t="shared" si="1"/>
        <v>-312500</v>
      </c>
    </row>
    <row r="72" spans="1:11" ht="15" customHeight="1" x14ac:dyDescent="0.2">
      <c r="A72" s="36" t="s">
        <v>183</v>
      </c>
      <c r="B72" s="37" t="s">
        <v>184</v>
      </c>
      <c r="C72" s="38">
        <v>250</v>
      </c>
      <c r="D72" s="39" t="s">
        <v>146</v>
      </c>
      <c r="E72" s="37" t="s">
        <v>147</v>
      </c>
      <c r="F72" s="65"/>
      <c r="G72" s="40">
        <f t="shared" si="5"/>
        <v>0</v>
      </c>
      <c r="H72" s="18">
        <v>70</v>
      </c>
      <c r="I72" s="29">
        <v>36000</v>
      </c>
      <c r="J72" s="18">
        <f t="shared" si="0"/>
        <v>90000</v>
      </c>
      <c r="K72" s="29">
        <f t="shared" si="1"/>
        <v>-90000</v>
      </c>
    </row>
    <row r="73" spans="1:11" ht="15" customHeight="1" x14ac:dyDescent="0.2">
      <c r="A73" s="36" t="s">
        <v>185</v>
      </c>
      <c r="B73" s="37" t="s">
        <v>186</v>
      </c>
      <c r="C73" s="38">
        <v>800</v>
      </c>
      <c r="D73" s="39" t="s">
        <v>146</v>
      </c>
      <c r="E73" s="37" t="s">
        <v>147</v>
      </c>
      <c r="F73" s="65"/>
      <c r="G73" s="40">
        <f t="shared" si="5"/>
        <v>0</v>
      </c>
      <c r="H73" s="18">
        <v>71</v>
      </c>
      <c r="I73" s="29">
        <v>115200</v>
      </c>
      <c r="J73" s="18">
        <f t="shared" si="0"/>
        <v>288000</v>
      </c>
      <c r="K73" s="29">
        <f t="shared" si="1"/>
        <v>-288000</v>
      </c>
    </row>
    <row r="74" spans="1:11" ht="15" customHeight="1" x14ac:dyDescent="0.2">
      <c r="A74" s="36" t="s">
        <v>187</v>
      </c>
      <c r="B74" s="37" t="s">
        <v>188</v>
      </c>
      <c r="C74" s="38">
        <v>125</v>
      </c>
      <c r="D74" s="39" t="s">
        <v>146</v>
      </c>
      <c r="E74" s="37" t="s">
        <v>147</v>
      </c>
      <c r="F74" s="65"/>
      <c r="G74" s="40">
        <f t="shared" si="5"/>
        <v>0</v>
      </c>
      <c r="H74" s="18">
        <v>72</v>
      </c>
      <c r="I74" s="29">
        <v>75000</v>
      </c>
      <c r="J74" s="18">
        <f t="shared" si="0"/>
        <v>187500</v>
      </c>
      <c r="K74" s="29">
        <f t="shared" si="1"/>
        <v>-187500</v>
      </c>
    </row>
    <row r="75" spans="1:11" ht="15" customHeight="1" x14ac:dyDescent="0.2">
      <c r="A75" s="36" t="s">
        <v>189</v>
      </c>
      <c r="B75" s="37" t="s">
        <v>159</v>
      </c>
      <c r="C75" s="38">
        <v>3</v>
      </c>
      <c r="D75" s="39" t="s">
        <v>73</v>
      </c>
      <c r="E75" s="37" t="s">
        <v>74</v>
      </c>
      <c r="F75" s="65"/>
      <c r="G75" s="40">
        <f t="shared" si="5"/>
        <v>0</v>
      </c>
      <c r="H75" s="18">
        <v>73</v>
      </c>
      <c r="I75" s="29">
        <v>20000</v>
      </c>
      <c r="J75" s="18">
        <f t="shared" si="0"/>
        <v>50000</v>
      </c>
      <c r="K75" s="29">
        <f t="shared" si="1"/>
        <v>-50000</v>
      </c>
    </row>
    <row r="76" spans="1:11" ht="15" customHeight="1" x14ac:dyDescent="0.2">
      <c r="A76" s="41" t="s">
        <v>190</v>
      </c>
      <c r="B76" s="42" t="s">
        <v>191</v>
      </c>
      <c r="C76" s="43">
        <v>250</v>
      </c>
      <c r="D76" s="44" t="s">
        <v>69</v>
      </c>
      <c r="E76" s="42" t="s">
        <v>70</v>
      </c>
      <c r="F76" s="65"/>
      <c r="G76" s="45">
        <f t="shared" si="5"/>
        <v>0</v>
      </c>
      <c r="H76" s="18">
        <v>74</v>
      </c>
      <c r="I76" s="29">
        <v>3500</v>
      </c>
      <c r="J76" s="18">
        <f t="shared" si="0"/>
        <v>8750</v>
      </c>
      <c r="K76" s="29">
        <f t="shared" si="1"/>
        <v>-8750</v>
      </c>
    </row>
    <row r="77" spans="1:11" ht="19.5" customHeight="1" x14ac:dyDescent="0.2">
      <c r="A77" s="52"/>
      <c r="B77" s="31" t="s">
        <v>22</v>
      </c>
      <c r="C77" s="46"/>
      <c r="D77" s="33"/>
      <c r="E77" s="34"/>
      <c r="F77" s="16" t="s">
        <v>20</v>
      </c>
      <c r="G77" s="35">
        <f>SUM(G78:G87)</f>
        <v>0</v>
      </c>
      <c r="H77" s="18">
        <v>75</v>
      </c>
      <c r="I77" s="29">
        <v>2995500</v>
      </c>
      <c r="J77" s="18">
        <f t="shared" si="0"/>
        <v>7488750</v>
      </c>
      <c r="K77" s="29">
        <f t="shared" si="1"/>
        <v>-7488750</v>
      </c>
    </row>
    <row r="78" spans="1:11" ht="15" customHeight="1" x14ac:dyDescent="0.2">
      <c r="A78" s="36" t="s">
        <v>192</v>
      </c>
      <c r="B78" s="37" t="s">
        <v>193</v>
      </c>
      <c r="C78" s="38">
        <v>1000</v>
      </c>
      <c r="D78" s="39" t="s">
        <v>146</v>
      </c>
      <c r="E78" s="37" t="s">
        <v>147</v>
      </c>
      <c r="F78" s="65"/>
      <c r="G78" s="40">
        <f t="shared" ref="G78:G87" si="6">C78*F78</f>
        <v>0</v>
      </c>
      <c r="H78" s="18">
        <v>76</v>
      </c>
      <c r="I78" s="29">
        <v>266000</v>
      </c>
      <c r="J78" s="18">
        <f t="shared" si="0"/>
        <v>665000</v>
      </c>
      <c r="K78" s="29">
        <f t="shared" si="1"/>
        <v>-665000</v>
      </c>
    </row>
    <row r="79" spans="1:11" ht="15" customHeight="1" x14ac:dyDescent="0.2">
      <c r="A79" s="36" t="s">
        <v>194</v>
      </c>
      <c r="B79" s="37" t="s">
        <v>195</v>
      </c>
      <c r="C79" s="38">
        <v>1250</v>
      </c>
      <c r="D79" s="39" t="s">
        <v>146</v>
      </c>
      <c r="E79" s="37" t="s">
        <v>147</v>
      </c>
      <c r="F79" s="65"/>
      <c r="G79" s="40">
        <f t="shared" si="6"/>
        <v>0</v>
      </c>
      <c r="H79" s="18">
        <v>77</v>
      </c>
      <c r="I79" s="29">
        <v>485000</v>
      </c>
      <c r="J79" s="18">
        <f t="shared" si="0"/>
        <v>1212500</v>
      </c>
      <c r="K79" s="29">
        <f t="shared" si="1"/>
        <v>-1212500</v>
      </c>
    </row>
    <row r="80" spans="1:11" ht="15" customHeight="1" x14ac:dyDescent="0.2">
      <c r="A80" s="36" t="s">
        <v>196</v>
      </c>
      <c r="B80" s="37" t="s">
        <v>197</v>
      </c>
      <c r="C80" s="38">
        <v>1000</v>
      </c>
      <c r="D80" s="39" t="s">
        <v>146</v>
      </c>
      <c r="E80" s="37" t="s">
        <v>147</v>
      </c>
      <c r="F80" s="65"/>
      <c r="G80" s="40">
        <f t="shared" si="6"/>
        <v>0</v>
      </c>
      <c r="H80" s="18">
        <v>78</v>
      </c>
      <c r="I80" s="29">
        <v>196000</v>
      </c>
      <c r="J80" s="18">
        <f t="shared" si="0"/>
        <v>490000</v>
      </c>
      <c r="K80" s="29">
        <f t="shared" si="1"/>
        <v>-490000</v>
      </c>
    </row>
    <row r="81" spans="1:11" ht="15" customHeight="1" x14ac:dyDescent="0.2">
      <c r="A81" s="36" t="s">
        <v>198</v>
      </c>
      <c r="B81" s="37" t="s">
        <v>199</v>
      </c>
      <c r="C81" s="38">
        <v>1250</v>
      </c>
      <c r="D81" s="39" t="s">
        <v>146</v>
      </c>
      <c r="E81" s="37" t="s">
        <v>147</v>
      </c>
      <c r="F81" s="65"/>
      <c r="G81" s="40">
        <f t="shared" si="6"/>
        <v>0</v>
      </c>
      <c r="H81" s="18">
        <v>79</v>
      </c>
      <c r="I81" s="29">
        <v>362500</v>
      </c>
      <c r="J81" s="18">
        <f t="shared" si="0"/>
        <v>906250</v>
      </c>
      <c r="K81" s="29">
        <f t="shared" si="1"/>
        <v>-906250</v>
      </c>
    </row>
    <row r="82" spans="1:11" ht="15" customHeight="1" x14ac:dyDescent="0.2">
      <c r="A82" s="36" t="s">
        <v>200</v>
      </c>
      <c r="B82" s="37" t="s">
        <v>201</v>
      </c>
      <c r="C82" s="38">
        <v>2250</v>
      </c>
      <c r="D82" s="39" t="s">
        <v>146</v>
      </c>
      <c r="E82" s="37" t="s">
        <v>147</v>
      </c>
      <c r="F82" s="65"/>
      <c r="G82" s="40">
        <f t="shared" si="6"/>
        <v>0</v>
      </c>
      <c r="H82" s="18">
        <v>80</v>
      </c>
      <c r="I82" s="29">
        <v>324000</v>
      </c>
      <c r="J82" s="18">
        <f t="shared" si="0"/>
        <v>810000</v>
      </c>
      <c r="K82" s="29">
        <f t="shared" si="1"/>
        <v>-810000</v>
      </c>
    </row>
    <row r="83" spans="1:11" ht="15" customHeight="1" x14ac:dyDescent="0.2">
      <c r="A83" s="36" t="s">
        <v>202</v>
      </c>
      <c r="B83" s="37" t="s">
        <v>203</v>
      </c>
      <c r="C83" s="38">
        <v>3750</v>
      </c>
      <c r="D83" s="39" t="s">
        <v>146</v>
      </c>
      <c r="E83" s="37" t="s">
        <v>147</v>
      </c>
      <c r="F83" s="65"/>
      <c r="G83" s="40">
        <f t="shared" si="6"/>
        <v>0</v>
      </c>
      <c r="H83" s="18">
        <v>81</v>
      </c>
      <c r="I83" s="29">
        <v>900000</v>
      </c>
      <c r="J83" s="18">
        <f t="shared" si="0"/>
        <v>2250000</v>
      </c>
      <c r="K83" s="29">
        <f t="shared" si="1"/>
        <v>-2250000</v>
      </c>
    </row>
    <row r="84" spans="1:11" ht="15" customHeight="1" x14ac:dyDescent="0.2">
      <c r="A84" s="36" t="s">
        <v>204</v>
      </c>
      <c r="B84" s="37" t="s">
        <v>159</v>
      </c>
      <c r="C84" s="38">
        <v>3</v>
      </c>
      <c r="D84" s="39" t="s">
        <v>73</v>
      </c>
      <c r="E84" s="37" t="s">
        <v>74</v>
      </c>
      <c r="F84" s="65"/>
      <c r="G84" s="40">
        <f t="shared" si="6"/>
        <v>0</v>
      </c>
      <c r="H84" s="18">
        <v>82</v>
      </c>
      <c r="I84" s="29">
        <v>14000</v>
      </c>
      <c r="J84" s="18">
        <f t="shared" si="0"/>
        <v>35000</v>
      </c>
      <c r="K84" s="29">
        <f t="shared" si="1"/>
        <v>-35000</v>
      </c>
    </row>
    <row r="85" spans="1:11" ht="15" customHeight="1" x14ac:dyDescent="0.2">
      <c r="A85" s="36" t="s">
        <v>205</v>
      </c>
      <c r="B85" s="37" t="s">
        <v>206</v>
      </c>
      <c r="C85" s="38">
        <v>375</v>
      </c>
      <c r="D85" s="39" t="s">
        <v>146</v>
      </c>
      <c r="E85" s="37" t="s">
        <v>147</v>
      </c>
      <c r="F85" s="65"/>
      <c r="G85" s="40">
        <f t="shared" si="6"/>
        <v>0</v>
      </c>
      <c r="H85" s="18">
        <v>83</v>
      </c>
      <c r="I85" s="29">
        <v>262500</v>
      </c>
      <c r="J85" s="18">
        <f t="shared" si="0"/>
        <v>656250</v>
      </c>
      <c r="K85" s="29">
        <f t="shared" si="1"/>
        <v>-656250</v>
      </c>
    </row>
    <row r="86" spans="1:11" ht="15" customHeight="1" x14ac:dyDescent="0.2">
      <c r="A86" s="36" t="s">
        <v>207</v>
      </c>
      <c r="B86" s="37" t="s">
        <v>163</v>
      </c>
      <c r="C86" s="38">
        <v>20</v>
      </c>
      <c r="D86" s="39" t="s">
        <v>73</v>
      </c>
      <c r="E86" s="37" t="s">
        <v>74</v>
      </c>
      <c r="F86" s="65"/>
      <c r="G86" s="40">
        <f t="shared" si="6"/>
        <v>0</v>
      </c>
      <c r="H86" s="18">
        <v>84</v>
      </c>
      <c r="I86" s="29">
        <v>160000</v>
      </c>
      <c r="J86" s="18">
        <f t="shared" si="0"/>
        <v>400000</v>
      </c>
      <c r="K86" s="29">
        <f t="shared" si="1"/>
        <v>-400000</v>
      </c>
    </row>
    <row r="87" spans="1:11" ht="15" customHeight="1" x14ac:dyDescent="0.2">
      <c r="A87" s="41" t="s">
        <v>208</v>
      </c>
      <c r="B87" s="42" t="s">
        <v>209</v>
      </c>
      <c r="C87" s="43">
        <v>75</v>
      </c>
      <c r="D87" s="44" t="s">
        <v>166</v>
      </c>
      <c r="E87" s="42" t="s">
        <v>167</v>
      </c>
      <c r="F87" s="65"/>
      <c r="G87" s="45">
        <f t="shared" si="6"/>
        <v>0</v>
      </c>
      <c r="H87" s="18">
        <v>85</v>
      </c>
      <c r="I87" s="29">
        <v>25500</v>
      </c>
      <c r="J87" s="18">
        <f t="shared" si="0"/>
        <v>63750</v>
      </c>
      <c r="K87" s="29">
        <f t="shared" si="1"/>
        <v>-63750</v>
      </c>
    </row>
    <row r="88" spans="1:11" ht="19.5" customHeight="1" x14ac:dyDescent="0.2">
      <c r="A88" s="30"/>
      <c r="B88" s="31" t="s">
        <v>23</v>
      </c>
      <c r="C88" s="46"/>
      <c r="D88" s="33"/>
      <c r="E88" s="34"/>
      <c r="F88" s="16" t="s">
        <v>20</v>
      </c>
      <c r="G88" s="35">
        <f>SUM(G89)</f>
        <v>0</v>
      </c>
      <c r="H88" s="18">
        <v>86</v>
      </c>
      <c r="I88" s="29">
        <v>66000</v>
      </c>
      <c r="J88" s="18">
        <f t="shared" si="0"/>
        <v>165000</v>
      </c>
      <c r="K88" s="29">
        <f t="shared" si="1"/>
        <v>-165000</v>
      </c>
    </row>
    <row r="89" spans="1:11" ht="15" customHeight="1" x14ac:dyDescent="0.2">
      <c r="A89" s="41" t="s">
        <v>210</v>
      </c>
      <c r="B89" s="42" t="s">
        <v>211</v>
      </c>
      <c r="C89" s="43">
        <v>60</v>
      </c>
      <c r="D89" s="44" t="s">
        <v>212</v>
      </c>
      <c r="E89" s="42" t="s">
        <v>213</v>
      </c>
      <c r="F89" s="65"/>
      <c r="G89" s="45">
        <f>C89*F89</f>
        <v>0</v>
      </c>
      <c r="H89" s="18">
        <v>87</v>
      </c>
      <c r="I89" s="29">
        <v>66000</v>
      </c>
      <c r="J89" s="18">
        <f t="shared" si="0"/>
        <v>165000</v>
      </c>
      <c r="K89" s="29">
        <f t="shared" si="1"/>
        <v>-165000</v>
      </c>
    </row>
    <row r="90" spans="1:11" ht="19.5" customHeight="1" x14ac:dyDescent="0.2">
      <c r="A90" s="30"/>
      <c r="B90" s="31" t="s">
        <v>25</v>
      </c>
      <c r="C90" s="46"/>
      <c r="D90" s="33"/>
      <c r="E90" s="34"/>
      <c r="F90" s="16" t="s">
        <v>20</v>
      </c>
      <c r="G90" s="35">
        <f>SUM(G91:G96)</f>
        <v>0</v>
      </c>
      <c r="H90" s="18">
        <v>88</v>
      </c>
      <c r="I90" s="29">
        <v>715550</v>
      </c>
      <c r="J90" s="18">
        <f t="shared" si="0"/>
        <v>1788875</v>
      </c>
      <c r="K90" s="29">
        <f t="shared" si="1"/>
        <v>-1788875</v>
      </c>
    </row>
    <row r="91" spans="1:11" ht="15" customHeight="1" x14ac:dyDescent="0.2">
      <c r="A91" s="36" t="s">
        <v>214</v>
      </c>
      <c r="B91" s="37" t="s">
        <v>215</v>
      </c>
      <c r="C91" s="38">
        <v>25</v>
      </c>
      <c r="D91" s="39" t="s">
        <v>94</v>
      </c>
      <c r="E91" s="37" t="s">
        <v>95</v>
      </c>
      <c r="F91" s="65"/>
      <c r="G91" s="40">
        <f t="shared" ref="G91:G96" si="7">C91*F91</f>
        <v>0</v>
      </c>
      <c r="H91" s="18">
        <v>89</v>
      </c>
      <c r="I91" s="29">
        <v>119000</v>
      </c>
      <c r="J91" s="18">
        <f t="shared" si="0"/>
        <v>297500</v>
      </c>
      <c r="K91" s="29">
        <f t="shared" si="1"/>
        <v>-297500</v>
      </c>
    </row>
    <row r="92" spans="1:11" ht="15" customHeight="1" x14ac:dyDescent="0.2">
      <c r="A92" s="36" t="s">
        <v>216</v>
      </c>
      <c r="B92" s="37" t="s">
        <v>217</v>
      </c>
      <c r="C92" s="38">
        <v>50</v>
      </c>
      <c r="D92" s="39" t="s">
        <v>166</v>
      </c>
      <c r="E92" s="37" t="s">
        <v>167</v>
      </c>
      <c r="F92" s="65"/>
      <c r="G92" s="40">
        <f t="shared" si="7"/>
        <v>0</v>
      </c>
      <c r="H92" s="18">
        <v>90</v>
      </c>
      <c r="I92" s="29">
        <v>348000</v>
      </c>
      <c r="J92" s="18">
        <f t="shared" si="0"/>
        <v>870000</v>
      </c>
      <c r="K92" s="29">
        <f t="shared" si="1"/>
        <v>-870000</v>
      </c>
    </row>
    <row r="93" spans="1:11" ht="15" customHeight="1" x14ac:dyDescent="0.2">
      <c r="A93" s="36" t="s">
        <v>218</v>
      </c>
      <c r="B93" s="37" t="s">
        <v>219</v>
      </c>
      <c r="C93" s="38">
        <v>38</v>
      </c>
      <c r="D93" s="39" t="s">
        <v>166</v>
      </c>
      <c r="E93" s="37" t="s">
        <v>167</v>
      </c>
      <c r="F93" s="65"/>
      <c r="G93" s="40">
        <f t="shared" si="7"/>
        <v>0</v>
      </c>
      <c r="H93" s="18">
        <v>91</v>
      </c>
      <c r="I93" s="29">
        <v>50250</v>
      </c>
      <c r="J93" s="18">
        <f t="shared" si="0"/>
        <v>125625</v>
      </c>
      <c r="K93" s="29">
        <f t="shared" si="1"/>
        <v>-125625</v>
      </c>
    </row>
    <row r="94" spans="1:11" ht="15" customHeight="1" x14ac:dyDescent="0.2">
      <c r="A94" s="36" t="s">
        <v>220</v>
      </c>
      <c r="B94" s="37" t="s">
        <v>221</v>
      </c>
      <c r="C94" s="38">
        <v>50</v>
      </c>
      <c r="D94" s="39" t="s">
        <v>166</v>
      </c>
      <c r="E94" s="37" t="s">
        <v>167</v>
      </c>
      <c r="F94" s="65"/>
      <c r="G94" s="40">
        <f t="shared" si="7"/>
        <v>0</v>
      </c>
      <c r="H94" s="18">
        <v>92</v>
      </c>
      <c r="I94" s="29">
        <v>35800</v>
      </c>
      <c r="J94" s="18">
        <f t="shared" si="0"/>
        <v>89500</v>
      </c>
      <c r="K94" s="29">
        <f t="shared" si="1"/>
        <v>-89500</v>
      </c>
    </row>
    <row r="95" spans="1:11" ht="15" customHeight="1" x14ac:dyDescent="0.2">
      <c r="A95" s="36" t="s">
        <v>222</v>
      </c>
      <c r="B95" s="37" t="s">
        <v>223</v>
      </c>
      <c r="C95" s="38">
        <v>25</v>
      </c>
      <c r="D95" s="39" t="s">
        <v>94</v>
      </c>
      <c r="E95" s="37" t="s">
        <v>95</v>
      </c>
      <c r="F95" s="65"/>
      <c r="G95" s="40">
        <f t="shared" si="7"/>
        <v>0</v>
      </c>
      <c r="H95" s="18">
        <v>93</v>
      </c>
      <c r="I95" s="29">
        <v>113500</v>
      </c>
      <c r="J95" s="18">
        <f t="shared" si="0"/>
        <v>283750</v>
      </c>
      <c r="K95" s="29">
        <f t="shared" si="1"/>
        <v>-283750</v>
      </c>
    </row>
    <row r="96" spans="1:11" ht="15" customHeight="1" x14ac:dyDescent="0.2">
      <c r="A96" s="41" t="s">
        <v>224</v>
      </c>
      <c r="B96" s="42" t="s">
        <v>225</v>
      </c>
      <c r="C96" s="43">
        <v>25</v>
      </c>
      <c r="D96" s="44" t="s">
        <v>94</v>
      </c>
      <c r="E96" s="42" t="s">
        <v>95</v>
      </c>
      <c r="F96" s="65"/>
      <c r="G96" s="45">
        <f t="shared" si="7"/>
        <v>0</v>
      </c>
      <c r="H96" s="18">
        <v>94</v>
      </c>
      <c r="I96" s="29">
        <v>49000</v>
      </c>
      <c r="J96" s="18">
        <f t="shared" si="0"/>
        <v>122500</v>
      </c>
      <c r="K96" s="29">
        <f t="shared" si="1"/>
        <v>-122500</v>
      </c>
    </row>
    <row r="97" spans="1:11" ht="19.5" customHeight="1" x14ac:dyDescent="0.2">
      <c r="A97" s="30"/>
      <c r="B97" s="31" t="s">
        <v>28</v>
      </c>
      <c r="C97" s="46"/>
      <c r="D97" s="33"/>
      <c r="E97" s="34"/>
      <c r="F97" s="16" t="s">
        <v>20</v>
      </c>
      <c r="G97" s="35">
        <f>SUM(G98:G100)</f>
        <v>0</v>
      </c>
      <c r="H97" s="18">
        <v>95</v>
      </c>
      <c r="I97" s="29">
        <v>254000</v>
      </c>
      <c r="J97" s="18">
        <f t="shared" si="0"/>
        <v>635000</v>
      </c>
      <c r="K97" s="29">
        <f t="shared" si="1"/>
        <v>-635000</v>
      </c>
    </row>
    <row r="98" spans="1:11" ht="15" customHeight="1" x14ac:dyDescent="0.2">
      <c r="A98" s="36" t="s">
        <v>226</v>
      </c>
      <c r="B98" s="37" t="s">
        <v>145</v>
      </c>
      <c r="C98" s="38">
        <v>20</v>
      </c>
      <c r="D98" s="39" t="s">
        <v>227</v>
      </c>
      <c r="E98" s="37" t="s">
        <v>228</v>
      </c>
      <c r="F98" s="65"/>
      <c r="G98" s="40">
        <f t="shared" ref="G98:G100" si="8">C98*F98</f>
        <v>0</v>
      </c>
      <c r="H98" s="18">
        <v>96</v>
      </c>
      <c r="I98" s="29">
        <v>100000</v>
      </c>
      <c r="J98" s="18">
        <f t="shared" si="0"/>
        <v>250000</v>
      </c>
      <c r="K98" s="29">
        <f t="shared" si="1"/>
        <v>-250000</v>
      </c>
    </row>
    <row r="99" spans="1:11" ht="15" customHeight="1" x14ac:dyDescent="0.2">
      <c r="A99" s="36" t="s">
        <v>229</v>
      </c>
      <c r="B99" s="37" t="s">
        <v>230</v>
      </c>
      <c r="C99" s="38">
        <v>20</v>
      </c>
      <c r="D99" s="39" t="s">
        <v>227</v>
      </c>
      <c r="E99" s="37" t="s">
        <v>228</v>
      </c>
      <c r="F99" s="65"/>
      <c r="G99" s="40">
        <f t="shared" si="8"/>
        <v>0</v>
      </c>
      <c r="H99" s="18">
        <v>97</v>
      </c>
      <c r="I99" s="29">
        <v>44000</v>
      </c>
      <c r="J99" s="18">
        <f t="shared" si="0"/>
        <v>110000</v>
      </c>
      <c r="K99" s="29">
        <f t="shared" si="1"/>
        <v>-110000</v>
      </c>
    </row>
    <row r="100" spans="1:11" ht="15" customHeight="1" x14ac:dyDescent="0.2">
      <c r="A100" s="41" t="s">
        <v>231</v>
      </c>
      <c r="B100" s="42" t="s">
        <v>232</v>
      </c>
      <c r="C100" s="43">
        <v>10</v>
      </c>
      <c r="D100" s="44" t="s">
        <v>166</v>
      </c>
      <c r="E100" s="42" t="s">
        <v>167</v>
      </c>
      <c r="F100" s="65"/>
      <c r="G100" s="45">
        <f t="shared" si="8"/>
        <v>0</v>
      </c>
      <c r="H100" s="18">
        <v>98</v>
      </c>
      <c r="I100" s="29">
        <v>110000</v>
      </c>
      <c r="J100" s="18">
        <f t="shared" si="0"/>
        <v>275000</v>
      </c>
      <c r="K100" s="29">
        <f t="shared" si="1"/>
        <v>-275000</v>
      </c>
    </row>
    <row r="101" spans="1:11" ht="19.5" customHeight="1" x14ac:dyDescent="0.2">
      <c r="A101" s="30"/>
      <c r="B101" s="31" t="s">
        <v>30</v>
      </c>
      <c r="C101" s="46"/>
      <c r="D101" s="33"/>
      <c r="E101" s="34"/>
      <c r="F101" s="16" t="s">
        <v>20</v>
      </c>
      <c r="G101" s="35">
        <f>SUM(G102:G103)</f>
        <v>0</v>
      </c>
      <c r="H101" s="18">
        <v>99</v>
      </c>
      <c r="I101" s="29">
        <v>36800</v>
      </c>
      <c r="J101" s="18">
        <f t="shared" si="0"/>
        <v>92000</v>
      </c>
      <c r="K101" s="29">
        <f t="shared" si="1"/>
        <v>-92000</v>
      </c>
    </row>
    <row r="102" spans="1:11" ht="15" customHeight="1" x14ac:dyDescent="0.2">
      <c r="A102" s="36" t="s">
        <v>233</v>
      </c>
      <c r="B102" s="37" t="s">
        <v>234</v>
      </c>
      <c r="C102" s="38">
        <v>5</v>
      </c>
      <c r="D102" s="39" t="s">
        <v>227</v>
      </c>
      <c r="E102" s="37" t="s">
        <v>228</v>
      </c>
      <c r="F102" s="66"/>
      <c r="G102" s="40">
        <f t="shared" ref="G102:G103" si="9">C102*F102</f>
        <v>0</v>
      </c>
      <c r="H102" s="18">
        <v>100</v>
      </c>
      <c r="I102" s="29">
        <v>21000</v>
      </c>
      <c r="J102" s="18">
        <f t="shared" si="0"/>
        <v>52500</v>
      </c>
      <c r="K102" s="29">
        <f t="shared" si="1"/>
        <v>-52500</v>
      </c>
    </row>
    <row r="103" spans="1:11" ht="15" customHeight="1" x14ac:dyDescent="0.2">
      <c r="A103" s="41" t="s">
        <v>235</v>
      </c>
      <c r="B103" s="42" t="s">
        <v>236</v>
      </c>
      <c r="C103" s="43">
        <v>5</v>
      </c>
      <c r="D103" s="44" t="s">
        <v>166</v>
      </c>
      <c r="E103" s="42" t="s">
        <v>167</v>
      </c>
      <c r="F103" s="67"/>
      <c r="G103" s="45">
        <f t="shared" si="9"/>
        <v>0</v>
      </c>
      <c r="H103" s="18">
        <v>101</v>
      </c>
      <c r="I103" s="29">
        <v>15800</v>
      </c>
      <c r="J103" s="18">
        <f t="shared" si="0"/>
        <v>39500</v>
      </c>
      <c r="K103" s="29">
        <f t="shared" si="1"/>
        <v>-39500</v>
      </c>
    </row>
    <row r="104" spans="1:11" ht="19.5" customHeight="1" x14ac:dyDescent="0.2">
      <c r="A104" s="30"/>
      <c r="B104" s="31" t="s">
        <v>31</v>
      </c>
      <c r="C104" s="46"/>
      <c r="D104" s="33"/>
      <c r="E104" s="34"/>
      <c r="F104" s="16" t="s">
        <v>20</v>
      </c>
      <c r="G104" s="35">
        <f>SUM(G105:G109)</f>
        <v>0</v>
      </c>
      <c r="H104" s="18">
        <v>102</v>
      </c>
      <c r="I104" s="29">
        <v>347100</v>
      </c>
      <c r="J104" s="18">
        <f t="shared" si="0"/>
        <v>867750</v>
      </c>
      <c r="K104" s="29">
        <f t="shared" si="1"/>
        <v>-867750</v>
      </c>
    </row>
    <row r="105" spans="1:11" ht="15" customHeight="1" x14ac:dyDescent="0.2">
      <c r="A105" s="36" t="s">
        <v>237</v>
      </c>
      <c r="B105" s="37" t="s">
        <v>238</v>
      </c>
      <c r="C105" s="38">
        <v>375</v>
      </c>
      <c r="D105" s="39" t="s">
        <v>102</v>
      </c>
      <c r="E105" s="37" t="s">
        <v>103</v>
      </c>
      <c r="F105" s="65"/>
      <c r="G105" s="40">
        <f t="shared" ref="G105:G109" si="10">C105*F105</f>
        <v>0</v>
      </c>
      <c r="H105" s="18">
        <v>103</v>
      </c>
      <c r="I105" s="29">
        <v>142500</v>
      </c>
      <c r="J105" s="18">
        <f t="shared" si="0"/>
        <v>356250</v>
      </c>
      <c r="K105" s="29">
        <f t="shared" si="1"/>
        <v>-356250</v>
      </c>
    </row>
    <row r="106" spans="1:11" ht="15" customHeight="1" x14ac:dyDescent="0.2">
      <c r="A106" s="36" t="s">
        <v>239</v>
      </c>
      <c r="B106" s="37" t="s">
        <v>240</v>
      </c>
      <c r="C106" s="38">
        <v>250</v>
      </c>
      <c r="D106" s="39" t="s">
        <v>102</v>
      </c>
      <c r="E106" s="37" t="s">
        <v>103</v>
      </c>
      <c r="F106" s="65"/>
      <c r="G106" s="40">
        <f t="shared" si="10"/>
        <v>0</v>
      </c>
      <c r="H106" s="18">
        <v>104</v>
      </c>
      <c r="I106" s="29">
        <v>120000</v>
      </c>
      <c r="J106" s="18">
        <f t="shared" si="0"/>
        <v>300000</v>
      </c>
      <c r="K106" s="29">
        <f t="shared" si="1"/>
        <v>-300000</v>
      </c>
    </row>
    <row r="107" spans="1:11" ht="15" customHeight="1" x14ac:dyDescent="0.2">
      <c r="A107" s="36" t="s">
        <v>241</v>
      </c>
      <c r="B107" s="37" t="s">
        <v>242</v>
      </c>
      <c r="C107" s="38">
        <v>13</v>
      </c>
      <c r="D107" s="39" t="s">
        <v>243</v>
      </c>
      <c r="E107" s="37" t="s">
        <v>244</v>
      </c>
      <c r="F107" s="65"/>
      <c r="G107" s="40">
        <f t="shared" si="10"/>
        <v>0</v>
      </c>
      <c r="H107" s="18">
        <v>105</v>
      </c>
      <c r="I107" s="29">
        <v>27000</v>
      </c>
      <c r="J107" s="18">
        <f t="shared" si="0"/>
        <v>67500</v>
      </c>
      <c r="K107" s="29">
        <f t="shared" si="1"/>
        <v>-67500</v>
      </c>
    </row>
    <row r="108" spans="1:11" ht="15" customHeight="1" x14ac:dyDescent="0.2">
      <c r="A108" s="36" t="s">
        <v>245</v>
      </c>
      <c r="B108" s="37" t="s">
        <v>246</v>
      </c>
      <c r="C108" s="38">
        <v>8</v>
      </c>
      <c r="D108" s="39" t="s">
        <v>166</v>
      </c>
      <c r="E108" s="37" t="s">
        <v>167</v>
      </c>
      <c r="F108" s="65"/>
      <c r="G108" s="40">
        <f t="shared" si="10"/>
        <v>0</v>
      </c>
      <c r="H108" s="18">
        <v>106</v>
      </c>
      <c r="I108" s="29">
        <v>45600</v>
      </c>
      <c r="J108" s="18">
        <f t="shared" si="0"/>
        <v>114000</v>
      </c>
      <c r="K108" s="29">
        <f t="shared" si="1"/>
        <v>-114000</v>
      </c>
    </row>
    <row r="109" spans="1:11" ht="15" customHeight="1" x14ac:dyDescent="0.2">
      <c r="A109" s="41" t="s">
        <v>247</v>
      </c>
      <c r="B109" s="42" t="s">
        <v>248</v>
      </c>
      <c r="C109" s="43">
        <v>25</v>
      </c>
      <c r="D109" s="44" t="s">
        <v>249</v>
      </c>
      <c r="E109" s="42" t="s">
        <v>250</v>
      </c>
      <c r="F109" s="65"/>
      <c r="G109" s="45">
        <f t="shared" si="10"/>
        <v>0</v>
      </c>
      <c r="H109" s="18">
        <v>107</v>
      </c>
      <c r="I109" s="29">
        <v>12000</v>
      </c>
      <c r="J109" s="18">
        <f t="shared" si="0"/>
        <v>30000</v>
      </c>
      <c r="K109" s="29">
        <f t="shared" si="1"/>
        <v>-30000</v>
      </c>
    </row>
    <row r="110" spans="1:11" ht="19.5" customHeight="1" x14ac:dyDescent="0.2">
      <c r="A110" s="30"/>
      <c r="B110" s="31" t="s">
        <v>34</v>
      </c>
      <c r="C110" s="46"/>
      <c r="D110" s="33"/>
      <c r="E110" s="34"/>
      <c r="F110" s="16" t="s">
        <v>20</v>
      </c>
      <c r="G110" s="35">
        <f>SUM(G111:G112)</f>
        <v>0</v>
      </c>
      <c r="H110" s="18">
        <v>108</v>
      </c>
      <c r="I110" s="29">
        <v>23500</v>
      </c>
      <c r="J110" s="18">
        <f t="shared" si="0"/>
        <v>58750</v>
      </c>
      <c r="K110" s="29">
        <f t="shared" si="1"/>
        <v>-58750</v>
      </c>
    </row>
    <row r="111" spans="1:11" ht="15" customHeight="1" x14ac:dyDescent="0.2">
      <c r="A111" s="36" t="s">
        <v>251</v>
      </c>
      <c r="B111" s="37" t="s">
        <v>252</v>
      </c>
      <c r="C111" s="38">
        <v>13</v>
      </c>
      <c r="D111" s="39" t="s">
        <v>253</v>
      </c>
      <c r="E111" s="37" t="s">
        <v>254</v>
      </c>
      <c r="F111" s="65"/>
      <c r="G111" s="40">
        <f t="shared" ref="G111:G112" si="11">C111*F111</f>
        <v>0</v>
      </c>
      <c r="H111" s="18">
        <v>109</v>
      </c>
      <c r="I111" s="29">
        <v>17500</v>
      </c>
      <c r="J111" s="18">
        <f t="shared" si="0"/>
        <v>43750</v>
      </c>
      <c r="K111" s="29">
        <f t="shared" si="1"/>
        <v>-43750</v>
      </c>
    </row>
    <row r="112" spans="1:11" ht="15" customHeight="1" x14ac:dyDescent="0.2">
      <c r="A112" s="41" t="s">
        <v>255</v>
      </c>
      <c r="B112" s="42" t="s">
        <v>256</v>
      </c>
      <c r="C112" s="43">
        <v>13</v>
      </c>
      <c r="D112" s="44" t="s">
        <v>253</v>
      </c>
      <c r="E112" s="42" t="s">
        <v>254</v>
      </c>
      <c r="F112" s="65"/>
      <c r="G112" s="45">
        <f t="shared" si="11"/>
        <v>0</v>
      </c>
      <c r="H112" s="18">
        <v>110</v>
      </c>
      <c r="I112" s="29">
        <v>6000</v>
      </c>
      <c r="J112" s="18">
        <f t="shared" si="0"/>
        <v>15000</v>
      </c>
      <c r="K112" s="29">
        <f t="shared" si="1"/>
        <v>-15000</v>
      </c>
    </row>
    <row r="113" spans="1:11" ht="19.5" customHeight="1" x14ac:dyDescent="0.2">
      <c r="A113" s="30"/>
      <c r="B113" s="31" t="s">
        <v>37</v>
      </c>
      <c r="C113" s="46"/>
      <c r="D113" s="33"/>
      <c r="E113" s="34"/>
      <c r="F113" s="16" t="s">
        <v>20</v>
      </c>
      <c r="G113" s="35">
        <f>SUM(G114:G120)</f>
        <v>0</v>
      </c>
      <c r="H113" s="18">
        <v>111</v>
      </c>
      <c r="I113" s="29">
        <v>76740</v>
      </c>
      <c r="J113" s="18">
        <f t="shared" si="0"/>
        <v>191850</v>
      </c>
      <c r="K113" s="29">
        <f t="shared" si="1"/>
        <v>-191850</v>
      </c>
    </row>
    <row r="114" spans="1:11" ht="15" customHeight="1" x14ac:dyDescent="0.2">
      <c r="A114" s="36" t="s">
        <v>257</v>
      </c>
      <c r="B114" s="37" t="s">
        <v>145</v>
      </c>
      <c r="C114" s="38">
        <v>50</v>
      </c>
      <c r="D114" s="39" t="s">
        <v>94</v>
      </c>
      <c r="E114" s="37" t="s">
        <v>95</v>
      </c>
      <c r="F114" s="65"/>
      <c r="G114" s="40">
        <f t="shared" ref="G114:G120" si="12">C114*F114</f>
        <v>0</v>
      </c>
      <c r="H114" s="18">
        <v>112</v>
      </c>
      <c r="I114" s="29">
        <v>19400</v>
      </c>
      <c r="J114" s="18">
        <f t="shared" si="0"/>
        <v>48500</v>
      </c>
      <c r="K114" s="29">
        <f t="shared" si="1"/>
        <v>-48500</v>
      </c>
    </row>
    <row r="115" spans="1:11" ht="15" customHeight="1" x14ac:dyDescent="0.2">
      <c r="A115" s="36" t="s">
        <v>258</v>
      </c>
      <c r="B115" s="37" t="s">
        <v>151</v>
      </c>
      <c r="C115" s="38">
        <v>50</v>
      </c>
      <c r="D115" s="39" t="s">
        <v>94</v>
      </c>
      <c r="E115" s="37" t="s">
        <v>95</v>
      </c>
      <c r="F115" s="65"/>
      <c r="G115" s="40">
        <f t="shared" si="12"/>
        <v>0</v>
      </c>
      <c r="H115" s="18">
        <v>113</v>
      </c>
      <c r="I115" s="29">
        <v>19000</v>
      </c>
      <c r="J115" s="18">
        <f t="shared" si="0"/>
        <v>47500</v>
      </c>
      <c r="K115" s="29">
        <f t="shared" si="1"/>
        <v>-47500</v>
      </c>
    </row>
    <row r="116" spans="1:11" ht="15" customHeight="1" x14ac:dyDescent="0.2">
      <c r="A116" s="36" t="s">
        <v>259</v>
      </c>
      <c r="B116" s="37" t="s">
        <v>155</v>
      </c>
      <c r="C116" s="38">
        <v>75</v>
      </c>
      <c r="D116" s="39" t="s">
        <v>94</v>
      </c>
      <c r="E116" s="37" t="s">
        <v>95</v>
      </c>
      <c r="F116" s="65"/>
      <c r="G116" s="40">
        <f t="shared" si="12"/>
        <v>0</v>
      </c>
      <c r="H116" s="18">
        <v>114</v>
      </c>
      <c r="I116" s="29">
        <v>14700</v>
      </c>
      <c r="J116" s="18">
        <f t="shared" si="0"/>
        <v>36750</v>
      </c>
      <c r="K116" s="29">
        <f t="shared" si="1"/>
        <v>-36750</v>
      </c>
    </row>
    <row r="117" spans="1:11" ht="15" customHeight="1" x14ac:dyDescent="0.2">
      <c r="A117" s="36" t="s">
        <v>260</v>
      </c>
      <c r="B117" s="37" t="s">
        <v>159</v>
      </c>
      <c r="C117" s="38">
        <v>3</v>
      </c>
      <c r="D117" s="39" t="s">
        <v>73</v>
      </c>
      <c r="E117" s="37" t="s">
        <v>74</v>
      </c>
      <c r="F117" s="65"/>
      <c r="G117" s="40">
        <f t="shared" si="12"/>
        <v>0</v>
      </c>
      <c r="H117" s="18">
        <v>115</v>
      </c>
      <c r="I117" s="29">
        <v>5000</v>
      </c>
      <c r="J117" s="18">
        <f t="shared" si="0"/>
        <v>12500</v>
      </c>
      <c r="K117" s="29">
        <f t="shared" si="1"/>
        <v>-12500</v>
      </c>
    </row>
    <row r="118" spans="1:11" ht="15" customHeight="1" x14ac:dyDescent="0.2">
      <c r="A118" s="36" t="s">
        <v>261</v>
      </c>
      <c r="B118" s="37" t="s">
        <v>262</v>
      </c>
      <c r="C118" s="38">
        <v>5</v>
      </c>
      <c r="D118" s="39" t="s">
        <v>146</v>
      </c>
      <c r="E118" s="37" t="s">
        <v>147</v>
      </c>
      <c r="F118" s="65"/>
      <c r="G118" s="40">
        <f t="shared" si="12"/>
        <v>0</v>
      </c>
      <c r="H118" s="18">
        <v>116</v>
      </c>
      <c r="I118" s="29">
        <v>1940</v>
      </c>
      <c r="J118" s="18">
        <f t="shared" si="0"/>
        <v>4850</v>
      </c>
      <c r="K118" s="29">
        <f t="shared" si="1"/>
        <v>-4850</v>
      </c>
    </row>
    <row r="119" spans="1:11" ht="15" customHeight="1" x14ac:dyDescent="0.2">
      <c r="A119" s="36" t="s">
        <v>263</v>
      </c>
      <c r="B119" s="37" t="s">
        <v>163</v>
      </c>
      <c r="C119" s="38">
        <v>3</v>
      </c>
      <c r="D119" s="39" t="s">
        <v>73</v>
      </c>
      <c r="E119" s="37" t="s">
        <v>74</v>
      </c>
      <c r="F119" s="65"/>
      <c r="G119" s="40">
        <f t="shared" si="12"/>
        <v>0</v>
      </c>
      <c r="H119" s="18">
        <v>117</v>
      </c>
      <c r="I119" s="29">
        <v>15000</v>
      </c>
      <c r="J119" s="18">
        <f t="shared" si="0"/>
        <v>37500</v>
      </c>
      <c r="K119" s="29">
        <f t="shared" si="1"/>
        <v>-37500</v>
      </c>
    </row>
    <row r="120" spans="1:11" ht="15" customHeight="1" x14ac:dyDescent="0.2">
      <c r="A120" s="41" t="s">
        <v>264</v>
      </c>
      <c r="B120" s="42" t="s">
        <v>265</v>
      </c>
      <c r="C120" s="43">
        <v>5</v>
      </c>
      <c r="D120" s="44" t="s">
        <v>166</v>
      </c>
      <c r="E120" s="42" t="s">
        <v>167</v>
      </c>
      <c r="F120" s="65"/>
      <c r="G120" s="45">
        <f t="shared" si="12"/>
        <v>0</v>
      </c>
      <c r="H120" s="18">
        <v>118</v>
      </c>
      <c r="I120" s="29">
        <v>1700</v>
      </c>
      <c r="J120" s="18">
        <f t="shared" si="0"/>
        <v>4250</v>
      </c>
      <c r="K120" s="29">
        <f t="shared" si="1"/>
        <v>-4250</v>
      </c>
    </row>
    <row r="121" spans="1:11" ht="19.5" customHeight="1" x14ac:dyDescent="0.2">
      <c r="A121" s="30"/>
      <c r="B121" s="31" t="s">
        <v>40</v>
      </c>
      <c r="C121" s="46"/>
      <c r="D121" s="33"/>
      <c r="E121" s="34"/>
      <c r="F121" s="16" t="s">
        <v>20</v>
      </c>
      <c r="G121" s="35">
        <f>SUM(G122:G128)</f>
        <v>0</v>
      </c>
      <c r="H121" s="18">
        <v>119</v>
      </c>
      <c r="I121" s="29">
        <v>869000</v>
      </c>
      <c r="J121" s="18">
        <f t="shared" si="0"/>
        <v>2172500</v>
      </c>
      <c r="K121" s="29">
        <f t="shared" si="1"/>
        <v>-2172500</v>
      </c>
    </row>
    <row r="122" spans="1:11" ht="15" customHeight="1" x14ac:dyDescent="0.2">
      <c r="A122" s="36" t="s">
        <v>266</v>
      </c>
      <c r="B122" s="37" t="s">
        <v>145</v>
      </c>
      <c r="C122" s="38">
        <v>125</v>
      </c>
      <c r="D122" s="39" t="s">
        <v>94</v>
      </c>
      <c r="E122" s="37" t="s">
        <v>95</v>
      </c>
      <c r="F122" s="65"/>
      <c r="G122" s="40">
        <f t="shared" ref="G122:G128" si="13">C122*F122</f>
        <v>0</v>
      </c>
      <c r="H122" s="18">
        <v>120</v>
      </c>
      <c r="I122" s="29">
        <v>47500</v>
      </c>
      <c r="J122" s="18">
        <f t="shared" si="0"/>
        <v>118750</v>
      </c>
      <c r="K122" s="29">
        <f t="shared" si="1"/>
        <v>-118750</v>
      </c>
    </row>
    <row r="123" spans="1:11" ht="15" customHeight="1" x14ac:dyDescent="0.2">
      <c r="A123" s="36" t="s">
        <v>267</v>
      </c>
      <c r="B123" s="37" t="s">
        <v>151</v>
      </c>
      <c r="C123" s="38">
        <v>125</v>
      </c>
      <c r="D123" s="39" t="s">
        <v>94</v>
      </c>
      <c r="E123" s="37" t="s">
        <v>95</v>
      </c>
      <c r="F123" s="65"/>
      <c r="G123" s="40">
        <f t="shared" si="13"/>
        <v>0</v>
      </c>
      <c r="H123" s="18">
        <v>121</v>
      </c>
      <c r="I123" s="29">
        <v>75000</v>
      </c>
      <c r="J123" s="18">
        <f t="shared" si="0"/>
        <v>187500</v>
      </c>
      <c r="K123" s="29">
        <f t="shared" si="1"/>
        <v>-187500</v>
      </c>
    </row>
    <row r="124" spans="1:11" ht="15" customHeight="1" x14ac:dyDescent="0.2">
      <c r="A124" s="36" t="s">
        <v>268</v>
      </c>
      <c r="B124" s="37" t="s">
        <v>155</v>
      </c>
      <c r="C124" s="38">
        <v>125</v>
      </c>
      <c r="D124" s="39" t="s">
        <v>94</v>
      </c>
      <c r="E124" s="37" t="s">
        <v>95</v>
      </c>
      <c r="F124" s="65"/>
      <c r="G124" s="40">
        <f t="shared" si="13"/>
        <v>0</v>
      </c>
      <c r="H124" s="18">
        <v>122</v>
      </c>
      <c r="I124" s="29">
        <v>52500</v>
      </c>
      <c r="J124" s="18">
        <f t="shared" si="0"/>
        <v>131250</v>
      </c>
      <c r="K124" s="29">
        <f t="shared" si="1"/>
        <v>-131250</v>
      </c>
    </row>
    <row r="125" spans="1:11" ht="15" customHeight="1" x14ac:dyDescent="0.2">
      <c r="A125" s="36" t="s">
        <v>269</v>
      </c>
      <c r="B125" s="37" t="s">
        <v>159</v>
      </c>
      <c r="C125" s="38">
        <v>3</v>
      </c>
      <c r="D125" s="39" t="s">
        <v>73</v>
      </c>
      <c r="E125" s="37" t="s">
        <v>74</v>
      </c>
      <c r="F125" s="65"/>
      <c r="G125" s="40">
        <f t="shared" si="13"/>
        <v>0</v>
      </c>
      <c r="H125" s="18">
        <v>123</v>
      </c>
      <c r="I125" s="29">
        <v>9000</v>
      </c>
      <c r="J125" s="18">
        <f t="shared" si="0"/>
        <v>22500</v>
      </c>
      <c r="K125" s="29">
        <f t="shared" si="1"/>
        <v>-22500</v>
      </c>
    </row>
    <row r="126" spans="1:11" ht="15" customHeight="1" x14ac:dyDescent="0.2">
      <c r="A126" s="36" t="s">
        <v>270</v>
      </c>
      <c r="B126" s="37" t="s">
        <v>271</v>
      </c>
      <c r="C126" s="38">
        <v>200</v>
      </c>
      <c r="D126" s="39" t="s">
        <v>146</v>
      </c>
      <c r="E126" s="37" t="s">
        <v>147</v>
      </c>
      <c r="F126" s="65"/>
      <c r="G126" s="40">
        <f t="shared" si="13"/>
        <v>0</v>
      </c>
      <c r="H126" s="18">
        <v>124</v>
      </c>
      <c r="I126" s="29">
        <v>360000</v>
      </c>
      <c r="J126" s="18">
        <f t="shared" si="0"/>
        <v>900000</v>
      </c>
      <c r="K126" s="29">
        <f t="shared" si="1"/>
        <v>-900000</v>
      </c>
    </row>
    <row r="127" spans="1:11" ht="15" customHeight="1" x14ac:dyDescent="0.2">
      <c r="A127" s="36" t="s">
        <v>272</v>
      </c>
      <c r="B127" s="37" t="s">
        <v>273</v>
      </c>
      <c r="C127" s="38">
        <v>5</v>
      </c>
      <c r="D127" s="39" t="s">
        <v>73</v>
      </c>
      <c r="E127" s="37" t="s">
        <v>74</v>
      </c>
      <c r="F127" s="65"/>
      <c r="G127" s="40">
        <f t="shared" si="13"/>
        <v>0</v>
      </c>
      <c r="H127" s="18">
        <v>125</v>
      </c>
      <c r="I127" s="29">
        <v>100000</v>
      </c>
      <c r="J127" s="18">
        <f t="shared" si="0"/>
        <v>250000</v>
      </c>
      <c r="K127" s="29">
        <f t="shared" si="1"/>
        <v>-250000</v>
      </c>
    </row>
    <row r="128" spans="1:11" ht="15" customHeight="1" x14ac:dyDescent="0.2">
      <c r="A128" s="41" t="s">
        <v>274</v>
      </c>
      <c r="B128" s="42" t="s">
        <v>275</v>
      </c>
      <c r="C128" s="43">
        <v>8</v>
      </c>
      <c r="D128" s="44" t="s">
        <v>276</v>
      </c>
      <c r="E128" s="42" t="s">
        <v>277</v>
      </c>
      <c r="F128" s="65"/>
      <c r="G128" s="45">
        <f t="shared" si="13"/>
        <v>0</v>
      </c>
      <c r="H128" s="18">
        <v>126</v>
      </c>
      <c r="I128" s="29">
        <v>225000</v>
      </c>
      <c r="J128" s="18">
        <f t="shared" si="0"/>
        <v>562500</v>
      </c>
      <c r="K128" s="29">
        <f t="shared" si="1"/>
        <v>-562500</v>
      </c>
    </row>
    <row r="129" spans="1:11" ht="19.5" customHeight="1" x14ac:dyDescent="0.2">
      <c r="A129" s="30"/>
      <c r="B129" s="31" t="s">
        <v>45</v>
      </c>
      <c r="C129" s="46"/>
      <c r="D129" s="33"/>
      <c r="E129" s="34"/>
      <c r="F129" s="16" t="s">
        <v>20</v>
      </c>
      <c r="G129" s="35">
        <f>SUM(G130:G133)</f>
        <v>0</v>
      </c>
      <c r="H129" s="18">
        <v>127</v>
      </c>
      <c r="I129" s="29">
        <v>65850</v>
      </c>
      <c r="J129" s="18">
        <f t="shared" si="0"/>
        <v>164625</v>
      </c>
      <c r="K129" s="29">
        <f t="shared" si="1"/>
        <v>-164625</v>
      </c>
    </row>
    <row r="130" spans="1:11" ht="15" customHeight="1" x14ac:dyDescent="0.2">
      <c r="A130" s="36" t="s">
        <v>278</v>
      </c>
      <c r="B130" s="37" t="s">
        <v>279</v>
      </c>
      <c r="C130" s="38">
        <v>3</v>
      </c>
      <c r="D130" s="39" t="s">
        <v>94</v>
      </c>
      <c r="E130" s="37" t="s">
        <v>95</v>
      </c>
      <c r="F130" s="65"/>
      <c r="G130" s="40">
        <f t="shared" ref="G130:G133" si="14">C130*F130</f>
        <v>0</v>
      </c>
      <c r="H130" s="18">
        <v>128</v>
      </c>
      <c r="I130" s="29">
        <v>35000</v>
      </c>
      <c r="J130" s="18">
        <f t="shared" si="0"/>
        <v>87500</v>
      </c>
      <c r="K130" s="29">
        <f t="shared" si="1"/>
        <v>-87500</v>
      </c>
    </row>
    <row r="131" spans="1:11" ht="15" customHeight="1" x14ac:dyDescent="0.2">
      <c r="A131" s="36" t="s">
        <v>280</v>
      </c>
      <c r="B131" s="37" t="s">
        <v>281</v>
      </c>
      <c r="C131" s="38">
        <v>3</v>
      </c>
      <c r="D131" s="39" t="s">
        <v>94</v>
      </c>
      <c r="E131" s="37" t="s">
        <v>95</v>
      </c>
      <c r="F131" s="65"/>
      <c r="G131" s="40">
        <f t="shared" si="14"/>
        <v>0</v>
      </c>
      <c r="H131" s="18">
        <v>129</v>
      </c>
      <c r="I131" s="29">
        <v>15000</v>
      </c>
      <c r="J131" s="18">
        <f t="shared" si="0"/>
        <v>37500</v>
      </c>
      <c r="K131" s="29">
        <f t="shared" si="1"/>
        <v>-37500</v>
      </c>
    </row>
    <row r="132" spans="1:11" ht="15" customHeight="1" x14ac:dyDescent="0.2">
      <c r="A132" s="36" t="s">
        <v>282</v>
      </c>
      <c r="B132" s="37" t="s">
        <v>163</v>
      </c>
      <c r="C132" s="38">
        <v>3</v>
      </c>
      <c r="D132" s="39" t="s">
        <v>94</v>
      </c>
      <c r="E132" s="37" t="s">
        <v>95</v>
      </c>
      <c r="F132" s="65"/>
      <c r="G132" s="40">
        <f t="shared" si="14"/>
        <v>0</v>
      </c>
      <c r="H132" s="18">
        <v>130</v>
      </c>
      <c r="I132" s="29">
        <v>15000</v>
      </c>
      <c r="J132" s="18">
        <f t="shared" si="0"/>
        <v>37500</v>
      </c>
      <c r="K132" s="29">
        <f t="shared" si="1"/>
        <v>-37500</v>
      </c>
    </row>
    <row r="133" spans="1:11" ht="15" customHeight="1" x14ac:dyDescent="0.2">
      <c r="A133" s="41" t="s">
        <v>283</v>
      </c>
      <c r="B133" s="42" t="s">
        <v>284</v>
      </c>
      <c r="C133" s="43">
        <v>3</v>
      </c>
      <c r="D133" s="44" t="s">
        <v>94</v>
      </c>
      <c r="E133" s="42" t="s">
        <v>95</v>
      </c>
      <c r="F133" s="65"/>
      <c r="G133" s="45">
        <f t="shared" si="14"/>
        <v>0</v>
      </c>
      <c r="H133" s="18">
        <v>131</v>
      </c>
      <c r="I133" s="29">
        <v>850</v>
      </c>
      <c r="J133" s="18">
        <f t="shared" si="0"/>
        <v>2125</v>
      </c>
      <c r="K133" s="29">
        <f t="shared" si="1"/>
        <v>-2125</v>
      </c>
    </row>
    <row r="134" spans="1:11" ht="19.5" customHeight="1" x14ac:dyDescent="0.2">
      <c r="A134" s="30"/>
      <c r="B134" s="31" t="s">
        <v>50</v>
      </c>
      <c r="C134" s="46"/>
      <c r="D134" s="33"/>
      <c r="E134" s="34"/>
      <c r="F134" s="16" t="s">
        <v>20</v>
      </c>
      <c r="G134" s="35">
        <f>SUM(G135:G151)</f>
        <v>0</v>
      </c>
      <c r="H134" s="18">
        <v>132</v>
      </c>
      <c r="I134" s="29">
        <v>2887250</v>
      </c>
      <c r="J134" s="18">
        <f t="shared" si="0"/>
        <v>7218125</v>
      </c>
      <c r="K134" s="29">
        <f t="shared" si="1"/>
        <v>-7218125</v>
      </c>
    </row>
    <row r="135" spans="1:11" ht="15" customHeight="1" x14ac:dyDescent="0.2">
      <c r="A135" s="36" t="s">
        <v>285</v>
      </c>
      <c r="B135" s="37" t="s">
        <v>286</v>
      </c>
      <c r="C135" s="38">
        <v>3</v>
      </c>
      <c r="D135" s="39" t="s">
        <v>287</v>
      </c>
      <c r="E135" s="37" t="s">
        <v>288</v>
      </c>
      <c r="F135" s="65"/>
      <c r="G135" s="40">
        <f t="shared" ref="G135:G151" si="15">C135*F135</f>
        <v>0</v>
      </c>
      <c r="H135" s="18">
        <v>133</v>
      </c>
      <c r="I135" s="29">
        <v>6000</v>
      </c>
      <c r="J135" s="18">
        <f t="shared" si="0"/>
        <v>15000</v>
      </c>
      <c r="K135" s="29">
        <f t="shared" si="1"/>
        <v>-15000</v>
      </c>
    </row>
    <row r="136" spans="1:11" ht="15" customHeight="1" x14ac:dyDescent="0.2">
      <c r="A136" s="36" t="s">
        <v>289</v>
      </c>
      <c r="B136" s="37" t="s">
        <v>290</v>
      </c>
      <c r="C136" s="38">
        <v>12500</v>
      </c>
      <c r="D136" s="39" t="s">
        <v>69</v>
      </c>
      <c r="E136" s="37" t="s">
        <v>70</v>
      </c>
      <c r="F136" s="65"/>
      <c r="G136" s="40">
        <f t="shared" si="15"/>
        <v>0</v>
      </c>
      <c r="H136" s="18">
        <v>134</v>
      </c>
      <c r="I136" s="29">
        <v>250000</v>
      </c>
      <c r="J136" s="18">
        <f t="shared" si="0"/>
        <v>625000</v>
      </c>
      <c r="K136" s="29">
        <f t="shared" si="1"/>
        <v>-625000</v>
      </c>
    </row>
    <row r="137" spans="1:11" ht="15" customHeight="1" x14ac:dyDescent="0.2">
      <c r="A137" s="36" t="s">
        <v>291</v>
      </c>
      <c r="B137" s="37" t="s">
        <v>292</v>
      </c>
      <c r="C137" s="38">
        <v>12500</v>
      </c>
      <c r="D137" s="39" t="s">
        <v>69</v>
      </c>
      <c r="E137" s="37" t="s">
        <v>70</v>
      </c>
      <c r="F137" s="65"/>
      <c r="G137" s="40">
        <f t="shared" si="15"/>
        <v>0</v>
      </c>
      <c r="H137" s="18">
        <v>135</v>
      </c>
      <c r="I137" s="29">
        <v>150000</v>
      </c>
      <c r="J137" s="18">
        <f t="shared" si="0"/>
        <v>375000</v>
      </c>
      <c r="K137" s="29">
        <f t="shared" si="1"/>
        <v>-375000</v>
      </c>
    </row>
    <row r="138" spans="1:11" ht="15" customHeight="1" x14ac:dyDescent="0.2">
      <c r="A138" s="36" t="s">
        <v>293</v>
      </c>
      <c r="B138" s="37" t="s">
        <v>294</v>
      </c>
      <c r="C138" s="38">
        <v>25000</v>
      </c>
      <c r="D138" s="39" t="s">
        <v>295</v>
      </c>
      <c r="E138" s="37" t="s">
        <v>296</v>
      </c>
      <c r="F138" s="65"/>
      <c r="G138" s="40">
        <f t="shared" si="15"/>
        <v>0</v>
      </c>
      <c r="H138" s="18">
        <v>136</v>
      </c>
      <c r="I138" s="29">
        <v>150000</v>
      </c>
      <c r="J138" s="18">
        <f t="shared" si="0"/>
        <v>375000</v>
      </c>
      <c r="K138" s="29">
        <f t="shared" si="1"/>
        <v>-375000</v>
      </c>
    </row>
    <row r="139" spans="1:11" ht="15" customHeight="1" x14ac:dyDescent="0.2">
      <c r="A139" s="36" t="s">
        <v>297</v>
      </c>
      <c r="B139" s="37" t="s">
        <v>298</v>
      </c>
      <c r="C139" s="38">
        <v>25000</v>
      </c>
      <c r="D139" s="39" t="s">
        <v>295</v>
      </c>
      <c r="E139" s="37" t="s">
        <v>296</v>
      </c>
      <c r="F139" s="65"/>
      <c r="G139" s="40">
        <f t="shared" si="15"/>
        <v>0</v>
      </c>
      <c r="H139" s="18">
        <v>137</v>
      </c>
      <c r="I139" s="29">
        <v>300000</v>
      </c>
      <c r="J139" s="18">
        <f t="shared" si="0"/>
        <v>750000</v>
      </c>
      <c r="K139" s="29">
        <f t="shared" si="1"/>
        <v>-750000</v>
      </c>
    </row>
    <row r="140" spans="1:11" ht="15" customHeight="1" x14ac:dyDescent="0.2">
      <c r="A140" s="36" t="s">
        <v>299</v>
      </c>
      <c r="B140" s="37" t="s">
        <v>300</v>
      </c>
      <c r="C140" s="38">
        <v>12500</v>
      </c>
      <c r="D140" s="39" t="s">
        <v>295</v>
      </c>
      <c r="E140" s="37" t="s">
        <v>296</v>
      </c>
      <c r="F140" s="65"/>
      <c r="G140" s="40">
        <f t="shared" si="15"/>
        <v>0</v>
      </c>
      <c r="H140" s="18">
        <v>138</v>
      </c>
      <c r="I140" s="29">
        <v>425000</v>
      </c>
      <c r="J140" s="18">
        <f t="shared" si="0"/>
        <v>1062500</v>
      </c>
      <c r="K140" s="29">
        <f t="shared" si="1"/>
        <v>-1062500</v>
      </c>
    </row>
    <row r="141" spans="1:11" ht="15" customHeight="1" x14ac:dyDescent="0.2">
      <c r="A141" s="36" t="s">
        <v>301</v>
      </c>
      <c r="B141" s="37" t="s">
        <v>302</v>
      </c>
      <c r="C141" s="38">
        <v>12375</v>
      </c>
      <c r="D141" s="39" t="s">
        <v>295</v>
      </c>
      <c r="E141" s="37" t="s">
        <v>296</v>
      </c>
      <c r="F141" s="65"/>
      <c r="G141" s="40">
        <f t="shared" si="15"/>
        <v>0</v>
      </c>
      <c r="H141" s="18">
        <v>139</v>
      </c>
      <c r="I141" s="29">
        <v>534600</v>
      </c>
      <c r="J141" s="18">
        <f t="shared" si="0"/>
        <v>1336500</v>
      </c>
      <c r="K141" s="29">
        <f t="shared" si="1"/>
        <v>-1336500</v>
      </c>
    </row>
    <row r="142" spans="1:11" ht="15" customHeight="1" x14ac:dyDescent="0.2">
      <c r="A142" s="36" t="s">
        <v>303</v>
      </c>
      <c r="B142" s="37" t="s">
        <v>304</v>
      </c>
      <c r="C142" s="38">
        <v>1250</v>
      </c>
      <c r="D142" s="39" t="s">
        <v>295</v>
      </c>
      <c r="E142" s="37" t="s">
        <v>296</v>
      </c>
      <c r="F142" s="65"/>
      <c r="G142" s="40">
        <f t="shared" si="15"/>
        <v>0</v>
      </c>
      <c r="H142" s="18">
        <v>140</v>
      </c>
      <c r="I142" s="29">
        <v>94000</v>
      </c>
      <c r="J142" s="18">
        <f t="shared" si="0"/>
        <v>235000</v>
      </c>
      <c r="K142" s="29">
        <f t="shared" si="1"/>
        <v>-235000</v>
      </c>
    </row>
    <row r="143" spans="1:11" ht="15" customHeight="1" x14ac:dyDescent="0.2">
      <c r="A143" s="36" t="s">
        <v>305</v>
      </c>
      <c r="B143" s="37" t="s">
        <v>306</v>
      </c>
      <c r="C143" s="38">
        <v>500</v>
      </c>
      <c r="D143" s="39" t="s">
        <v>94</v>
      </c>
      <c r="E143" s="37" t="s">
        <v>95</v>
      </c>
      <c r="F143" s="65"/>
      <c r="G143" s="40">
        <f t="shared" si="15"/>
        <v>0</v>
      </c>
      <c r="H143" s="18">
        <v>141</v>
      </c>
      <c r="I143" s="29">
        <v>400000</v>
      </c>
      <c r="J143" s="18">
        <f t="shared" si="0"/>
        <v>1000000</v>
      </c>
      <c r="K143" s="29">
        <f t="shared" si="1"/>
        <v>-1000000</v>
      </c>
    </row>
    <row r="144" spans="1:11" ht="15" customHeight="1" x14ac:dyDescent="0.2">
      <c r="A144" s="36" t="s">
        <v>307</v>
      </c>
      <c r="B144" s="37" t="s">
        <v>308</v>
      </c>
      <c r="C144" s="38">
        <v>15</v>
      </c>
      <c r="D144" s="39" t="s">
        <v>94</v>
      </c>
      <c r="E144" s="37" t="s">
        <v>95</v>
      </c>
      <c r="F144" s="65"/>
      <c r="G144" s="40">
        <f t="shared" si="15"/>
        <v>0</v>
      </c>
      <c r="H144" s="18">
        <v>142</v>
      </c>
      <c r="I144" s="29">
        <v>29700</v>
      </c>
      <c r="J144" s="18">
        <f t="shared" si="0"/>
        <v>74250</v>
      </c>
      <c r="K144" s="29">
        <f t="shared" si="1"/>
        <v>-74250</v>
      </c>
    </row>
    <row r="145" spans="1:11" ht="15" customHeight="1" x14ac:dyDescent="0.2">
      <c r="A145" s="36" t="s">
        <v>309</v>
      </c>
      <c r="B145" s="37" t="s">
        <v>310</v>
      </c>
      <c r="C145" s="38">
        <v>15</v>
      </c>
      <c r="D145" s="39" t="s">
        <v>166</v>
      </c>
      <c r="E145" s="37" t="s">
        <v>167</v>
      </c>
      <c r="F145" s="65"/>
      <c r="G145" s="40">
        <f t="shared" si="15"/>
        <v>0</v>
      </c>
      <c r="H145" s="18">
        <v>143</v>
      </c>
      <c r="I145" s="29">
        <v>5100</v>
      </c>
      <c r="J145" s="18">
        <f t="shared" si="0"/>
        <v>12750</v>
      </c>
      <c r="K145" s="29">
        <f t="shared" si="1"/>
        <v>-12750</v>
      </c>
    </row>
    <row r="146" spans="1:11" ht="15" customHeight="1" x14ac:dyDescent="0.2">
      <c r="A146" s="36" t="s">
        <v>311</v>
      </c>
      <c r="B146" s="37" t="s">
        <v>312</v>
      </c>
      <c r="C146" s="38">
        <v>13</v>
      </c>
      <c r="D146" s="39" t="s">
        <v>94</v>
      </c>
      <c r="E146" s="37" t="s">
        <v>95</v>
      </c>
      <c r="F146" s="65"/>
      <c r="G146" s="40">
        <f t="shared" si="15"/>
        <v>0</v>
      </c>
      <c r="H146" s="18">
        <v>144</v>
      </c>
      <c r="I146" s="29">
        <v>24000</v>
      </c>
      <c r="J146" s="18">
        <f t="shared" si="0"/>
        <v>60000</v>
      </c>
      <c r="K146" s="29">
        <f t="shared" si="1"/>
        <v>-60000</v>
      </c>
    </row>
    <row r="147" spans="1:11" ht="15" customHeight="1" x14ac:dyDescent="0.2">
      <c r="A147" s="36" t="s">
        <v>313</v>
      </c>
      <c r="B147" s="37" t="s">
        <v>314</v>
      </c>
      <c r="C147" s="38">
        <v>13</v>
      </c>
      <c r="D147" s="39" t="s">
        <v>166</v>
      </c>
      <c r="E147" s="37" t="s">
        <v>167</v>
      </c>
      <c r="F147" s="65"/>
      <c r="G147" s="40">
        <f t="shared" si="15"/>
        <v>0</v>
      </c>
      <c r="H147" s="18">
        <v>145</v>
      </c>
      <c r="I147" s="29">
        <v>1350</v>
      </c>
      <c r="J147" s="18">
        <f t="shared" si="0"/>
        <v>3375</v>
      </c>
      <c r="K147" s="29">
        <f t="shared" si="1"/>
        <v>-3375</v>
      </c>
    </row>
    <row r="148" spans="1:11" ht="15" customHeight="1" x14ac:dyDescent="0.2">
      <c r="A148" s="36" t="s">
        <v>315</v>
      </c>
      <c r="B148" s="37" t="s">
        <v>316</v>
      </c>
      <c r="C148" s="38">
        <v>13</v>
      </c>
      <c r="D148" s="39" t="s">
        <v>287</v>
      </c>
      <c r="E148" s="37" t="s">
        <v>288</v>
      </c>
      <c r="F148" s="65"/>
      <c r="G148" s="40">
        <f t="shared" si="15"/>
        <v>0</v>
      </c>
      <c r="H148" s="18">
        <v>146</v>
      </c>
      <c r="I148" s="29">
        <v>200000</v>
      </c>
      <c r="J148" s="18">
        <f t="shared" si="0"/>
        <v>500000</v>
      </c>
      <c r="K148" s="29">
        <f t="shared" si="1"/>
        <v>-500000</v>
      </c>
    </row>
    <row r="149" spans="1:11" ht="15" customHeight="1" x14ac:dyDescent="0.2">
      <c r="A149" s="36" t="s">
        <v>317</v>
      </c>
      <c r="B149" s="37" t="s">
        <v>318</v>
      </c>
      <c r="C149" s="38">
        <v>13</v>
      </c>
      <c r="D149" s="39" t="s">
        <v>212</v>
      </c>
      <c r="E149" s="37" t="s">
        <v>213</v>
      </c>
      <c r="F149" s="65"/>
      <c r="G149" s="40">
        <f t="shared" si="15"/>
        <v>0</v>
      </c>
      <c r="H149" s="18">
        <v>147</v>
      </c>
      <c r="I149" s="29">
        <v>37500</v>
      </c>
      <c r="J149" s="18">
        <f t="shared" si="0"/>
        <v>93750</v>
      </c>
      <c r="K149" s="29">
        <f t="shared" si="1"/>
        <v>-93750</v>
      </c>
    </row>
    <row r="150" spans="1:11" ht="15" customHeight="1" x14ac:dyDescent="0.2">
      <c r="A150" s="36" t="s">
        <v>319</v>
      </c>
      <c r="B150" s="37" t="s">
        <v>320</v>
      </c>
      <c r="C150" s="38">
        <v>500</v>
      </c>
      <c r="D150" s="39" t="s">
        <v>146</v>
      </c>
      <c r="E150" s="37" t="s">
        <v>147</v>
      </c>
      <c r="F150" s="65"/>
      <c r="G150" s="40">
        <f t="shared" si="15"/>
        <v>0</v>
      </c>
      <c r="H150" s="18">
        <v>148</v>
      </c>
      <c r="I150" s="29">
        <v>140000</v>
      </c>
      <c r="J150" s="18">
        <f t="shared" si="0"/>
        <v>350000</v>
      </c>
      <c r="K150" s="29">
        <f t="shared" si="1"/>
        <v>-350000</v>
      </c>
    </row>
    <row r="151" spans="1:11" ht="15" customHeight="1" x14ac:dyDescent="0.2">
      <c r="A151" s="41" t="s">
        <v>321</v>
      </c>
      <c r="B151" s="42" t="s">
        <v>322</v>
      </c>
      <c r="C151" s="43">
        <v>500</v>
      </c>
      <c r="D151" s="44" t="s">
        <v>146</v>
      </c>
      <c r="E151" s="42" t="s">
        <v>147</v>
      </c>
      <c r="F151" s="65"/>
      <c r="G151" s="45">
        <f t="shared" si="15"/>
        <v>0</v>
      </c>
      <c r="H151" s="18">
        <v>149</v>
      </c>
      <c r="I151" s="29">
        <v>140000</v>
      </c>
      <c r="J151" s="18">
        <f t="shared" si="0"/>
        <v>350000</v>
      </c>
      <c r="K151" s="29">
        <f t="shared" si="1"/>
        <v>-350000</v>
      </c>
    </row>
    <row r="152" spans="1:11" ht="19.5" customHeight="1" x14ac:dyDescent="0.2">
      <c r="A152" s="30"/>
      <c r="B152" s="31" t="s">
        <v>53</v>
      </c>
      <c r="C152" s="46"/>
      <c r="D152" s="33"/>
      <c r="E152" s="34"/>
      <c r="F152" s="16" t="s">
        <v>20</v>
      </c>
      <c r="G152" s="35">
        <f>SUM(G153:G194)</f>
        <v>0</v>
      </c>
      <c r="H152" s="18">
        <v>150</v>
      </c>
      <c r="I152" s="29">
        <v>2966650</v>
      </c>
      <c r="J152" s="18">
        <f t="shared" si="0"/>
        <v>7416625</v>
      </c>
      <c r="K152" s="29">
        <f t="shared" si="1"/>
        <v>-7416625</v>
      </c>
    </row>
    <row r="153" spans="1:11" ht="15" customHeight="1" x14ac:dyDescent="0.2">
      <c r="A153" s="36" t="s">
        <v>323</v>
      </c>
      <c r="B153" s="37" t="s">
        <v>324</v>
      </c>
      <c r="C153" s="38">
        <v>38</v>
      </c>
      <c r="D153" s="39" t="s">
        <v>325</v>
      </c>
      <c r="E153" s="37" t="s">
        <v>326</v>
      </c>
      <c r="F153" s="65"/>
      <c r="G153" s="40">
        <f t="shared" ref="G153:G194" si="16">C153*F153</f>
        <v>0</v>
      </c>
      <c r="H153" s="18">
        <v>151</v>
      </c>
      <c r="I153" s="29">
        <v>108000</v>
      </c>
      <c r="J153" s="18">
        <f t="shared" si="0"/>
        <v>270000</v>
      </c>
      <c r="K153" s="29">
        <f t="shared" si="1"/>
        <v>-270000</v>
      </c>
    </row>
    <row r="154" spans="1:11" ht="15" customHeight="1" x14ac:dyDescent="0.2">
      <c r="A154" s="36" t="s">
        <v>327</v>
      </c>
      <c r="B154" s="37" t="s">
        <v>328</v>
      </c>
      <c r="C154" s="38">
        <v>75</v>
      </c>
      <c r="D154" s="39" t="s">
        <v>325</v>
      </c>
      <c r="E154" s="37" t="s">
        <v>326</v>
      </c>
      <c r="F154" s="65"/>
      <c r="G154" s="40">
        <f t="shared" si="16"/>
        <v>0</v>
      </c>
      <c r="H154" s="18">
        <v>152</v>
      </c>
      <c r="I154" s="29">
        <v>90000</v>
      </c>
      <c r="J154" s="18">
        <f t="shared" si="0"/>
        <v>225000</v>
      </c>
      <c r="K154" s="29">
        <f t="shared" si="1"/>
        <v>-225000</v>
      </c>
    </row>
    <row r="155" spans="1:11" ht="15" customHeight="1" x14ac:dyDescent="0.2">
      <c r="A155" s="36" t="s">
        <v>329</v>
      </c>
      <c r="B155" s="37" t="s">
        <v>330</v>
      </c>
      <c r="C155" s="38">
        <v>125</v>
      </c>
      <c r="D155" s="39" t="s">
        <v>331</v>
      </c>
      <c r="E155" s="37" t="s">
        <v>332</v>
      </c>
      <c r="F155" s="65"/>
      <c r="G155" s="40">
        <f t="shared" si="16"/>
        <v>0</v>
      </c>
      <c r="H155" s="18">
        <v>153</v>
      </c>
      <c r="I155" s="29">
        <v>36000</v>
      </c>
      <c r="J155" s="18">
        <f t="shared" si="0"/>
        <v>90000</v>
      </c>
      <c r="K155" s="29">
        <f t="shared" si="1"/>
        <v>-90000</v>
      </c>
    </row>
    <row r="156" spans="1:11" ht="15" customHeight="1" x14ac:dyDescent="0.2">
      <c r="A156" s="36" t="s">
        <v>333</v>
      </c>
      <c r="B156" s="37" t="s">
        <v>334</v>
      </c>
      <c r="C156" s="38">
        <v>75</v>
      </c>
      <c r="D156" s="39" t="s">
        <v>331</v>
      </c>
      <c r="E156" s="37" t="s">
        <v>332</v>
      </c>
      <c r="F156" s="65"/>
      <c r="G156" s="40">
        <f t="shared" si="16"/>
        <v>0</v>
      </c>
      <c r="H156" s="18">
        <v>154</v>
      </c>
      <c r="I156" s="29">
        <v>27000</v>
      </c>
      <c r="J156" s="18">
        <f t="shared" si="0"/>
        <v>67500</v>
      </c>
      <c r="K156" s="29">
        <f t="shared" si="1"/>
        <v>-67500</v>
      </c>
    </row>
    <row r="157" spans="1:11" ht="15" customHeight="1" x14ac:dyDescent="0.2">
      <c r="A157" s="36" t="s">
        <v>335</v>
      </c>
      <c r="B157" s="37" t="s">
        <v>336</v>
      </c>
      <c r="C157" s="38">
        <v>25</v>
      </c>
      <c r="D157" s="39" t="s">
        <v>94</v>
      </c>
      <c r="E157" s="37" t="s">
        <v>95</v>
      </c>
      <c r="F157" s="65"/>
      <c r="G157" s="40">
        <f t="shared" si="16"/>
        <v>0</v>
      </c>
      <c r="H157" s="18">
        <v>155</v>
      </c>
      <c r="I157" s="29">
        <v>13700</v>
      </c>
      <c r="J157" s="18">
        <f t="shared" si="0"/>
        <v>34250</v>
      </c>
      <c r="K157" s="29">
        <f t="shared" si="1"/>
        <v>-34250</v>
      </c>
    </row>
    <row r="158" spans="1:11" ht="15" customHeight="1" x14ac:dyDescent="0.2">
      <c r="A158" s="36" t="s">
        <v>337</v>
      </c>
      <c r="B158" s="37" t="s">
        <v>338</v>
      </c>
      <c r="C158" s="38">
        <v>75</v>
      </c>
      <c r="D158" s="39" t="s">
        <v>69</v>
      </c>
      <c r="E158" s="37" t="s">
        <v>70</v>
      </c>
      <c r="F158" s="65"/>
      <c r="G158" s="40">
        <f t="shared" si="16"/>
        <v>0</v>
      </c>
      <c r="H158" s="18">
        <v>156</v>
      </c>
      <c r="I158" s="29">
        <v>40500</v>
      </c>
      <c r="J158" s="18">
        <f t="shared" si="0"/>
        <v>101250</v>
      </c>
      <c r="K158" s="29">
        <f t="shared" si="1"/>
        <v>-101250</v>
      </c>
    </row>
    <row r="159" spans="1:11" ht="15" customHeight="1" x14ac:dyDescent="0.2">
      <c r="A159" s="36" t="s">
        <v>339</v>
      </c>
      <c r="B159" s="37" t="s">
        <v>340</v>
      </c>
      <c r="C159" s="38">
        <v>125</v>
      </c>
      <c r="D159" s="39" t="s">
        <v>69</v>
      </c>
      <c r="E159" s="37" t="s">
        <v>70</v>
      </c>
      <c r="F159" s="65"/>
      <c r="G159" s="40">
        <f t="shared" si="16"/>
        <v>0</v>
      </c>
      <c r="H159" s="18">
        <v>157</v>
      </c>
      <c r="I159" s="29">
        <v>87500</v>
      </c>
      <c r="J159" s="18">
        <f t="shared" si="0"/>
        <v>218750</v>
      </c>
      <c r="K159" s="29">
        <f t="shared" si="1"/>
        <v>-218750</v>
      </c>
    </row>
    <row r="160" spans="1:11" ht="15" customHeight="1" x14ac:dyDescent="0.2">
      <c r="A160" s="36" t="s">
        <v>341</v>
      </c>
      <c r="B160" s="37" t="s">
        <v>342</v>
      </c>
      <c r="C160" s="38">
        <v>150</v>
      </c>
      <c r="D160" s="39" t="s">
        <v>69</v>
      </c>
      <c r="E160" s="37" t="s">
        <v>70</v>
      </c>
      <c r="F160" s="65"/>
      <c r="G160" s="40">
        <f t="shared" si="16"/>
        <v>0</v>
      </c>
      <c r="H160" s="18">
        <v>158</v>
      </c>
      <c r="I160" s="29">
        <v>129000</v>
      </c>
      <c r="J160" s="18">
        <f t="shared" si="0"/>
        <v>322500</v>
      </c>
      <c r="K160" s="29">
        <f t="shared" si="1"/>
        <v>-322500</v>
      </c>
    </row>
    <row r="161" spans="1:11" ht="15" customHeight="1" x14ac:dyDescent="0.2">
      <c r="A161" s="36" t="s">
        <v>343</v>
      </c>
      <c r="B161" s="37" t="s">
        <v>344</v>
      </c>
      <c r="C161" s="38">
        <v>100</v>
      </c>
      <c r="D161" s="39" t="s">
        <v>69</v>
      </c>
      <c r="E161" s="37" t="s">
        <v>70</v>
      </c>
      <c r="F161" s="65"/>
      <c r="G161" s="40">
        <f t="shared" si="16"/>
        <v>0</v>
      </c>
      <c r="H161" s="18">
        <v>159</v>
      </c>
      <c r="I161" s="29">
        <v>98000</v>
      </c>
      <c r="J161" s="18">
        <f t="shared" si="0"/>
        <v>245000</v>
      </c>
      <c r="K161" s="29">
        <f t="shared" si="1"/>
        <v>-245000</v>
      </c>
    </row>
    <row r="162" spans="1:11" ht="15" customHeight="1" x14ac:dyDescent="0.2">
      <c r="A162" s="36" t="s">
        <v>345</v>
      </c>
      <c r="B162" s="37" t="s">
        <v>346</v>
      </c>
      <c r="C162" s="38">
        <v>200</v>
      </c>
      <c r="D162" s="39" t="s">
        <v>69</v>
      </c>
      <c r="E162" s="37" t="s">
        <v>70</v>
      </c>
      <c r="F162" s="65"/>
      <c r="G162" s="40">
        <f t="shared" si="16"/>
        <v>0</v>
      </c>
      <c r="H162" s="18">
        <v>160</v>
      </c>
      <c r="I162" s="29">
        <v>196000</v>
      </c>
      <c r="J162" s="18">
        <f t="shared" si="0"/>
        <v>490000</v>
      </c>
      <c r="K162" s="29">
        <f t="shared" si="1"/>
        <v>-490000</v>
      </c>
    </row>
    <row r="163" spans="1:11" ht="15" customHeight="1" x14ac:dyDescent="0.2">
      <c r="A163" s="36" t="s">
        <v>347</v>
      </c>
      <c r="B163" s="37" t="s">
        <v>348</v>
      </c>
      <c r="C163" s="38">
        <v>250</v>
      </c>
      <c r="D163" s="39" t="s">
        <v>69</v>
      </c>
      <c r="E163" s="37" t="s">
        <v>70</v>
      </c>
      <c r="F163" s="65"/>
      <c r="G163" s="40">
        <f t="shared" si="16"/>
        <v>0</v>
      </c>
      <c r="H163" s="18">
        <v>161</v>
      </c>
      <c r="I163" s="29">
        <v>285000</v>
      </c>
      <c r="J163" s="18">
        <f t="shared" si="0"/>
        <v>712500</v>
      </c>
      <c r="K163" s="29">
        <f t="shared" si="1"/>
        <v>-712500</v>
      </c>
    </row>
    <row r="164" spans="1:11" ht="15" customHeight="1" x14ac:dyDescent="0.2">
      <c r="A164" s="36" t="s">
        <v>349</v>
      </c>
      <c r="B164" s="37" t="s">
        <v>350</v>
      </c>
      <c r="C164" s="38">
        <v>250</v>
      </c>
      <c r="D164" s="39" t="s">
        <v>69</v>
      </c>
      <c r="E164" s="37" t="s">
        <v>70</v>
      </c>
      <c r="F164" s="65"/>
      <c r="G164" s="40">
        <f t="shared" si="16"/>
        <v>0</v>
      </c>
      <c r="H164" s="18">
        <v>162</v>
      </c>
      <c r="I164" s="29">
        <v>75000</v>
      </c>
      <c r="J164" s="18">
        <f t="shared" si="0"/>
        <v>187500</v>
      </c>
      <c r="K164" s="29">
        <f t="shared" si="1"/>
        <v>-187500</v>
      </c>
    </row>
    <row r="165" spans="1:11" ht="15" customHeight="1" x14ac:dyDescent="0.2">
      <c r="A165" s="36" t="s">
        <v>351</v>
      </c>
      <c r="B165" s="37" t="s">
        <v>352</v>
      </c>
      <c r="C165" s="38">
        <v>375</v>
      </c>
      <c r="D165" s="39" t="s">
        <v>69</v>
      </c>
      <c r="E165" s="37" t="s">
        <v>70</v>
      </c>
      <c r="F165" s="65"/>
      <c r="G165" s="40">
        <f t="shared" si="16"/>
        <v>0</v>
      </c>
      <c r="H165" s="18">
        <v>163</v>
      </c>
      <c r="I165" s="29">
        <v>97500</v>
      </c>
      <c r="J165" s="18">
        <f t="shared" si="0"/>
        <v>243750</v>
      </c>
      <c r="K165" s="29">
        <f t="shared" si="1"/>
        <v>-243750</v>
      </c>
    </row>
    <row r="166" spans="1:11" ht="15" customHeight="1" x14ac:dyDescent="0.2">
      <c r="A166" s="36" t="s">
        <v>353</v>
      </c>
      <c r="B166" s="37" t="s">
        <v>354</v>
      </c>
      <c r="C166" s="38">
        <v>225</v>
      </c>
      <c r="D166" s="39" t="s">
        <v>69</v>
      </c>
      <c r="E166" s="37" t="s">
        <v>70</v>
      </c>
      <c r="F166" s="65"/>
      <c r="G166" s="40">
        <f t="shared" si="16"/>
        <v>0</v>
      </c>
      <c r="H166" s="18">
        <v>164</v>
      </c>
      <c r="I166" s="29">
        <v>72000</v>
      </c>
      <c r="J166" s="18">
        <f t="shared" si="0"/>
        <v>180000</v>
      </c>
      <c r="K166" s="29">
        <f t="shared" si="1"/>
        <v>-180000</v>
      </c>
    </row>
    <row r="167" spans="1:11" ht="15" customHeight="1" x14ac:dyDescent="0.2">
      <c r="A167" s="36" t="s">
        <v>355</v>
      </c>
      <c r="B167" s="37" t="s">
        <v>356</v>
      </c>
      <c r="C167" s="38">
        <v>125</v>
      </c>
      <c r="D167" s="39" t="s">
        <v>69</v>
      </c>
      <c r="E167" s="37" t="s">
        <v>70</v>
      </c>
      <c r="F167" s="65"/>
      <c r="G167" s="40">
        <f t="shared" si="16"/>
        <v>0</v>
      </c>
      <c r="H167" s="18">
        <v>165</v>
      </c>
      <c r="I167" s="29">
        <v>32500</v>
      </c>
      <c r="J167" s="18">
        <f t="shared" si="0"/>
        <v>81250</v>
      </c>
      <c r="K167" s="29">
        <f t="shared" si="1"/>
        <v>-81250</v>
      </c>
    </row>
    <row r="168" spans="1:11" ht="15" customHeight="1" x14ac:dyDescent="0.2">
      <c r="A168" s="36" t="s">
        <v>357</v>
      </c>
      <c r="B168" s="37" t="s">
        <v>358</v>
      </c>
      <c r="C168" s="38">
        <v>60</v>
      </c>
      <c r="D168" s="39" t="s">
        <v>94</v>
      </c>
      <c r="E168" s="37" t="s">
        <v>95</v>
      </c>
      <c r="F168" s="65"/>
      <c r="G168" s="40">
        <f t="shared" si="16"/>
        <v>0</v>
      </c>
      <c r="H168" s="18">
        <v>166</v>
      </c>
      <c r="I168" s="29">
        <v>36000</v>
      </c>
      <c r="J168" s="18">
        <f t="shared" si="0"/>
        <v>90000</v>
      </c>
      <c r="K168" s="29">
        <f t="shared" si="1"/>
        <v>-90000</v>
      </c>
    </row>
    <row r="169" spans="1:11" ht="15" customHeight="1" x14ac:dyDescent="0.2">
      <c r="A169" s="36" t="s">
        <v>359</v>
      </c>
      <c r="B169" s="37" t="s">
        <v>360</v>
      </c>
      <c r="C169" s="38">
        <v>30</v>
      </c>
      <c r="D169" s="39" t="s">
        <v>94</v>
      </c>
      <c r="E169" s="37" t="s">
        <v>95</v>
      </c>
      <c r="F169" s="65"/>
      <c r="G169" s="40">
        <f t="shared" si="16"/>
        <v>0</v>
      </c>
      <c r="H169" s="18">
        <v>167</v>
      </c>
      <c r="I169" s="29">
        <v>54000</v>
      </c>
      <c r="J169" s="18">
        <f t="shared" si="0"/>
        <v>135000</v>
      </c>
      <c r="K169" s="29">
        <f t="shared" si="1"/>
        <v>-135000</v>
      </c>
    </row>
    <row r="170" spans="1:11" ht="15" customHeight="1" x14ac:dyDescent="0.2">
      <c r="A170" s="36" t="s">
        <v>361</v>
      </c>
      <c r="B170" s="37" t="s">
        <v>362</v>
      </c>
      <c r="C170" s="38">
        <v>30</v>
      </c>
      <c r="D170" s="39" t="s">
        <v>94</v>
      </c>
      <c r="E170" s="37" t="s">
        <v>95</v>
      </c>
      <c r="F170" s="65"/>
      <c r="G170" s="40">
        <f t="shared" si="16"/>
        <v>0</v>
      </c>
      <c r="H170" s="18">
        <v>168</v>
      </c>
      <c r="I170" s="29">
        <v>102000</v>
      </c>
      <c r="J170" s="18">
        <f t="shared" si="0"/>
        <v>255000</v>
      </c>
      <c r="K170" s="29">
        <f t="shared" si="1"/>
        <v>-255000</v>
      </c>
    </row>
    <row r="171" spans="1:11" ht="15" customHeight="1" x14ac:dyDescent="0.2">
      <c r="A171" s="36" t="s">
        <v>363</v>
      </c>
      <c r="B171" s="37" t="s">
        <v>364</v>
      </c>
      <c r="C171" s="38">
        <v>88</v>
      </c>
      <c r="D171" s="39" t="s">
        <v>365</v>
      </c>
      <c r="E171" s="37" t="s">
        <v>366</v>
      </c>
      <c r="F171" s="65"/>
      <c r="G171" s="40">
        <f t="shared" si="16"/>
        <v>0</v>
      </c>
      <c r="H171" s="18">
        <v>169</v>
      </c>
      <c r="I171" s="29">
        <v>43750</v>
      </c>
      <c r="J171" s="18">
        <f t="shared" si="0"/>
        <v>109375</v>
      </c>
      <c r="K171" s="29">
        <f t="shared" si="1"/>
        <v>-109375</v>
      </c>
    </row>
    <row r="172" spans="1:11" ht="15" customHeight="1" x14ac:dyDescent="0.2">
      <c r="A172" s="36" t="s">
        <v>367</v>
      </c>
      <c r="B172" s="37" t="s">
        <v>368</v>
      </c>
      <c r="C172" s="38">
        <v>150</v>
      </c>
      <c r="D172" s="39" t="s">
        <v>69</v>
      </c>
      <c r="E172" s="37" t="s">
        <v>70</v>
      </c>
      <c r="F172" s="65"/>
      <c r="G172" s="40">
        <f t="shared" si="16"/>
        <v>0</v>
      </c>
      <c r="H172" s="18">
        <v>170</v>
      </c>
      <c r="I172" s="29">
        <v>112200</v>
      </c>
      <c r="J172" s="18">
        <f t="shared" si="0"/>
        <v>280500</v>
      </c>
      <c r="K172" s="29">
        <f t="shared" si="1"/>
        <v>-280500</v>
      </c>
    </row>
    <row r="173" spans="1:11" ht="15" customHeight="1" x14ac:dyDescent="0.2">
      <c r="A173" s="36" t="s">
        <v>369</v>
      </c>
      <c r="B173" s="37" t="s">
        <v>370</v>
      </c>
      <c r="C173" s="38">
        <v>63</v>
      </c>
      <c r="D173" s="39" t="s">
        <v>69</v>
      </c>
      <c r="E173" s="37" t="s">
        <v>70</v>
      </c>
      <c r="F173" s="65"/>
      <c r="G173" s="40">
        <f t="shared" si="16"/>
        <v>0</v>
      </c>
      <c r="H173" s="18">
        <v>171</v>
      </c>
      <c r="I173" s="29">
        <v>37500</v>
      </c>
      <c r="J173" s="18">
        <f t="shared" si="0"/>
        <v>93750</v>
      </c>
      <c r="K173" s="29">
        <f t="shared" si="1"/>
        <v>-93750</v>
      </c>
    </row>
    <row r="174" spans="1:11" ht="15" customHeight="1" x14ac:dyDescent="0.2">
      <c r="A174" s="36" t="s">
        <v>371</v>
      </c>
      <c r="B174" s="37" t="s">
        <v>372</v>
      </c>
      <c r="C174" s="38">
        <v>50</v>
      </c>
      <c r="D174" s="39" t="s">
        <v>94</v>
      </c>
      <c r="E174" s="37" t="s">
        <v>95</v>
      </c>
      <c r="F174" s="65"/>
      <c r="G174" s="40">
        <f t="shared" si="16"/>
        <v>0</v>
      </c>
      <c r="H174" s="18">
        <v>172</v>
      </c>
      <c r="I174" s="29">
        <v>22000</v>
      </c>
      <c r="J174" s="18">
        <f t="shared" si="0"/>
        <v>55000</v>
      </c>
      <c r="K174" s="29">
        <f t="shared" si="1"/>
        <v>-55000</v>
      </c>
    </row>
    <row r="175" spans="1:11" ht="15" customHeight="1" x14ac:dyDescent="0.2">
      <c r="A175" s="36" t="s">
        <v>373</v>
      </c>
      <c r="B175" s="37" t="s">
        <v>374</v>
      </c>
      <c r="C175" s="38">
        <v>45</v>
      </c>
      <c r="D175" s="39" t="s">
        <v>166</v>
      </c>
      <c r="E175" s="37" t="s">
        <v>167</v>
      </c>
      <c r="F175" s="65"/>
      <c r="G175" s="40">
        <f t="shared" si="16"/>
        <v>0</v>
      </c>
      <c r="H175" s="18">
        <v>173</v>
      </c>
      <c r="I175" s="29">
        <v>41400</v>
      </c>
      <c r="J175" s="18">
        <f t="shared" si="0"/>
        <v>103500</v>
      </c>
      <c r="K175" s="29">
        <f t="shared" si="1"/>
        <v>-103500</v>
      </c>
    </row>
    <row r="176" spans="1:11" ht="15" customHeight="1" x14ac:dyDescent="0.2">
      <c r="A176" s="36" t="s">
        <v>375</v>
      </c>
      <c r="B176" s="37" t="s">
        <v>376</v>
      </c>
      <c r="C176" s="38">
        <v>13</v>
      </c>
      <c r="D176" s="39" t="s">
        <v>94</v>
      </c>
      <c r="E176" s="37" t="s">
        <v>95</v>
      </c>
      <c r="F176" s="65"/>
      <c r="G176" s="40">
        <f t="shared" si="16"/>
        <v>0</v>
      </c>
      <c r="H176" s="18">
        <v>174</v>
      </c>
      <c r="I176" s="29">
        <v>2000</v>
      </c>
      <c r="J176" s="18">
        <f t="shared" si="0"/>
        <v>5000</v>
      </c>
      <c r="K176" s="29">
        <f t="shared" si="1"/>
        <v>-5000</v>
      </c>
    </row>
    <row r="177" spans="1:11" ht="15" customHeight="1" x14ac:dyDescent="0.2">
      <c r="A177" s="36" t="s">
        <v>377</v>
      </c>
      <c r="B177" s="37" t="s">
        <v>378</v>
      </c>
      <c r="C177" s="38">
        <v>8</v>
      </c>
      <c r="D177" s="39" t="s">
        <v>166</v>
      </c>
      <c r="E177" s="37" t="s">
        <v>167</v>
      </c>
      <c r="F177" s="65"/>
      <c r="G177" s="40">
        <f t="shared" si="16"/>
        <v>0</v>
      </c>
      <c r="H177" s="18">
        <v>175</v>
      </c>
      <c r="I177" s="29">
        <v>45000</v>
      </c>
      <c r="J177" s="18">
        <f t="shared" si="0"/>
        <v>112500</v>
      </c>
      <c r="K177" s="29">
        <f t="shared" si="1"/>
        <v>-112500</v>
      </c>
    </row>
    <row r="178" spans="1:11" ht="15" customHeight="1" x14ac:dyDescent="0.2">
      <c r="A178" s="36" t="s">
        <v>379</v>
      </c>
      <c r="B178" s="37" t="s">
        <v>380</v>
      </c>
      <c r="C178" s="38">
        <v>10</v>
      </c>
      <c r="D178" s="39" t="s">
        <v>73</v>
      </c>
      <c r="E178" s="37" t="s">
        <v>74</v>
      </c>
      <c r="F178" s="65"/>
      <c r="G178" s="40">
        <f t="shared" si="16"/>
        <v>0</v>
      </c>
      <c r="H178" s="18">
        <v>176</v>
      </c>
      <c r="I178" s="29">
        <v>4600</v>
      </c>
      <c r="J178" s="18">
        <f t="shared" si="0"/>
        <v>11500</v>
      </c>
      <c r="K178" s="29">
        <f t="shared" si="1"/>
        <v>-11500</v>
      </c>
    </row>
    <row r="179" spans="1:11" ht="15" customHeight="1" x14ac:dyDescent="0.2">
      <c r="A179" s="36" t="s">
        <v>381</v>
      </c>
      <c r="B179" s="37" t="s">
        <v>382</v>
      </c>
      <c r="C179" s="38">
        <v>38</v>
      </c>
      <c r="D179" s="39" t="s">
        <v>166</v>
      </c>
      <c r="E179" s="37" t="s">
        <v>167</v>
      </c>
      <c r="F179" s="65"/>
      <c r="G179" s="40">
        <f t="shared" si="16"/>
        <v>0</v>
      </c>
      <c r="H179" s="18">
        <v>177</v>
      </c>
      <c r="I179" s="29">
        <v>12750</v>
      </c>
      <c r="J179" s="18">
        <f t="shared" si="0"/>
        <v>31875</v>
      </c>
      <c r="K179" s="29">
        <f t="shared" si="1"/>
        <v>-31875</v>
      </c>
    </row>
    <row r="180" spans="1:11" ht="15" customHeight="1" x14ac:dyDescent="0.2">
      <c r="A180" s="36" t="s">
        <v>383</v>
      </c>
      <c r="B180" s="37" t="s">
        <v>384</v>
      </c>
      <c r="C180" s="38">
        <v>25</v>
      </c>
      <c r="D180" s="39" t="s">
        <v>166</v>
      </c>
      <c r="E180" s="37" t="s">
        <v>167</v>
      </c>
      <c r="F180" s="65"/>
      <c r="G180" s="40">
        <f t="shared" si="16"/>
        <v>0</v>
      </c>
      <c r="H180" s="18">
        <v>178</v>
      </c>
      <c r="I180" s="29">
        <v>2500</v>
      </c>
      <c r="J180" s="18">
        <f t="shared" si="0"/>
        <v>6250</v>
      </c>
      <c r="K180" s="29">
        <f t="shared" si="1"/>
        <v>-6250</v>
      </c>
    </row>
    <row r="181" spans="1:11" ht="15" customHeight="1" x14ac:dyDescent="0.2">
      <c r="A181" s="36" t="s">
        <v>385</v>
      </c>
      <c r="B181" s="37" t="s">
        <v>386</v>
      </c>
      <c r="C181" s="38">
        <v>625</v>
      </c>
      <c r="D181" s="39" t="s">
        <v>69</v>
      </c>
      <c r="E181" s="37" t="s">
        <v>70</v>
      </c>
      <c r="F181" s="65"/>
      <c r="G181" s="40">
        <f t="shared" si="16"/>
        <v>0</v>
      </c>
      <c r="H181" s="18">
        <v>179</v>
      </c>
      <c r="I181" s="29">
        <v>37500</v>
      </c>
      <c r="J181" s="18">
        <f t="shared" si="0"/>
        <v>93750</v>
      </c>
      <c r="K181" s="29">
        <f t="shared" si="1"/>
        <v>-93750</v>
      </c>
    </row>
    <row r="182" spans="1:11" ht="15" customHeight="1" x14ac:dyDescent="0.2">
      <c r="A182" s="36" t="s">
        <v>387</v>
      </c>
      <c r="B182" s="37" t="s">
        <v>388</v>
      </c>
      <c r="C182" s="38">
        <v>75</v>
      </c>
      <c r="D182" s="39" t="s">
        <v>69</v>
      </c>
      <c r="E182" s="37" t="s">
        <v>70</v>
      </c>
      <c r="F182" s="65"/>
      <c r="G182" s="40">
        <f t="shared" si="16"/>
        <v>0</v>
      </c>
      <c r="H182" s="18">
        <v>180</v>
      </c>
      <c r="I182" s="29">
        <v>165000</v>
      </c>
      <c r="J182" s="18">
        <f t="shared" si="0"/>
        <v>412500</v>
      </c>
      <c r="K182" s="29">
        <f t="shared" si="1"/>
        <v>-412500</v>
      </c>
    </row>
    <row r="183" spans="1:11" ht="15" customHeight="1" x14ac:dyDescent="0.2">
      <c r="A183" s="36" t="s">
        <v>389</v>
      </c>
      <c r="B183" s="37" t="s">
        <v>390</v>
      </c>
      <c r="C183" s="38">
        <v>5</v>
      </c>
      <c r="D183" s="39" t="s">
        <v>94</v>
      </c>
      <c r="E183" s="37" t="s">
        <v>95</v>
      </c>
      <c r="F183" s="65"/>
      <c r="G183" s="40">
        <f t="shared" si="16"/>
        <v>0</v>
      </c>
      <c r="H183" s="18">
        <v>181</v>
      </c>
      <c r="I183" s="29">
        <v>2600</v>
      </c>
      <c r="J183" s="18">
        <f t="shared" si="0"/>
        <v>6500</v>
      </c>
      <c r="K183" s="29">
        <f t="shared" si="1"/>
        <v>-6500</v>
      </c>
    </row>
    <row r="184" spans="1:11" ht="15" customHeight="1" x14ac:dyDescent="0.2">
      <c r="A184" s="36" t="s">
        <v>391</v>
      </c>
      <c r="B184" s="37" t="s">
        <v>392</v>
      </c>
      <c r="C184" s="38">
        <v>25</v>
      </c>
      <c r="D184" s="39" t="s">
        <v>69</v>
      </c>
      <c r="E184" s="37" t="s">
        <v>70</v>
      </c>
      <c r="F184" s="65"/>
      <c r="G184" s="40">
        <f t="shared" si="16"/>
        <v>0</v>
      </c>
      <c r="H184" s="18">
        <v>182</v>
      </c>
      <c r="I184" s="29">
        <v>25000</v>
      </c>
      <c r="J184" s="18">
        <f t="shared" si="0"/>
        <v>62500</v>
      </c>
      <c r="K184" s="29">
        <f t="shared" si="1"/>
        <v>-62500</v>
      </c>
    </row>
    <row r="185" spans="1:11" ht="15" customHeight="1" x14ac:dyDescent="0.2">
      <c r="A185" s="36" t="s">
        <v>393</v>
      </c>
      <c r="B185" s="37" t="s">
        <v>394</v>
      </c>
      <c r="C185" s="38">
        <v>375</v>
      </c>
      <c r="D185" s="39" t="s">
        <v>94</v>
      </c>
      <c r="E185" s="37" t="s">
        <v>95</v>
      </c>
      <c r="F185" s="65"/>
      <c r="G185" s="40">
        <f t="shared" si="16"/>
        <v>0</v>
      </c>
      <c r="H185" s="18">
        <v>183</v>
      </c>
      <c r="I185" s="29">
        <v>470250</v>
      </c>
      <c r="J185" s="18">
        <f t="shared" si="0"/>
        <v>1175625</v>
      </c>
      <c r="K185" s="29">
        <f t="shared" si="1"/>
        <v>-1175625</v>
      </c>
    </row>
    <row r="186" spans="1:11" ht="15" customHeight="1" x14ac:dyDescent="0.2">
      <c r="A186" s="36" t="s">
        <v>395</v>
      </c>
      <c r="B186" s="37" t="s">
        <v>396</v>
      </c>
      <c r="C186" s="38">
        <v>125</v>
      </c>
      <c r="D186" s="39" t="s">
        <v>94</v>
      </c>
      <c r="E186" s="37" t="s">
        <v>95</v>
      </c>
      <c r="F186" s="65"/>
      <c r="G186" s="40">
        <f t="shared" si="16"/>
        <v>0</v>
      </c>
      <c r="H186" s="18">
        <v>184</v>
      </c>
      <c r="I186" s="29">
        <v>90000</v>
      </c>
      <c r="J186" s="18">
        <f t="shared" si="0"/>
        <v>225000</v>
      </c>
      <c r="K186" s="29">
        <f t="shared" si="1"/>
        <v>-225000</v>
      </c>
    </row>
    <row r="187" spans="1:11" ht="15" customHeight="1" x14ac:dyDescent="0.2">
      <c r="A187" s="36" t="s">
        <v>397</v>
      </c>
      <c r="B187" s="37" t="s">
        <v>398</v>
      </c>
      <c r="C187" s="38">
        <v>125</v>
      </c>
      <c r="D187" s="39" t="s">
        <v>94</v>
      </c>
      <c r="E187" s="37" t="s">
        <v>95</v>
      </c>
      <c r="F187" s="65"/>
      <c r="G187" s="40">
        <f t="shared" si="16"/>
        <v>0</v>
      </c>
      <c r="H187" s="18">
        <v>185</v>
      </c>
      <c r="I187" s="29">
        <v>60000</v>
      </c>
      <c r="J187" s="18">
        <f t="shared" si="0"/>
        <v>150000</v>
      </c>
      <c r="K187" s="29">
        <f t="shared" si="1"/>
        <v>-150000</v>
      </c>
    </row>
    <row r="188" spans="1:11" ht="15" customHeight="1" x14ac:dyDescent="0.2">
      <c r="A188" s="36" t="s">
        <v>399</v>
      </c>
      <c r="B188" s="37" t="s">
        <v>400</v>
      </c>
      <c r="C188" s="38">
        <v>250</v>
      </c>
      <c r="D188" s="39" t="s">
        <v>94</v>
      </c>
      <c r="E188" s="37" t="s">
        <v>95</v>
      </c>
      <c r="F188" s="65"/>
      <c r="G188" s="40">
        <f t="shared" si="16"/>
        <v>0</v>
      </c>
      <c r="H188" s="18">
        <v>186</v>
      </c>
      <c r="I188" s="29">
        <v>70000</v>
      </c>
      <c r="J188" s="18">
        <f t="shared" si="0"/>
        <v>175000</v>
      </c>
      <c r="K188" s="29">
        <f t="shared" si="1"/>
        <v>-175000</v>
      </c>
    </row>
    <row r="189" spans="1:11" ht="15" customHeight="1" x14ac:dyDescent="0.2">
      <c r="A189" s="36" t="s">
        <v>401</v>
      </c>
      <c r="B189" s="37" t="s">
        <v>402</v>
      </c>
      <c r="C189" s="38">
        <v>150</v>
      </c>
      <c r="D189" s="39" t="s">
        <v>94</v>
      </c>
      <c r="E189" s="37" t="s">
        <v>95</v>
      </c>
      <c r="F189" s="65"/>
      <c r="G189" s="40">
        <f t="shared" si="16"/>
        <v>0</v>
      </c>
      <c r="H189" s="18">
        <v>187</v>
      </c>
      <c r="I189" s="29">
        <v>42000</v>
      </c>
      <c r="J189" s="18">
        <f t="shared" si="0"/>
        <v>105000</v>
      </c>
      <c r="K189" s="29">
        <f t="shared" si="1"/>
        <v>-105000</v>
      </c>
    </row>
    <row r="190" spans="1:11" ht="15" customHeight="1" x14ac:dyDescent="0.2">
      <c r="A190" s="36" t="s">
        <v>403</v>
      </c>
      <c r="B190" s="37" t="s">
        <v>404</v>
      </c>
      <c r="C190" s="38">
        <v>63</v>
      </c>
      <c r="D190" s="39" t="s">
        <v>94</v>
      </c>
      <c r="E190" s="37" t="s">
        <v>95</v>
      </c>
      <c r="F190" s="65"/>
      <c r="G190" s="40">
        <f t="shared" si="16"/>
        <v>0</v>
      </c>
      <c r="H190" s="18">
        <v>188</v>
      </c>
      <c r="I190" s="29">
        <v>17500</v>
      </c>
      <c r="J190" s="18">
        <f t="shared" si="0"/>
        <v>43750</v>
      </c>
      <c r="K190" s="29">
        <f t="shared" si="1"/>
        <v>-43750</v>
      </c>
    </row>
    <row r="191" spans="1:11" ht="15" customHeight="1" x14ac:dyDescent="0.2">
      <c r="A191" s="36" t="s">
        <v>405</v>
      </c>
      <c r="B191" s="37" t="s">
        <v>406</v>
      </c>
      <c r="C191" s="38">
        <v>25</v>
      </c>
      <c r="D191" s="39" t="s">
        <v>94</v>
      </c>
      <c r="E191" s="37" t="s">
        <v>95</v>
      </c>
      <c r="F191" s="65"/>
      <c r="G191" s="40">
        <f t="shared" si="16"/>
        <v>0</v>
      </c>
      <c r="H191" s="18">
        <v>189</v>
      </c>
      <c r="I191" s="29">
        <v>7000</v>
      </c>
      <c r="J191" s="18">
        <f t="shared" si="0"/>
        <v>17500</v>
      </c>
      <c r="K191" s="29">
        <f t="shared" si="1"/>
        <v>-17500</v>
      </c>
    </row>
    <row r="192" spans="1:11" ht="15" customHeight="1" x14ac:dyDescent="0.2">
      <c r="A192" s="36" t="s">
        <v>407</v>
      </c>
      <c r="B192" s="37" t="s">
        <v>408</v>
      </c>
      <c r="C192" s="38">
        <v>15</v>
      </c>
      <c r="D192" s="39" t="s">
        <v>94</v>
      </c>
      <c r="E192" s="37" t="s">
        <v>95</v>
      </c>
      <c r="F192" s="65"/>
      <c r="G192" s="40">
        <f t="shared" si="16"/>
        <v>0</v>
      </c>
      <c r="H192" s="18">
        <v>190</v>
      </c>
      <c r="I192" s="29">
        <v>6000</v>
      </c>
      <c r="J192" s="18">
        <f t="shared" si="0"/>
        <v>15000</v>
      </c>
      <c r="K192" s="29">
        <f t="shared" si="1"/>
        <v>-15000</v>
      </c>
    </row>
    <row r="193" spans="1:11" ht="15" customHeight="1" x14ac:dyDescent="0.2">
      <c r="A193" s="36" t="s">
        <v>409</v>
      </c>
      <c r="B193" s="37" t="s">
        <v>410</v>
      </c>
      <c r="C193" s="38">
        <v>200</v>
      </c>
      <c r="D193" s="39" t="s">
        <v>102</v>
      </c>
      <c r="E193" s="37" t="s">
        <v>103</v>
      </c>
      <c r="F193" s="65"/>
      <c r="G193" s="40">
        <f t="shared" si="16"/>
        <v>0</v>
      </c>
      <c r="H193" s="18">
        <v>191</v>
      </c>
      <c r="I193" s="29">
        <v>70400</v>
      </c>
      <c r="J193" s="18">
        <f t="shared" si="0"/>
        <v>176000</v>
      </c>
      <c r="K193" s="29">
        <f t="shared" si="1"/>
        <v>-176000</v>
      </c>
    </row>
    <row r="194" spans="1:11" ht="15" customHeight="1" x14ac:dyDescent="0.2">
      <c r="A194" s="41" t="s">
        <v>411</v>
      </c>
      <c r="B194" s="42" t="s">
        <v>412</v>
      </c>
      <c r="C194" s="43">
        <v>0</v>
      </c>
      <c r="D194" s="44" t="s">
        <v>413</v>
      </c>
      <c r="E194" s="42" t="s">
        <v>414</v>
      </c>
      <c r="F194" s="65"/>
      <c r="G194" s="45">
        <f t="shared" si="16"/>
        <v>0</v>
      </c>
      <c r="H194" s="18">
        <v>192</v>
      </c>
      <c r="I194" s="29">
        <v>0</v>
      </c>
      <c r="J194" s="18">
        <f t="shared" si="0"/>
        <v>0</v>
      </c>
      <c r="K194" s="29">
        <f t="shared" si="1"/>
        <v>0</v>
      </c>
    </row>
    <row r="195" spans="1:11" ht="19.5" customHeight="1" x14ac:dyDescent="0.2">
      <c r="A195" s="30"/>
      <c r="B195" s="31" t="s">
        <v>55</v>
      </c>
      <c r="C195" s="46"/>
      <c r="D195" s="33"/>
      <c r="E195" s="34"/>
      <c r="F195" s="16" t="s">
        <v>20</v>
      </c>
      <c r="G195" s="35">
        <f>SUM(G196:G224)</f>
        <v>0</v>
      </c>
      <c r="H195" s="18">
        <v>193</v>
      </c>
      <c r="I195" s="29">
        <v>7661300</v>
      </c>
      <c r="J195" s="18">
        <f t="shared" si="0"/>
        <v>19153250</v>
      </c>
      <c r="K195" s="29">
        <f t="shared" si="1"/>
        <v>-19153250</v>
      </c>
    </row>
    <row r="196" spans="1:11" ht="15" customHeight="1" x14ac:dyDescent="0.2">
      <c r="A196" s="36" t="s">
        <v>415</v>
      </c>
      <c r="B196" s="37" t="s">
        <v>416</v>
      </c>
      <c r="C196" s="38">
        <v>10000</v>
      </c>
      <c r="D196" s="39" t="s">
        <v>365</v>
      </c>
      <c r="E196" s="37" t="s">
        <v>417</v>
      </c>
      <c r="F196" s="65"/>
      <c r="G196" s="40">
        <f t="shared" ref="G196:G224" si="17">C196*F196</f>
        <v>0</v>
      </c>
      <c r="H196" s="18">
        <v>194</v>
      </c>
      <c r="I196" s="29">
        <v>720000</v>
      </c>
      <c r="J196" s="18">
        <f t="shared" si="0"/>
        <v>1800000</v>
      </c>
      <c r="K196" s="29">
        <f t="shared" si="1"/>
        <v>-1800000</v>
      </c>
    </row>
    <row r="197" spans="1:11" ht="15" customHeight="1" x14ac:dyDescent="0.2">
      <c r="A197" s="36" t="s">
        <v>418</v>
      </c>
      <c r="B197" s="37" t="s">
        <v>419</v>
      </c>
      <c r="C197" s="38">
        <v>22500</v>
      </c>
      <c r="D197" s="39" t="s">
        <v>420</v>
      </c>
      <c r="E197" s="37" t="s">
        <v>421</v>
      </c>
      <c r="F197" s="65"/>
      <c r="G197" s="40">
        <f t="shared" si="17"/>
        <v>0</v>
      </c>
      <c r="H197" s="18">
        <v>195</v>
      </c>
      <c r="I197" s="29">
        <v>513000</v>
      </c>
      <c r="J197" s="18">
        <f t="shared" si="0"/>
        <v>1282500</v>
      </c>
      <c r="K197" s="29">
        <f t="shared" si="1"/>
        <v>-1282500</v>
      </c>
    </row>
    <row r="198" spans="1:11" ht="15" customHeight="1" x14ac:dyDescent="0.2">
      <c r="A198" s="36" t="s">
        <v>422</v>
      </c>
      <c r="B198" s="37" t="s">
        <v>423</v>
      </c>
      <c r="C198" s="38">
        <v>16250</v>
      </c>
      <c r="D198" s="39" t="s">
        <v>420</v>
      </c>
      <c r="E198" s="37" t="s">
        <v>421</v>
      </c>
      <c r="F198" s="65"/>
      <c r="G198" s="40">
        <f t="shared" si="17"/>
        <v>0</v>
      </c>
      <c r="H198" s="18">
        <v>196</v>
      </c>
      <c r="I198" s="29">
        <v>2067000</v>
      </c>
      <c r="J198" s="18">
        <f t="shared" si="0"/>
        <v>5167500</v>
      </c>
      <c r="K198" s="29">
        <f t="shared" si="1"/>
        <v>-5167500</v>
      </c>
    </row>
    <row r="199" spans="1:11" ht="15" customHeight="1" x14ac:dyDescent="0.2">
      <c r="A199" s="36" t="s">
        <v>424</v>
      </c>
      <c r="B199" s="37" t="s">
        <v>425</v>
      </c>
      <c r="C199" s="38">
        <v>16250</v>
      </c>
      <c r="D199" s="39" t="s">
        <v>420</v>
      </c>
      <c r="E199" s="37" t="s">
        <v>421</v>
      </c>
      <c r="F199" s="65"/>
      <c r="G199" s="40">
        <f t="shared" si="17"/>
        <v>0</v>
      </c>
      <c r="H199" s="18">
        <v>197</v>
      </c>
      <c r="I199" s="29">
        <v>1040000</v>
      </c>
      <c r="J199" s="18">
        <f t="shared" si="0"/>
        <v>2600000</v>
      </c>
      <c r="K199" s="29">
        <f t="shared" si="1"/>
        <v>-2600000</v>
      </c>
    </row>
    <row r="200" spans="1:11" ht="15" customHeight="1" x14ac:dyDescent="0.2">
      <c r="A200" s="36" t="s">
        <v>426</v>
      </c>
      <c r="B200" s="37" t="s">
        <v>427</v>
      </c>
      <c r="C200" s="38">
        <v>1000</v>
      </c>
      <c r="D200" s="39" t="s">
        <v>428</v>
      </c>
      <c r="E200" s="37" t="s">
        <v>429</v>
      </c>
      <c r="F200" s="65"/>
      <c r="G200" s="40">
        <f t="shared" si="17"/>
        <v>0</v>
      </c>
      <c r="H200" s="18">
        <v>198</v>
      </c>
      <c r="I200" s="29">
        <v>1480000</v>
      </c>
      <c r="J200" s="18">
        <f t="shared" si="0"/>
        <v>3700000</v>
      </c>
      <c r="K200" s="29">
        <f t="shared" si="1"/>
        <v>-3700000</v>
      </c>
    </row>
    <row r="201" spans="1:11" ht="15" customHeight="1" x14ac:dyDescent="0.2">
      <c r="A201" s="36" t="s">
        <v>430</v>
      </c>
      <c r="B201" s="37" t="s">
        <v>431</v>
      </c>
      <c r="C201" s="38">
        <v>1250</v>
      </c>
      <c r="D201" s="39" t="s">
        <v>146</v>
      </c>
      <c r="E201" s="37" t="s">
        <v>147</v>
      </c>
      <c r="F201" s="65"/>
      <c r="G201" s="40">
        <f t="shared" si="17"/>
        <v>0</v>
      </c>
      <c r="H201" s="18">
        <v>199</v>
      </c>
      <c r="I201" s="29">
        <v>210000</v>
      </c>
      <c r="J201" s="18">
        <f t="shared" si="0"/>
        <v>525000</v>
      </c>
      <c r="K201" s="29">
        <f t="shared" si="1"/>
        <v>-525000</v>
      </c>
    </row>
    <row r="202" spans="1:11" ht="15" customHeight="1" x14ac:dyDescent="0.2">
      <c r="A202" s="36" t="s">
        <v>432</v>
      </c>
      <c r="B202" s="37" t="s">
        <v>433</v>
      </c>
      <c r="C202" s="38">
        <v>500</v>
      </c>
      <c r="D202" s="39" t="s">
        <v>69</v>
      </c>
      <c r="E202" s="37" t="s">
        <v>70</v>
      </c>
      <c r="F202" s="65"/>
      <c r="G202" s="40">
        <f t="shared" si="17"/>
        <v>0</v>
      </c>
      <c r="H202" s="18">
        <v>200</v>
      </c>
      <c r="I202" s="29">
        <v>32000</v>
      </c>
      <c r="J202" s="18">
        <f t="shared" si="0"/>
        <v>80000</v>
      </c>
      <c r="K202" s="29">
        <f t="shared" si="1"/>
        <v>-80000</v>
      </c>
    </row>
    <row r="203" spans="1:11" ht="15" customHeight="1" x14ac:dyDescent="0.2">
      <c r="A203" s="36" t="s">
        <v>434</v>
      </c>
      <c r="B203" s="37" t="s">
        <v>435</v>
      </c>
      <c r="C203" s="38">
        <v>2500</v>
      </c>
      <c r="D203" s="39" t="s">
        <v>365</v>
      </c>
      <c r="E203" s="37" t="s">
        <v>417</v>
      </c>
      <c r="F203" s="65"/>
      <c r="G203" s="40">
        <f t="shared" si="17"/>
        <v>0</v>
      </c>
      <c r="H203" s="18">
        <v>201</v>
      </c>
      <c r="I203" s="29">
        <v>270000</v>
      </c>
      <c r="J203" s="18">
        <f t="shared" si="0"/>
        <v>675000</v>
      </c>
      <c r="K203" s="29">
        <f t="shared" si="1"/>
        <v>-675000</v>
      </c>
    </row>
    <row r="204" spans="1:11" ht="15" customHeight="1" x14ac:dyDescent="0.2">
      <c r="A204" s="36" t="s">
        <v>436</v>
      </c>
      <c r="B204" s="37" t="s">
        <v>437</v>
      </c>
      <c r="C204" s="38">
        <v>625</v>
      </c>
      <c r="D204" s="39" t="s">
        <v>69</v>
      </c>
      <c r="E204" s="37" t="s">
        <v>70</v>
      </c>
      <c r="F204" s="65"/>
      <c r="G204" s="40">
        <f t="shared" si="17"/>
        <v>0</v>
      </c>
      <c r="H204" s="18">
        <v>202</v>
      </c>
      <c r="I204" s="29">
        <v>22500</v>
      </c>
      <c r="J204" s="18">
        <f t="shared" si="0"/>
        <v>56250</v>
      </c>
      <c r="K204" s="29">
        <f t="shared" si="1"/>
        <v>-56250</v>
      </c>
    </row>
    <row r="205" spans="1:11" ht="15" customHeight="1" x14ac:dyDescent="0.2">
      <c r="A205" s="36" t="s">
        <v>438</v>
      </c>
      <c r="B205" s="37" t="s">
        <v>439</v>
      </c>
      <c r="C205" s="38">
        <v>150</v>
      </c>
      <c r="D205" s="39" t="s">
        <v>146</v>
      </c>
      <c r="E205" s="37" t="s">
        <v>147</v>
      </c>
      <c r="F205" s="65"/>
      <c r="G205" s="40">
        <f t="shared" si="17"/>
        <v>0</v>
      </c>
      <c r="H205" s="18">
        <v>203</v>
      </c>
      <c r="I205" s="29">
        <v>7200</v>
      </c>
      <c r="J205" s="18">
        <f t="shared" si="0"/>
        <v>18000</v>
      </c>
      <c r="K205" s="29">
        <f t="shared" si="1"/>
        <v>-18000</v>
      </c>
    </row>
    <row r="206" spans="1:11" ht="15" customHeight="1" x14ac:dyDescent="0.2">
      <c r="A206" s="36" t="s">
        <v>440</v>
      </c>
      <c r="B206" s="37" t="s">
        <v>441</v>
      </c>
      <c r="C206" s="38">
        <v>375</v>
      </c>
      <c r="D206" s="39" t="s">
        <v>146</v>
      </c>
      <c r="E206" s="37" t="s">
        <v>147</v>
      </c>
      <c r="F206" s="65"/>
      <c r="G206" s="40">
        <f t="shared" si="17"/>
        <v>0</v>
      </c>
      <c r="H206" s="18">
        <v>204</v>
      </c>
      <c r="I206" s="29">
        <v>9000</v>
      </c>
      <c r="J206" s="18">
        <f t="shared" si="0"/>
        <v>22500</v>
      </c>
      <c r="K206" s="29">
        <f t="shared" si="1"/>
        <v>-22500</v>
      </c>
    </row>
    <row r="207" spans="1:11" ht="15" customHeight="1" x14ac:dyDescent="0.2">
      <c r="A207" s="36" t="s">
        <v>442</v>
      </c>
      <c r="B207" s="37" t="s">
        <v>443</v>
      </c>
      <c r="C207" s="38">
        <v>200</v>
      </c>
      <c r="D207" s="39" t="s">
        <v>146</v>
      </c>
      <c r="E207" s="37" t="s">
        <v>147</v>
      </c>
      <c r="F207" s="65"/>
      <c r="G207" s="40">
        <f t="shared" si="17"/>
        <v>0</v>
      </c>
      <c r="H207" s="18">
        <v>205</v>
      </c>
      <c r="I207" s="29">
        <v>13600</v>
      </c>
      <c r="J207" s="18">
        <f t="shared" si="0"/>
        <v>34000</v>
      </c>
      <c r="K207" s="29">
        <f t="shared" si="1"/>
        <v>-34000</v>
      </c>
    </row>
    <row r="208" spans="1:11" ht="15" customHeight="1" x14ac:dyDescent="0.2">
      <c r="A208" s="36" t="s">
        <v>444</v>
      </c>
      <c r="B208" s="37" t="s">
        <v>445</v>
      </c>
      <c r="C208" s="38">
        <v>138</v>
      </c>
      <c r="D208" s="39" t="s">
        <v>146</v>
      </c>
      <c r="E208" s="37" t="s">
        <v>147</v>
      </c>
      <c r="F208" s="65"/>
      <c r="G208" s="40">
        <f t="shared" si="17"/>
        <v>0</v>
      </c>
      <c r="H208" s="18">
        <v>206</v>
      </c>
      <c r="I208" s="29">
        <v>27500</v>
      </c>
      <c r="J208" s="18">
        <f t="shared" si="0"/>
        <v>68750</v>
      </c>
      <c r="K208" s="29">
        <f t="shared" si="1"/>
        <v>-68750</v>
      </c>
    </row>
    <row r="209" spans="1:11" ht="15" customHeight="1" x14ac:dyDescent="0.2">
      <c r="A209" s="36" t="s">
        <v>446</v>
      </c>
      <c r="B209" s="37" t="s">
        <v>447</v>
      </c>
      <c r="C209" s="38">
        <v>125</v>
      </c>
      <c r="D209" s="39" t="s">
        <v>146</v>
      </c>
      <c r="E209" s="37" t="s">
        <v>147</v>
      </c>
      <c r="F209" s="65"/>
      <c r="G209" s="40">
        <f t="shared" si="17"/>
        <v>0</v>
      </c>
      <c r="H209" s="18">
        <v>207</v>
      </c>
      <c r="I209" s="29">
        <v>6500</v>
      </c>
      <c r="J209" s="18">
        <f t="shared" si="0"/>
        <v>16250</v>
      </c>
      <c r="K209" s="29">
        <f t="shared" si="1"/>
        <v>-16250</v>
      </c>
    </row>
    <row r="210" spans="1:11" ht="15" customHeight="1" x14ac:dyDescent="0.2">
      <c r="A210" s="36" t="s">
        <v>448</v>
      </c>
      <c r="B210" s="37" t="s">
        <v>449</v>
      </c>
      <c r="C210" s="38">
        <v>88</v>
      </c>
      <c r="D210" s="39" t="s">
        <v>146</v>
      </c>
      <c r="E210" s="37" t="s">
        <v>147</v>
      </c>
      <c r="F210" s="65"/>
      <c r="G210" s="40">
        <f t="shared" si="17"/>
        <v>0</v>
      </c>
      <c r="H210" s="18">
        <v>208</v>
      </c>
      <c r="I210" s="29">
        <v>24500</v>
      </c>
      <c r="J210" s="18">
        <f t="shared" si="0"/>
        <v>61250</v>
      </c>
      <c r="K210" s="29">
        <f t="shared" si="1"/>
        <v>-61250</v>
      </c>
    </row>
    <row r="211" spans="1:11" ht="15" customHeight="1" x14ac:dyDescent="0.2">
      <c r="A211" s="36" t="s">
        <v>450</v>
      </c>
      <c r="B211" s="37" t="s">
        <v>451</v>
      </c>
      <c r="C211" s="38">
        <v>225</v>
      </c>
      <c r="D211" s="39" t="s">
        <v>365</v>
      </c>
      <c r="E211" s="37" t="s">
        <v>417</v>
      </c>
      <c r="F211" s="65"/>
      <c r="G211" s="40">
        <f t="shared" si="17"/>
        <v>0</v>
      </c>
      <c r="H211" s="18">
        <v>209</v>
      </c>
      <c r="I211" s="29">
        <v>180000</v>
      </c>
      <c r="J211" s="18">
        <f t="shared" si="0"/>
        <v>450000</v>
      </c>
      <c r="K211" s="29">
        <f t="shared" si="1"/>
        <v>-450000</v>
      </c>
    </row>
    <row r="212" spans="1:11" ht="15" customHeight="1" x14ac:dyDescent="0.2">
      <c r="A212" s="36" t="s">
        <v>452</v>
      </c>
      <c r="B212" s="37" t="s">
        <v>453</v>
      </c>
      <c r="C212" s="38">
        <v>100</v>
      </c>
      <c r="D212" s="39" t="s">
        <v>146</v>
      </c>
      <c r="E212" s="37" t="s">
        <v>147</v>
      </c>
      <c r="F212" s="65"/>
      <c r="G212" s="40">
        <f t="shared" si="17"/>
        <v>0</v>
      </c>
      <c r="H212" s="18">
        <v>210</v>
      </c>
      <c r="I212" s="29">
        <v>28000</v>
      </c>
      <c r="J212" s="18">
        <f t="shared" si="0"/>
        <v>70000</v>
      </c>
      <c r="K212" s="29">
        <f t="shared" si="1"/>
        <v>-70000</v>
      </c>
    </row>
    <row r="213" spans="1:11" ht="15" customHeight="1" x14ac:dyDescent="0.2">
      <c r="A213" s="36" t="s">
        <v>454</v>
      </c>
      <c r="B213" s="37" t="s">
        <v>455</v>
      </c>
      <c r="C213" s="38">
        <v>25</v>
      </c>
      <c r="D213" s="39" t="s">
        <v>428</v>
      </c>
      <c r="E213" s="37" t="s">
        <v>429</v>
      </c>
      <c r="F213" s="65"/>
      <c r="G213" s="40">
        <f t="shared" si="17"/>
        <v>0</v>
      </c>
      <c r="H213" s="18">
        <v>211</v>
      </c>
      <c r="I213" s="29">
        <v>43800</v>
      </c>
      <c r="J213" s="18">
        <f t="shared" si="0"/>
        <v>109500</v>
      </c>
      <c r="K213" s="29">
        <f t="shared" si="1"/>
        <v>-109500</v>
      </c>
    </row>
    <row r="214" spans="1:11" ht="15" customHeight="1" x14ac:dyDescent="0.2">
      <c r="A214" s="36" t="s">
        <v>456</v>
      </c>
      <c r="B214" s="37" t="s">
        <v>457</v>
      </c>
      <c r="C214" s="38">
        <v>400</v>
      </c>
      <c r="D214" s="39" t="s">
        <v>146</v>
      </c>
      <c r="E214" s="37" t="s">
        <v>147</v>
      </c>
      <c r="F214" s="65"/>
      <c r="G214" s="40">
        <f t="shared" si="17"/>
        <v>0</v>
      </c>
      <c r="H214" s="18">
        <v>212</v>
      </c>
      <c r="I214" s="29">
        <v>112000</v>
      </c>
      <c r="J214" s="18">
        <f t="shared" si="0"/>
        <v>280000</v>
      </c>
      <c r="K214" s="29">
        <f t="shared" si="1"/>
        <v>-280000</v>
      </c>
    </row>
    <row r="215" spans="1:11" ht="15" customHeight="1" x14ac:dyDescent="0.2">
      <c r="A215" s="36" t="s">
        <v>458</v>
      </c>
      <c r="B215" s="37" t="s">
        <v>459</v>
      </c>
      <c r="C215" s="38">
        <v>150</v>
      </c>
      <c r="D215" s="39" t="s">
        <v>94</v>
      </c>
      <c r="E215" s="37" t="s">
        <v>95</v>
      </c>
      <c r="F215" s="65"/>
      <c r="G215" s="40">
        <f t="shared" si="17"/>
        <v>0</v>
      </c>
      <c r="H215" s="18">
        <v>213</v>
      </c>
      <c r="I215" s="29">
        <v>78000</v>
      </c>
      <c r="J215" s="18">
        <f t="shared" si="0"/>
        <v>195000</v>
      </c>
      <c r="K215" s="29">
        <f t="shared" si="1"/>
        <v>-195000</v>
      </c>
    </row>
    <row r="216" spans="1:11" ht="15" customHeight="1" x14ac:dyDescent="0.2">
      <c r="A216" s="36" t="s">
        <v>460</v>
      </c>
      <c r="B216" s="37" t="s">
        <v>461</v>
      </c>
      <c r="C216" s="38">
        <v>25</v>
      </c>
      <c r="D216" s="39" t="s">
        <v>146</v>
      </c>
      <c r="E216" s="37" t="s">
        <v>147</v>
      </c>
      <c r="F216" s="65"/>
      <c r="G216" s="40">
        <f t="shared" si="17"/>
        <v>0</v>
      </c>
      <c r="H216" s="18">
        <v>214</v>
      </c>
      <c r="I216" s="29">
        <v>22800</v>
      </c>
      <c r="J216" s="18">
        <f t="shared" si="0"/>
        <v>57000</v>
      </c>
      <c r="K216" s="29">
        <f t="shared" si="1"/>
        <v>-57000</v>
      </c>
    </row>
    <row r="217" spans="1:11" ht="15" customHeight="1" x14ac:dyDescent="0.2">
      <c r="A217" s="36" t="s">
        <v>462</v>
      </c>
      <c r="B217" s="37" t="s">
        <v>463</v>
      </c>
      <c r="C217" s="38">
        <v>50</v>
      </c>
      <c r="D217" s="39" t="s">
        <v>94</v>
      </c>
      <c r="E217" s="37" t="s">
        <v>95</v>
      </c>
      <c r="F217" s="65"/>
      <c r="G217" s="40">
        <f t="shared" si="17"/>
        <v>0</v>
      </c>
      <c r="H217" s="18">
        <v>215</v>
      </c>
      <c r="I217" s="29">
        <v>50000</v>
      </c>
      <c r="J217" s="18">
        <f t="shared" si="0"/>
        <v>125000</v>
      </c>
      <c r="K217" s="29">
        <f t="shared" si="1"/>
        <v>-125000</v>
      </c>
    </row>
    <row r="218" spans="1:11" ht="15" customHeight="1" x14ac:dyDescent="0.2">
      <c r="A218" s="36" t="s">
        <v>464</v>
      </c>
      <c r="B218" s="37" t="s">
        <v>465</v>
      </c>
      <c r="C218" s="38">
        <v>15</v>
      </c>
      <c r="D218" s="39" t="s">
        <v>94</v>
      </c>
      <c r="E218" s="37" t="s">
        <v>95</v>
      </c>
      <c r="F218" s="65"/>
      <c r="G218" s="40">
        <f t="shared" si="17"/>
        <v>0</v>
      </c>
      <c r="H218" s="18">
        <v>216</v>
      </c>
      <c r="I218" s="29">
        <v>27000</v>
      </c>
      <c r="J218" s="18">
        <f t="shared" si="0"/>
        <v>67500</v>
      </c>
      <c r="K218" s="29">
        <f t="shared" si="1"/>
        <v>-67500</v>
      </c>
    </row>
    <row r="219" spans="1:11" ht="15" customHeight="1" x14ac:dyDescent="0.2">
      <c r="A219" s="36" t="s">
        <v>466</v>
      </c>
      <c r="B219" s="37" t="s">
        <v>467</v>
      </c>
      <c r="C219" s="38">
        <v>125</v>
      </c>
      <c r="D219" s="39" t="s">
        <v>69</v>
      </c>
      <c r="E219" s="37" t="s">
        <v>70</v>
      </c>
      <c r="F219" s="65"/>
      <c r="G219" s="40">
        <f t="shared" si="17"/>
        <v>0</v>
      </c>
      <c r="H219" s="18">
        <v>217</v>
      </c>
      <c r="I219" s="29">
        <v>10000</v>
      </c>
      <c r="J219" s="18">
        <f t="shared" si="0"/>
        <v>25000</v>
      </c>
      <c r="K219" s="29">
        <f t="shared" si="1"/>
        <v>-25000</v>
      </c>
    </row>
    <row r="220" spans="1:11" ht="15" customHeight="1" x14ac:dyDescent="0.2">
      <c r="A220" s="36" t="s">
        <v>468</v>
      </c>
      <c r="B220" s="37" t="s">
        <v>469</v>
      </c>
      <c r="C220" s="38">
        <v>750</v>
      </c>
      <c r="D220" s="39" t="s">
        <v>69</v>
      </c>
      <c r="E220" s="37" t="s">
        <v>70</v>
      </c>
      <c r="F220" s="65"/>
      <c r="G220" s="40">
        <f t="shared" si="17"/>
        <v>0</v>
      </c>
      <c r="H220" s="18">
        <v>218</v>
      </c>
      <c r="I220" s="29">
        <v>36000</v>
      </c>
      <c r="J220" s="18">
        <f t="shared" si="0"/>
        <v>90000</v>
      </c>
      <c r="K220" s="29">
        <f t="shared" si="1"/>
        <v>-90000</v>
      </c>
    </row>
    <row r="221" spans="1:11" ht="15" customHeight="1" x14ac:dyDescent="0.2">
      <c r="A221" s="36" t="s">
        <v>470</v>
      </c>
      <c r="B221" s="37" t="s">
        <v>471</v>
      </c>
      <c r="C221" s="38">
        <v>113</v>
      </c>
      <c r="D221" s="39" t="s">
        <v>146</v>
      </c>
      <c r="E221" s="37" t="s">
        <v>147</v>
      </c>
      <c r="F221" s="65"/>
      <c r="G221" s="40">
        <f t="shared" si="17"/>
        <v>0</v>
      </c>
      <c r="H221" s="18">
        <v>219</v>
      </c>
      <c r="I221" s="29">
        <v>175500</v>
      </c>
      <c r="J221" s="18">
        <f t="shared" si="0"/>
        <v>438750</v>
      </c>
      <c r="K221" s="29">
        <f t="shared" si="1"/>
        <v>-438750</v>
      </c>
    </row>
    <row r="222" spans="1:11" ht="15" customHeight="1" x14ac:dyDescent="0.2">
      <c r="A222" s="36" t="s">
        <v>472</v>
      </c>
      <c r="B222" s="37" t="s">
        <v>473</v>
      </c>
      <c r="C222" s="38">
        <v>75</v>
      </c>
      <c r="D222" s="39" t="s">
        <v>146</v>
      </c>
      <c r="E222" s="37" t="s">
        <v>147</v>
      </c>
      <c r="F222" s="65"/>
      <c r="G222" s="40">
        <f t="shared" si="17"/>
        <v>0</v>
      </c>
      <c r="H222" s="18">
        <v>220</v>
      </c>
      <c r="I222" s="29">
        <v>41400</v>
      </c>
      <c r="J222" s="18">
        <f t="shared" si="0"/>
        <v>103500</v>
      </c>
      <c r="K222" s="29">
        <f t="shared" si="1"/>
        <v>-103500</v>
      </c>
    </row>
    <row r="223" spans="1:11" ht="15" customHeight="1" x14ac:dyDescent="0.2">
      <c r="A223" s="36" t="s">
        <v>474</v>
      </c>
      <c r="B223" s="37" t="s">
        <v>475</v>
      </c>
      <c r="C223" s="38">
        <v>150</v>
      </c>
      <c r="D223" s="39" t="s">
        <v>365</v>
      </c>
      <c r="E223" s="37" t="s">
        <v>417</v>
      </c>
      <c r="F223" s="65"/>
      <c r="G223" s="40">
        <f t="shared" si="17"/>
        <v>0</v>
      </c>
      <c r="H223" s="18">
        <v>221</v>
      </c>
      <c r="I223" s="29">
        <v>150000</v>
      </c>
      <c r="J223" s="18">
        <f t="shared" si="0"/>
        <v>375000</v>
      </c>
      <c r="K223" s="29">
        <f t="shared" si="1"/>
        <v>-375000</v>
      </c>
    </row>
    <row r="224" spans="1:11" ht="15" customHeight="1" x14ac:dyDescent="0.2">
      <c r="A224" s="41" t="s">
        <v>476</v>
      </c>
      <c r="B224" s="42" t="s">
        <v>410</v>
      </c>
      <c r="C224" s="43">
        <v>750</v>
      </c>
      <c r="D224" s="44" t="s">
        <v>102</v>
      </c>
      <c r="E224" s="42" t="s">
        <v>103</v>
      </c>
      <c r="F224" s="65"/>
      <c r="G224" s="45">
        <f t="shared" si="17"/>
        <v>0</v>
      </c>
      <c r="H224" s="18">
        <v>222</v>
      </c>
      <c r="I224" s="29">
        <v>264000</v>
      </c>
      <c r="J224" s="18">
        <f t="shared" si="0"/>
        <v>660000</v>
      </c>
      <c r="K224" s="29">
        <f t="shared" si="1"/>
        <v>-660000</v>
      </c>
    </row>
    <row r="225" spans="1:11" ht="19.5" customHeight="1" x14ac:dyDescent="0.2">
      <c r="A225" s="30"/>
      <c r="B225" s="31" t="s">
        <v>477</v>
      </c>
      <c r="C225" s="46"/>
      <c r="D225" s="33"/>
      <c r="E225" s="34"/>
      <c r="F225" s="16" t="s">
        <v>20</v>
      </c>
      <c r="G225" s="35">
        <f>SUM(G226:G242)</f>
        <v>0</v>
      </c>
      <c r="H225" s="18">
        <v>223</v>
      </c>
      <c r="I225" s="29">
        <v>1604500</v>
      </c>
      <c r="J225" s="18">
        <f t="shared" si="0"/>
        <v>4011250</v>
      </c>
      <c r="K225" s="29">
        <f t="shared" si="1"/>
        <v>-4011250</v>
      </c>
    </row>
    <row r="226" spans="1:11" ht="15" customHeight="1" x14ac:dyDescent="0.2">
      <c r="A226" s="36" t="s">
        <v>478</v>
      </c>
      <c r="B226" s="37" t="s">
        <v>479</v>
      </c>
      <c r="C226" s="38">
        <v>100000</v>
      </c>
      <c r="D226" s="39" t="s">
        <v>365</v>
      </c>
      <c r="E226" s="37" t="s">
        <v>417</v>
      </c>
      <c r="F226" s="65"/>
      <c r="G226" s="40">
        <f t="shared" ref="G226:G242" si="18">C226*F226</f>
        <v>0</v>
      </c>
      <c r="H226" s="18">
        <v>224</v>
      </c>
      <c r="I226" s="29">
        <v>68000</v>
      </c>
      <c r="J226" s="18">
        <f t="shared" si="0"/>
        <v>170000</v>
      </c>
      <c r="K226" s="29">
        <f t="shared" si="1"/>
        <v>-170000</v>
      </c>
    </row>
    <row r="227" spans="1:11" ht="15" customHeight="1" x14ac:dyDescent="0.2">
      <c r="A227" s="36" t="s">
        <v>480</v>
      </c>
      <c r="B227" s="37" t="s">
        <v>481</v>
      </c>
      <c r="C227" s="38">
        <v>175000</v>
      </c>
      <c r="D227" s="39" t="s">
        <v>365</v>
      </c>
      <c r="E227" s="37" t="s">
        <v>417</v>
      </c>
      <c r="F227" s="65"/>
      <c r="G227" s="40">
        <f t="shared" si="18"/>
        <v>0</v>
      </c>
      <c r="H227" s="18">
        <v>225</v>
      </c>
      <c r="I227" s="29">
        <v>84000</v>
      </c>
      <c r="J227" s="18">
        <f t="shared" si="0"/>
        <v>210000</v>
      </c>
      <c r="K227" s="29">
        <f t="shared" si="1"/>
        <v>-210000</v>
      </c>
    </row>
    <row r="228" spans="1:11" ht="15" customHeight="1" x14ac:dyDescent="0.2">
      <c r="A228" s="36" t="s">
        <v>482</v>
      </c>
      <c r="B228" s="37" t="s">
        <v>483</v>
      </c>
      <c r="C228" s="38">
        <v>750</v>
      </c>
      <c r="D228" s="39" t="s">
        <v>146</v>
      </c>
      <c r="E228" s="37" t="s">
        <v>147</v>
      </c>
      <c r="F228" s="65"/>
      <c r="G228" s="40">
        <f t="shared" si="18"/>
        <v>0</v>
      </c>
      <c r="H228" s="18">
        <v>226</v>
      </c>
      <c r="I228" s="29">
        <v>75000</v>
      </c>
      <c r="J228" s="18">
        <f t="shared" si="0"/>
        <v>187500</v>
      </c>
      <c r="K228" s="29">
        <f t="shared" si="1"/>
        <v>-187500</v>
      </c>
    </row>
    <row r="229" spans="1:11" ht="15" customHeight="1" x14ac:dyDescent="0.2">
      <c r="A229" s="36" t="s">
        <v>484</v>
      </c>
      <c r="B229" s="37" t="s">
        <v>485</v>
      </c>
      <c r="C229" s="38">
        <v>375</v>
      </c>
      <c r="D229" s="39" t="s">
        <v>146</v>
      </c>
      <c r="E229" s="37" t="s">
        <v>147</v>
      </c>
      <c r="F229" s="65"/>
      <c r="G229" s="40">
        <f t="shared" si="18"/>
        <v>0</v>
      </c>
      <c r="H229" s="18">
        <v>227</v>
      </c>
      <c r="I229" s="29">
        <v>30000</v>
      </c>
      <c r="J229" s="18">
        <f t="shared" si="0"/>
        <v>75000</v>
      </c>
      <c r="K229" s="29">
        <f t="shared" si="1"/>
        <v>-75000</v>
      </c>
    </row>
    <row r="230" spans="1:11" ht="15" customHeight="1" x14ac:dyDescent="0.2">
      <c r="A230" s="36" t="s">
        <v>486</v>
      </c>
      <c r="B230" s="37" t="s">
        <v>487</v>
      </c>
      <c r="C230" s="38">
        <v>2500</v>
      </c>
      <c r="D230" s="39" t="s">
        <v>331</v>
      </c>
      <c r="E230" s="37" t="s">
        <v>332</v>
      </c>
      <c r="F230" s="65"/>
      <c r="G230" s="40">
        <f t="shared" si="18"/>
        <v>0</v>
      </c>
      <c r="H230" s="18">
        <v>228</v>
      </c>
      <c r="I230" s="29">
        <v>30000</v>
      </c>
      <c r="J230" s="18">
        <f t="shared" si="0"/>
        <v>75000</v>
      </c>
      <c r="K230" s="29">
        <f t="shared" si="1"/>
        <v>-75000</v>
      </c>
    </row>
    <row r="231" spans="1:11" ht="15" customHeight="1" x14ac:dyDescent="0.2">
      <c r="A231" s="36" t="s">
        <v>488</v>
      </c>
      <c r="B231" s="37" t="s">
        <v>489</v>
      </c>
      <c r="C231" s="38">
        <v>2000</v>
      </c>
      <c r="D231" s="39" t="s">
        <v>146</v>
      </c>
      <c r="E231" s="37" t="s">
        <v>147</v>
      </c>
      <c r="F231" s="65"/>
      <c r="G231" s="40">
        <f t="shared" si="18"/>
        <v>0</v>
      </c>
      <c r="H231" s="18">
        <v>229</v>
      </c>
      <c r="I231" s="29">
        <v>240000</v>
      </c>
      <c r="J231" s="18">
        <f t="shared" si="0"/>
        <v>600000</v>
      </c>
      <c r="K231" s="29">
        <f t="shared" si="1"/>
        <v>-600000</v>
      </c>
    </row>
    <row r="232" spans="1:11" ht="15" customHeight="1" x14ac:dyDescent="0.2">
      <c r="A232" s="36" t="s">
        <v>490</v>
      </c>
      <c r="B232" s="37" t="s">
        <v>491</v>
      </c>
      <c r="C232" s="38">
        <v>1750</v>
      </c>
      <c r="D232" s="39" t="s">
        <v>146</v>
      </c>
      <c r="E232" s="37" t="s">
        <v>147</v>
      </c>
      <c r="F232" s="65"/>
      <c r="G232" s="40">
        <f t="shared" si="18"/>
        <v>0</v>
      </c>
      <c r="H232" s="18">
        <v>230</v>
      </c>
      <c r="I232" s="29">
        <v>175000</v>
      </c>
      <c r="J232" s="18">
        <f t="shared" si="0"/>
        <v>437500</v>
      </c>
      <c r="K232" s="29">
        <f t="shared" si="1"/>
        <v>-437500</v>
      </c>
    </row>
    <row r="233" spans="1:11" ht="15" customHeight="1" x14ac:dyDescent="0.2">
      <c r="A233" s="36" t="s">
        <v>492</v>
      </c>
      <c r="B233" s="37" t="s">
        <v>493</v>
      </c>
      <c r="C233" s="38">
        <v>3750</v>
      </c>
      <c r="D233" s="39" t="s">
        <v>331</v>
      </c>
      <c r="E233" s="37" t="s">
        <v>332</v>
      </c>
      <c r="F233" s="65"/>
      <c r="G233" s="40">
        <f t="shared" si="18"/>
        <v>0</v>
      </c>
      <c r="H233" s="18">
        <v>231</v>
      </c>
      <c r="I233" s="29">
        <v>60000</v>
      </c>
      <c r="J233" s="18">
        <f t="shared" si="0"/>
        <v>150000</v>
      </c>
      <c r="K233" s="29">
        <f t="shared" si="1"/>
        <v>-150000</v>
      </c>
    </row>
    <row r="234" spans="1:11" ht="15" customHeight="1" x14ac:dyDescent="0.2">
      <c r="A234" s="36" t="s">
        <v>494</v>
      </c>
      <c r="B234" s="37" t="s">
        <v>495</v>
      </c>
      <c r="C234" s="38">
        <v>375</v>
      </c>
      <c r="D234" s="39" t="s">
        <v>94</v>
      </c>
      <c r="E234" s="37" t="s">
        <v>95</v>
      </c>
      <c r="F234" s="65"/>
      <c r="G234" s="40">
        <f t="shared" si="18"/>
        <v>0</v>
      </c>
      <c r="H234" s="18">
        <v>232</v>
      </c>
      <c r="I234" s="29">
        <v>165000</v>
      </c>
      <c r="J234" s="18">
        <f t="shared" si="0"/>
        <v>412500</v>
      </c>
      <c r="K234" s="29">
        <f t="shared" si="1"/>
        <v>-412500</v>
      </c>
    </row>
    <row r="235" spans="1:11" ht="15" customHeight="1" x14ac:dyDescent="0.2">
      <c r="A235" s="36" t="s">
        <v>496</v>
      </c>
      <c r="B235" s="37" t="s">
        <v>497</v>
      </c>
      <c r="C235" s="38">
        <v>375</v>
      </c>
      <c r="D235" s="39" t="s">
        <v>94</v>
      </c>
      <c r="E235" s="37" t="s">
        <v>95</v>
      </c>
      <c r="F235" s="65"/>
      <c r="G235" s="40">
        <f t="shared" si="18"/>
        <v>0</v>
      </c>
      <c r="H235" s="18">
        <v>233</v>
      </c>
      <c r="I235" s="29">
        <v>72000</v>
      </c>
      <c r="J235" s="18">
        <f t="shared" si="0"/>
        <v>180000</v>
      </c>
      <c r="K235" s="29">
        <f t="shared" si="1"/>
        <v>-180000</v>
      </c>
    </row>
    <row r="236" spans="1:11" ht="15" customHeight="1" x14ac:dyDescent="0.2">
      <c r="A236" s="36" t="s">
        <v>498</v>
      </c>
      <c r="B236" s="37" t="s">
        <v>499</v>
      </c>
      <c r="C236" s="38">
        <v>5000</v>
      </c>
      <c r="D236" s="39" t="s">
        <v>331</v>
      </c>
      <c r="E236" s="37" t="s">
        <v>332</v>
      </c>
      <c r="F236" s="65"/>
      <c r="G236" s="40">
        <f t="shared" si="18"/>
        <v>0</v>
      </c>
      <c r="H236" s="18">
        <v>234</v>
      </c>
      <c r="I236" s="29">
        <v>120000</v>
      </c>
      <c r="J236" s="18">
        <f t="shared" si="0"/>
        <v>300000</v>
      </c>
      <c r="K236" s="29">
        <f t="shared" si="1"/>
        <v>-300000</v>
      </c>
    </row>
    <row r="237" spans="1:11" ht="15" customHeight="1" x14ac:dyDescent="0.2">
      <c r="A237" s="36" t="s">
        <v>500</v>
      </c>
      <c r="B237" s="37" t="s">
        <v>501</v>
      </c>
      <c r="C237" s="38">
        <v>1250</v>
      </c>
      <c r="D237" s="39" t="s">
        <v>331</v>
      </c>
      <c r="E237" s="37" t="s">
        <v>332</v>
      </c>
      <c r="F237" s="65"/>
      <c r="G237" s="40">
        <f t="shared" si="18"/>
        <v>0</v>
      </c>
      <c r="H237" s="18">
        <v>235</v>
      </c>
      <c r="I237" s="29">
        <v>222500</v>
      </c>
      <c r="J237" s="18">
        <f t="shared" si="0"/>
        <v>556250</v>
      </c>
      <c r="K237" s="29">
        <f t="shared" si="1"/>
        <v>-556250</v>
      </c>
    </row>
    <row r="238" spans="1:11" ht="15" customHeight="1" x14ac:dyDescent="0.2">
      <c r="A238" s="36" t="s">
        <v>502</v>
      </c>
      <c r="B238" s="37" t="s">
        <v>503</v>
      </c>
      <c r="C238" s="38">
        <v>4500</v>
      </c>
      <c r="D238" s="39" t="s">
        <v>331</v>
      </c>
      <c r="E238" s="37" t="s">
        <v>332</v>
      </c>
      <c r="F238" s="65"/>
      <c r="G238" s="40">
        <f t="shared" si="18"/>
        <v>0</v>
      </c>
      <c r="H238" s="18">
        <v>236</v>
      </c>
      <c r="I238" s="29">
        <v>45000</v>
      </c>
      <c r="J238" s="18">
        <f t="shared" si="0"/>
        <v>112500</v>
      </c>
      <c r="K238" s="29">
        <f t="shared" si="1"/>
        <v>-112500</v>
      </c>
    </row>
    <row r="239" spans="1:11" ht="15" customHeight="1" x14ac:dyDescent="0.2">
      <c r="A239" s="36" t="s">
        <v>504</v>
      </c>
      <c r="B239" s="37" t="s">
        <v>505</v>
      </c>
      <c r="C239" s="38">
        <v>2500</v>
      </c>
      <c r="D239" s="39" t="s">
        <v>69</v>
      </c>
      <c r="E239" s="37" t="s">
        <v>70</v>
      </c>
      <c r="F239" s="65"/>
      <c r="G239" s="40">
        <f t="shared" si="18"/>
        <v>0</v>
      </c>
      <c r="H239" s="18">
        <v>237</v>
      </c>
      <c r="I239" s="29">
        <v>65000</v>
      </c>
      <c r="J239" s="18">
        <f t="shared" si="0"/>
        <v>162500</v>
      </c>
      <c r="K239" s="29">
        <f t="shared" si="1"/>
        <v>-162500</v>
      </c>
    </row>
    <row r="240" spans="1:11" ht="15" customHeight="1" x14ac:dyDescent="0.2">
      <c r="A240" s="36" t="s">
        <v>506</v>
      </c>
      <c r="B240" s="37" t="s">
        <v>507</v>
      </c>
      <c r="C240" s="38">
        <v>1250</v>
      </c>
      <c r="D240" s="39" t="s">
        <v>69</v>
      </c>
      <c r="E240" s="37" t="s">
        <v>70</v>
      </c>
      <c r="F240" s="65"/>
      <c r="G240" s="40">
        <f t="shared" si="18"/>
        <v>0</v>
      </c>
      <c r="H240" s="18">
        <v>238</v>
      </c>
      <c r="I240" s="29">
        <v>60000</v>
      </c>
      <c r="J240" s="18">
        <f t="shared" si="0"/>
        <v>150000</v>
      </c>
      <c r="K240" s="29">
        <f t="shared" si="1"/>
        <v>-150000</v>
      </c>
    </row>
    <row r="241" spans="1:11" ht="15" customHeight="1" x14ac:dyDescent="0.2">
      <c r="A241" s="36" t="s">
        <v>508</v>
      </c>
      <c r="B241" s="37" t="s">
        <v>509</v>
      </c>
      <c r="C241" s="38">
        <v>1000</v>
      </c>
      <c r="D241" s="39" t="s">
        <v>69</v>
      </c>
      <c r="E241" s="37" t="s">
        <v>70</v>
      </c>
      <c r="F241" s="65"/>
      <c r="G241" s="40">
        <f t="shared" si="18"/>
        <v>0</v>
      </c>
      <c r="H241" s="18">
        <v>239</v>
      </c>
      <c r="I241" s="29">
        <v>18000</v>
      </c>
      <c r="J241" s="18">
        <f t="shared" si="0"/>
        <v>45000</v>
      </c>
      <c r="K241" s="29">
        <f t="shared" si="1"/>
        <v>-45000</v>
      </c>
    </row>
    <row r="242" spans="1:11" ht="15" customHeight="1" x14ac:dyDescent="0.2">
      <c r="A242" s="41" t="s">
        <v>510</v>
      </c>
      <c r="B242" s="42" t="s">
        <v>511</v>
      </c>
      <c r="C242" s="43">
        <v>3750</v>
      </c>
      <c r="D242" s="44" t="s">
        <v>69</v>
      </c>
      <c r="E242" s="42" t="s">
        <v>70</v>
      </c>
      <c r="F242" s="65"/>
      <c r="G242" s="45">
        <f t="shared" si="18"/>
        <v>0</v>
      </c>
      <c r="H242" s="18">
        <v>240</v>
      </c>
      <c r="I242" s="29">
        <v>75000</v>
      </c>
      <c r="J242" s="18">
        <f t="shared" si="0"/>
        <v>187500</v>
      </c>
      <c r="K242" s="29">
        <f t="shared" si="1"/>
        <v>-187500</v>
      </c>
    </row>
    <row r="243" spans="1:11" ht="19.5" customHeight="1" x14ac:dyDescent="0.2">
      <c r="A243" s="30"/>
      <c r="B243" s="31" t="s">
        <v>58</v>
      </c>
      <c r="C243" s="46"/>
      <c r="D243" s="33"/>
      <c r="E243" s="34"/>
      <c r="F243" s="16" t="s">
        <v>20</v>
      </c>
      <c r="G243" s="35">
        <f>SUM(G244:G264)</f>
        <v>0</v>
      </c>
      <c r="H243" s="18">
        <v>241</v>
      </c>
      <c r="I243" s="29">
        <v>341050</v>
      </c>
      <c r="J243" s="18">
        <f t="shared" si="0"/>
        <v>852625</v>
      </c>
      <c r="K243" s="29">
        <f t="shared" si="1"/>
        <v>-852625</v>
      </c>
    </row>
    <row r="244" spans="1:11" ht="15" customHeight="1" x14ac:dyDescent="0.2">
      <c r="A244" s="36" t="s">
        <v>512</v>
      </c>
      <c r="B244" s="37" t="s">
        <v>513</v>
      </c>
      <c r="C244" s="38">
        <v>13</v>
      </c>
      <c r="D244" s="39" t="s">
        <v>94</v>
      </c>
      <c r="E244" s="37" t="s">
        <v>95</v>
      </c>
      <c r="F244" s="65"/>
      <c r="G244" s="40">
        <f t="shared" ref="G244:G264" si="19">C244*F244</f>
        <v>0</v>
      </c>
      <c r="H244" s="18">
        <v>242</v>
      </c>
      <c r="I244" s="29">
        <v>1600</v>
      </c>
      <c r="J244" s="18">
        <f t="shared" si="0"/>
        <v>4000</v>
      </c>
      <c r="K244" s="29">
        <f t="shared" si="1"/>
        <v>-4000</v>
      </c>
    </row>
    <row r="245" spans="1:11" ht="15" customHeight="1" x14ac:dyDescent="0.2">
      <c r="A245" s="36" t="s">
        <v>514</v>
      </c>
      <c r="B245" s="37" t="s">
        <v>515</v>
      </c>
      <c r="C245" s="38">
        <v>25</v>
      </c>
      <c r="D245" s="39" t="s">
        <v>94</v>
      </c>
      <c r="E245" s="37" t="s">
        <v>95</v>
      </c>
      <c r="F245" s="65"/>
      <c r="G245" s="40">
        <f t="shared" si="19"/>
        <v>0</v>
      </c>
      <c r="H245" s="18">
        <v>243</v>
      </c>
      <c r="I245" s="29">
        <v>4500</v>
      </c>
      <c r="J245" s="18">
        <f t="shared" si="0"/>
        <v>11250</v>
      </c>
      <c r="K245" s="29">
        <f t="shared" si="1"/>
        <v>-11250</v>
      </c>
    </row>
    <row r="246" spans="1:11" ht="15" customHeight="1" x14ac:dyDescent="0.2">
      <c r="A246" s="36" t="s">
        <v>516</v>
      </c>
      <c r="B246" s="37" t="s">
        <v>517</v>
      </c>
      <c r="C246" s="38">
        <v>25</v>
      </c>
      <c r="D246" s="39" t="s">
        <v>94</v>
      </c>
      <c r="E246" s="37" t="s">
        <v>95</v>
      </c>
      <c r="F246" s="65"/>
      <c r="G246" s="40">
        <f t="shared" si="19"/>
        <v>0</v>
      </c>
      <c r="H246" s="18">
        <v>244</v>
      </c>
      <c r="I246" s="29">
        <v>9800</v>
      </c>
      <c r="J246" s="18">
        <f t="shared" si="0"/>
        <v>24500</v>
      </c>
      <c r="K246" s="29">
        <f t="shared" si="1"/>
        <v>-24500</v>
      </c>
    </row>
    <row r="247" spans="1:11" ht="15" customHeight="1" x14ac:dyDescent="0.2">
      <c r="A247" s="36" t="s">
        <v>518</v>
      </c>
      <c r="B247" s="37" t="s">
        <v>519</v>
      </c>
      <c r="C247" s="38">
        <v>38</v>
      </c>
      <c r="D247" s="39" t="s">
        <v>94</v>
      </c>
      <c r="E247" s="37" t="s">
        <v>95</v>
      </c>
      <c r="F247" s="65"/>
      <c r="G247" s="40">
        <f t="shared" si="19"/>
        <v>0</v>
      </c>
      <c r="H247" s="18">
        <v>245</v>
      </c>
      <c r="I247" s="29">
        <v>8100</v>
      </c>
      <c r="J247" s="18">
        <f t="shared" si="0"/>
        <v>20250</v>
      </c>
      <c r="K247" s="29">
        <f t="shared" si="1"/>
        <v>-20250</v>
      </c>
    </row>
    <row r="248" spans="1:11" ht="15" customHeight="1" x14ac:dyDescent="0.2">
      <c r="A248" s="36" t="s">
        <v>520</v>
      </c>
      <c r="B248" s="37" t="s">
        <v>521</v>
      </c>
      <c r="C248" s="38">
        <v>38</v>
      </c>
      <c r="D248" s="39" t="s">
        <v>94</v>
      </c>
      <c r="E248" s="37" t="s">
        <v>95</v>
      </c>
      <c r="F248" s="65"/>
      <c r="G248" s="40">
        <f t="shared" si="19"/>
        <v>0</v>
      </c>
      <c r="H248" s="18">
        <v>246</v>
      </c>
      <c r="I248" s="29">
        <v>32700</v>
      </c>
      <c r="J248" s="18">
        <f t="shared" si="0"/>
        <v>81750</v>
      </c>
      <c r="K248" s="29">
        <f t="shared" si="1"/>
        <v>-81750</v>
      </c>
    </row>
    <row r="249" spans="1:11" ht="15" customHeight="1" x14ac:dyDescent="0.2">
      <c r="A249" s="36" t="s">
        <v>522</v>
      </c>
      <c r="B249" s="37" t="s">
        <v>523</v>
      </c>
      <c r="C249" s="38">
        <v>50</v>
      </c>
      <c r="D249" s="39" t="s">
        <v>94</v>
      </c>
      <c r="E249" s="37" t="s">
        <v>95</v>
      </c>
      <c r="F249" s="65"/>
      <c r="G249" s="40">
        <f t="shared" si="19"/>
        <v>0</v>
      </c>
      <c r="H249" s="18">
        <v>247</v>
      </c>
      <c r="I249" s="29">
        <v>24000</v>
      </c>
      <c r="J249" s="18">
        <f t="shared" si="0"/>
        <v>60000</v>
      </c>
      <c r="K249" s="29">
        <f t="shared" si="1"/>
        <v>-60000</v>
      </c>
    </row>
    <row r="250" spans="1:11" ht="15" customHeight="1" x14ac:dyDescent="0.2">
      <c r="A250" s="36" t="s">
        <v>524</v>
      </c>
      <c r="B250" s="37" t="s">
        <v>525</v>
      </c>
      <c r="C250" s="38">
        <v>50</v>
      </c>
      <c r="D250" s="39" t="s">
        <v>94</v>
      </c>
      <c r="E250" s="37" t="s">
        <v>95</v>
      </c>
      <c r="F250" s="65"/>
      <c r="G250" s="40">
        <f t="shared" si="19"/>
        <v>0</v>
      </c>
      <c r="H250" s="18">
        <v>248</v>
      </c>
      <c r="I250" s="29">
        <v>38000</v>
      </c>
      <c r="J250" s="18">
        <f t="shared" si="0"/>
        <v>95000</v>
      </c>
      <c r="K250" s="29">
        <f t="shared" si="1"/>
        <v>-95000</v>
      </c>
    </row>
    <row r="251" spans="1:11" ht="15" customHeight="1" x14ac:dyDescent="0.2">
      <c r="A251" s="36" t="s">
        <v>526</v>
      </c>
      <c r="B251" s="37" t="s">
        <v>527</v>
      </c>
      <c r="C251" s="38">
        <v>25</v>
      </c>
      <c r="D251" s="39" t="s">
        <v>94</v>
      </c>
      <c r="E251" s="37" t="s">
        <v>95</v>
      </c>
      <c r="F251" s="65"/>
      <c r="G251" s="40">
        <f t="shared" si="19"/>
        <v>0</v>
      </c>
      <c r="H251" s="18">
        <v>249</v>
      </c>
      <c r="I251" s="29">
        <v>31000</v>
      </c>
      <c r="J251" s="18">
        <f t="shared" si="0"/>
        <v>77500</v>
      </c>
      <c r="K251" s="29">
        <f t="shared" si="1"/>
        <v>-77500</v>
      </c>
    </row>
    <row r="252" spans="1:11" ht="15" customHeight="1" x14ac:dyDescent="0.2">
      <c r="A252" s="36" t="s">
        <v>528</v>
      </c>
      <c r="B252" s="37" t="s">
        <v>529</v>
      </c>
      <c r="C252" s="38">
        <v>38</v>
      </c>
      <c r="D252" s="39" t="s">
        <v>94</v>
      </c>
      <c r="E252" s="37" t="s">
        <v>95</v>
      </c>
      <c r="F252" s="65"/>
      <c r="G252" s="40">
        <f t="shared" si="19"/>
        <v>0</v>
      </c>
      <c r="H252" s="18">
        <v>250</v>
      </c>
      <c r="I252" s="29">
        <v>14700</v>
      </c>
      <c r="J252" s="18">
        <f t="shared" si="0"/>
        <v>36750</v>
      </c>
      <c r="K252" s="29">
        <f t="shared" si="1"/>
        <v>-36750</v>
      </c>
    </row>
    <row r="253" spans="1:11" ht="15" customHeight="1" x14ac:dyDescent="0.2">
      <c r="A253" s="36" t="s">
        <v>530</v>
      </c>
      <c r="B253" s="37" t="s">
        <v>515</v>
      </c>
      <c r="C253" s="38">
        <v>50</v>
      </c>
      <c r="D253" s="39" t="s">
        <v>94</v>
      </c>
      <c r="E253" s="37" t="s">
        <v>95</v>
      </c>
      <c r="F253" s="65"/>
      <c r="G253" s="40">
        <f t="shared" si="19"/>
        <v>0</v>
      </c>
      <c r="H253" s="18">
        <v>251</v>
      </c>
      <c r="I253" s="29">
        <v>8800</v>
      </c>
      <c r="J253" s="18">
        <f t="shared" si="0"/>
        <v>22000</v>
      </c>
      <c r="K253" s="29">
        <f t="shared" si="1"/>
        <v>-22000</v>
      </c>
    </row>
    <row r="254" spans="1:11" ht="15" customHeight="1" x14ac:dyDescent="0.2">
      <c r="A254" s="36" t="s">
        <v>531</v>
      </c>
      <c r="B254" s="37" t="s">
        <v>513</v>
      </c>
      <c r="C254" s="38">
        <v>50</v>
      </c>
      <c r="D254" s="39" t="s">
        <v>94</v>
      </c>
      <c r="E254" s="37" t="s">
        <v>95</v>
      </c>
      <c r="F254" s="65"/>
      <c r="G254" s="40">
        <f t="shared" si="19"/>
        <v>0</v>
      </c>
      <c r="H254" s="18">
        <v>252</v>
      </c>
      <c r="I254" s="29">
        <v>5000</v>
      </c>
      <c r="J254" s="18">
        <f t="shared" si="0"/>
        <v>12500</v>
      </c>
      <c r="K254" s="29">
        <f t="shared" si="1"/>
        <v>-12500</v>
      </c>
    </row>
    <row r="255" spans="1:11" ht="15" customHeight="1" x14ac:dyDescent="0.2">
      <c r="A255" s="36" t="s">
        <v>532</v>
      </c>
      <c r="B255" s="37" t="s">
        <v>533</v>
      </c>
      <c r="C255" s="38">
        <v>38</v>
      </c>
      <c r="D255" s="39" t="s">
        <v>94</v>
      </c>
      <c r="E255" s="37" t="s">
        <v>95</v>
      </c>
      <c r="F255" s="65"/>
      <c r="G255" s="40">
        <f t="shared" si="19"/>
        <v>0</v>
      </c>
      <c r="H255" s="18">
        <v>253</v>
      </c>
      <c r="I255" s="29">
        <v>16500</v>
      </c>
      <c r="J255" s="18">
        <f t="shared" si="0"/>
        <v>41250</v>
      </c>
      <c r="K255" s="29">
        <f t="shared" si="1"/>
        <v>-41250</v>
      </c>
    </row>
    <row r="256" spans="1:11" ht="15" customHeight="1" x14ac:dyDescent="0.2">
      <c r="A256" s="36" t="s">
        <v>534</v>
      </c>
      <c r="B256" s="37" t="s">
        <v>535</v>
      </c>
      <c r="C256" s="38">
        <v>13</v>
      </c>
      <c r="D256" s="39" t="s">
        <v>94</v>
      </c>
      <c r="E256" s="37" t="s">
        <v>95</v>
      </c>
      <c r="F256" s="65"/>
      <c r="G256" s="40">
        <f t="shared" si="19"/>
        <v>0</v>
      </c>
      <c r="H256" s="18">
        <v>254</v>
      </c>
      <c r="I256" s="29">
        <v>3500</v>
      </c>
      <c r="J256" s="18">
        <f t="shared" si="0"/>
        <v>8750</v>
      </c>
      <c r="K256" s="29">
        <f t="shared" si="1"/>
        <v>-8750</v>
      </c>
    </row>
    <row r="257" spans="1:11" ht="15" customHeight="1" x14ac:dyDescent="0.2">
      <c r="A257" s="36" t="s">
        <v>536</v>
      </c>
      <c r="B257" s="37" t="s">
        <v>537</v>
      </c>
      <c r="C257" s="38">
        <v>13</v>
      </c>
      <c r="D257" s="39" t="s">
        <v>94</v>
      </c>
      <c r="E257" s="37" t="s">
        <v>95</v>
      </c>
      <c r="F257" s="65"/>
      <c r="G257" s="40">
        <f t="shared" si="19"/>
        <v>0</v>
      </c>
      <c r="H257" s="18">
        <v>255</v>
      </c>
      <c r="I257" s="29">
        <v>13500</v>
      </c>
      <c r="J257" s="18">
        <f t="shared" si="0"/>
        <v>33750</v>
      </c>
      <c r="K257" s="29">
        <f t="shared" si="1"/>
        <v>-33750</v>
      </c>
    </row>
    <row r="258" spans="1:11" ht="15" customHeight="1" x14ac:dyDescent="0.2">
      <c r="A258" s="36" t="s">
        <v>538</v>
      </c>
      <c r="B258" s="37" t="s">
        <v>539</v>
      </c>
      <c r="C258" s="38">
        <v>25</v>
      </c>
      <c r="D258" s="39" t="s">
        <v>94</v>
      </c>
      <c r="E258" s="37" t="s">
        <v>95</v>
      </c>
      <c r="F258" s="65"/>
      <c r="G258" s="40">
        <f t="shared" si="19"/>
        <v>0</v>
      </c>
      <c r="H258" s="18">
        <v>256</v>
      </c>
      <c r="I258" s="29">
        <v>29000</v>
      </c>
      <c r="J258" s="18">
        <f t="shared" si="0"/>
        <v>72500</v>
      </c>
      <c r="K258" s="29">
        <f t="shared" si="1"/>
        <v>-72500</v>
      </c>
    </row>
    <row r="259" spans="1:11" ht="15" customHeight="1" x14ac:dyDescent="0.2">
      <c r="A259" s="36" t="s">
        <v>540</v>
      </c>
      <c r="B259" s="37" t="s">
        <v>541</v>
      </c>
      <c r="C259" s="38">
        <v>13</v>
      </c>
      <c r="D259" s="39" t="s">
        <v>94</v>
      </c>
      <c r="E259" s="37" t="s">
        <v>95</v>
      </c>
      <c r="F259" s="65"/>
      <c r="G259" s="40">
        <f t="shared" si="19"/>
        <v>0</v>
      </c>
      <c r="H259" s="18">
        <v>257</v>
      </c>
      <c r="I259" s="29">
        <v>4250</v>
      </c>
      <c r="J259" s="18">
        <f t="shared" si="0"/>
        <v>10625</v>
      </c>
      <c r="K259" s="29">
        <f t="shared" si="1"/>
        <v>-10625</v>
      </c>
    </row>
    <row r="260" spans="1:11" ht="15" customHeight="1" x14ac:dyDescent="0.2">
      <c r="A260" s="36" t="s">
        <v>542</v>
      </c>
      <c r="B260" s="37" t="s">
        <v>543</v>
      </c>
      <c r="C260" s="38">
        <v>25</v>
      </c>
      <c r="D260" s="39" t="s">
        <v>94</v>
      </c>
      <c r="E260" s="37" t="s">
        <v>95</v>
      </c>
      <c r="F260" s="65"/>
      <c r="G260" s="40">
        <f t="shared" si="19"/>
        <v>0</v>
      </c>
      <c r="H260" s="18">
        <v>258</v>
      </c>
      <c r="I260" s="29">
        <v>19000</v>
      </c>
      <c r="J260" s="18">
        <f t="shared" si="0"/>
        <v>47500</v>
      </c>
      <c r="K260" s="29">
        <f t="shared" si="1"/>
        <v>-47500</v>
      </c>
    </row>
    <row r="261" spans="1:11" ht="15" customHeight="1" x14ac:dyDescent="0.2">
      <c r="A261" s="36" t="s">
        <v>544</v>
      </c>
      <c r="B261" s="37" t="s">
        <v>545</v>
      </c>
      <c r="C261" s="38">
        <v>25</v>
      </c>
      <c r="D261" s="39" t="s">
        <v>94</v>
      </c>
      <c r="E261" s="37" t="s">
        <v>95</v>
      </c>
      <c r="F261" s="65"/>
      <c r="G261" s="40">
        <f t="shared" si="19"/>
        <v>0</v>
      </c>
      <c r="H261" s="18">
        <v>259</v>
      </c>
      <c r="I261" s="29">
        <v>24500</v>
      </c>
      <c r="J261" s="18">
        <f t="shared" si="0"/>
        <v>61250</v>
      </c>
      <c r="K261" s="29">
        <f t="shared" si="1"/>
        <v>-61250</v>
      </c>
    </row>
    <row r="262" spans="1:11" ht="15" customHeight="1" x14ac:dyDescent="0.2">
      <c r="A262" s="36" t="s">
        <v>546</v>
      </c>
      <c r="B262" s="37" t="s">
        <v>547</v>
      </c>
      <c r="C262" s="38">
        <v>63</v>
      </c>
      <c r="D262" s="39" t="s">
        <v>94</v>
      </c>
      <c r="E262" s="37" t="s">
        <v>95</v>
      </c>
      <c r="F262" s="65"/>
      <c r="G262" s="40">
        <f t="shared" si="19"/>
        <v>0</v>
      </c>
      <c r="H262" s="18">
        <v>260</v>
      </c>
      <c r="I262" s="29">
        <v>40000</v>
      </c>
      <c r="J262" s="18">
        <f t="shared" si="0"/>
        <v>100000</v>
      </c>
      <c r="K262" s="29">
        <f t="shared" si="1"/>
        <v>-100000</v>
      </c>
    </row>
    <row r="263" spans="1:11" ht="15" customHeight="1" x14ac:dyDescent="0.2">
      <c r="A263" s="36" t="s">
        <v>548</v>
      </c>
      <c r="B263" s="37" t="s">
        <v>549</v>
      </c>
      <c r="C263" s="38">
        <v>25</v>
      </c>
      <c r="D263" s="39" t="s">
        <v>94</v>
      </c>
      <c r="E263" s="37" t="s">
        <v>95</v>
      </c>
      <c r="F263" s="65"/>
      <c r="G263" s="40">
        <f t="shared" si="19"/>
        <v>0</v>
      </c>
      <c r="H263" s="18">
        <v>261</v>
      </c>
      <c r="I263" s="29">
        <v>2800</v>
      </c>
      <c r="J263" s="18">
        <f t="shared" si="0"/>
        <v>7000</v>
      </c>
      <c r="K263" s="29">
        <f t="shared" si="1"/>
        <v>-7000</v>
      </c>
    </row>
    <row r="264" spans="1:11" ht="15" customHeight="1" x14ac:dyDescent="0.2">
      <c r="A264" s="41" t="s">
        <v>550</v>
      </c>
      <c r="B264" s="42" t="s">
        <v>551</v>
      </c>
      <c r="C264" s="43">
        <v>25</v>
      </c>
      <c r="D264" s="44" t="s">
        <v>94</v>
      </c>
      <c r="E264" s="42" t="s">
        <v>95</v>
      </c>
      <c r="F264" s="65"/>
      <c r="G264" s="45">
        <f t="shared" si="19"/>
        <v>0</v>
      </c>
      <c r="H264" s="18">
        <v>262</v>
      </c>
      <c r="I264" s="29">
        <v>9800</v>
      </c>
      <c r="J264" s="18">
        <f t="shared" si="0"/>
        <v>24500</v>
      </c>
      <c r="K264" s="29">
        <f t="shared" si="1"/>
        <v>-24500</v>
      </c>
    </row>
    <row r="265" spans="1:11" ht="19.5" customHeight="1" x14ac:dyDescent="0.2">
      <c r="A265" s="30"/>
      <c r="B265" s="31" t="s">
        <v>63</v>
      </c>
      <c r="C265" s="46"/>
      <c r="D265" s="33"/>
      <c r="E265" s="34"/>
      <c r="F265" s="16" t="s">
        <v>20</v>
      </c>
      <c r="G265" s="35">
        <f>SUM(G266:G270)</f>
        <v>0</v>
      </c>
      <c r="H265" s="18">
        <v>263</v>
      </c>
      <c r="I265" s="29">
        <v>909000</v>
      </c>
      <c r="J265" s="18">
        <f t="shared" si="0"/>
        <v>2272500</v>
      </c>
      <c r="K265" s="29">
        <f t="shared" si="1"/>
        <v>-2272500</v>
      </c>
    </row>
    <row r="266" spans="1:11" ht="15" customHeight="1" x14ac:dyDescent="0.2">
      <c r="A266" s="36" t="s">
        <v>552</v>
      </c>
      <c r="B266" s="37" t="s">
        <v>553</v>
      </c>
      <c r="C266" s="38">
        <v>875</v>
      </c>
      <c r="D266" s="39" t="s">
        <v>102</v>
      </c>
      <c r="E266" s="37" t="s">
        <v>103</v>
      </c>
      <c r="F266" s="65"/>
      <c r="G266" s="40">
        <f t="shared" ref="G266:G270" si="20">C266*F266</f>
        <v>0</v>
      </c>
      <c r="H266" s="18">
        <v>264</v>
      </c>
      <c r="I266" s="29">
        <v>308000</v>
      </c>
      <c r="J266" s="18">
        <f t="shared" si="0"/>
        <v>770000</v>
      </c>
      <c r="K266" s="29">
        <f t="shared" si="1"/>
        <v>-770000</v>
      </c>
    </row>
    <row r="267" spans="1:11" ht="15" customHeight="1" x14ac:dyDescent="0.2">
      <c r="A267" s="36" t="s">
        <v>554</v>
      </c>
      <c r="B267" s="37" t="s">
        <v>555</v>
      </c>
      <c r="C267" s="38">
        <v>875</v>
      </c>
      <c r="D267" s="39" t="s">
        <v>102</v>
      </c>
      <c r="E267" s="37" t="s">
        <v>103</v>
      </c>
      <c r="F267" s="65"/>
      <c r="G267" s="40">
        <f t="shared" si="20"/>
        <v>0</v>
      </c>
      <c r="H267" s="18">
        <v>265</v>
      </c>
      <c r="I267" s="29">
        <v>385000</v>
      </c>
      <c r="J267" s="18">
        <f t="shared" si="0"/>
        <v>962500</v>
      </c>
      <c r="K267" s="29">
        <f t="shared" si="1"/>
        <v>-962500</v>
      </c>
    </row>
    <row r="268" spans="1:11" ht="15" customHeight="1" x14ac:dyDescent="0.2">
      <c r="A268" s="36" t="s">
        <v>556</v>
      </c>
      <c r="B268" s="37" t="s">
        <v>557</v>
      </c>
      <c r="C268" s="38">
        <v>500</v>
      </c>
      <c r="D268" s="39" t="s">
        <v>102</v>
      </c>
      <c r="E268" s="37" t="s">
        <v>103</v>
      </c>
      <c r="F268" s="65"/>
      <c r="G268" s="40">
        <f t="shared" si="20"/>
        <v>0</v>
      </c>
      <c r="H268" s="18">
        <v>266</v>
      </c>
      <c r="I268" s="29">
        <v>176000</v>
      </c>
      <c r="J268" s="18">
        <f t="shared" si="0"/>
        <v>440000</v>
      </c>
      <c r="K268" s="29">
        <f t="shared" si="1"/>
        <v>-440000</v>
      </c>
    </row>
    <row r="269" spans="1:11" ht="15" customHeight="1" x14ac:dyDescent="0.2">
      <c r="A269" s="36" t="s">
        <v>558</v>
      </c>
      <c r="B269" s="37" t="s">
        <v>559</v>
      </c>
      <c r="C269" s="38">
        <v>125</v>
      </c>
      <c r="D269" s="39" t="s">
        <v>102</v>
      </c>
      <c r="E269" s="37" t="s">
        <v>103</v>
      </c>
      <c r="F269" s="65"/>
      <c r="G269" s="40">
        <f t="shared" si="20"/>
        <v>0</v>
      </c>
      <c r="H269" s="18">
        <v>267</v>
      </c>
      <c r="I269" s="29">
        <v>30000</v>
      </c>
      <c r="J269" s="18">
        <f t="shared" si="0"/>
        <v>75000</v>
      </c>
      <c r="K269" s="29">
        <f t="shared" si="1"/>
        <v>-75000</v>
      </c>
    </row>
    <row r="270" spans="1:11" ht="15" customHeight="1" x14ac:dyDescent="0.2">
      <c r="A270" s="41" t="s">
        <v>560</v>
      </c>
      <c r="B270" s="42" t="s">
        <v>561</v>
      </c>
      <c r="C270" s="43">
        <v>125</v>
      </c>
      <c r="D270" s="44" t="s">
        <v>102</v>
      </c>
      <c r="E270" s="42" t="s">
        <v>103</v>
      </c>
      <c r="F270" s="65"/>
      <c r="G270" s="45">
        <f t="shared" si="20"/>
        <v>0</v>
      </c>
      <c r="H270" s="18">
        <v>268</v>
      </c>
      <c r="I270" s="29">
        <v>10000</v>
      </c>
      <c r="J270" s="18">
        <f t="shared" si="0"/>
        <v>25000</v>
      </c>
      <c r="K270" s="29">
        <f t="shared" si="1"/>
        <v>-25000</v>
      </c>
    </row>
    <row r="271" spans="1:11" ht="19.5" customHeight="1" x14ac:dyDescent="0.2">
      <c r="A271" s="30"/>
      <c r="B271" s="31" t="s">
        <v>66</v>
      </c>
      <c r="C271" s="46"/>
      <c r="D271" s="33"/>
      <c r="E271" s="34"/>
      <c r="F271" s="16" t="s">
        <v>20</v>
      </c>
      <c r="G271" s="35">
        <f>SUM(G272:G275)</f>
        <v>0</v>
      </c>
      <c r="H271" s="18">
        <v>269</v>
      </c>
      <c r="I271" s="29">
        <v>19952</v>
      </c>
      <c r="J271" s="18">
        <f t="shared" si="0"/>
        <v>49880</v>
      </c>
      <c r="K271" s="29">
        <f t="shared" si="1"/>
        <v>-49880</v>
      </c>
    </row>
    <row r="272" spans="1:11" ht="15" customHeight="1" x14ac:dyDescent="0.2">
      <c r="A272" s="36" t="s">
        <v>562</v>
      </c>
      <c r="B272" s="37" t="s">
        <v>563</v>
      </c>
      <c r="C272" s="38">
        <v>1320</v>
      </c>
      <c r="D272" s="39" t="s">
        <v>94</v>
      </c>
      <c r="E272" s="37" t="s">
        <v>95</v>
      </c>
      <c r="F272" s="65"/>
      <c r="G272" s="40">
        <f t="shared" ref="G272:G275" si="21">C272*F272</f>
        <v>0</v>
      </c>
      <c r="H272" s="18">
        <v>270</v>
      </c>
      <c r="I272" s="29">
        <v>792</v>
      </c>
      <c r="J272" s="18">
        <f t="shared" si="0"/>
        <v>1980</v>
      </c>
      <c r="K272" s="29">
        <f t="shared" si="1"/>
        <v>-1980</v>
      </c>
    </row>
    <row r="273" spans="1:11" ht="15" customHeight="1" x14ac:dyDescent="0.2">
      <c r="A273" s="36" t="s">
        <v>564</v>
      </c>
      <c r="B273" s="37" t="s">
        <v>565</v>
      </c>
      <c r="C273" s="38">
        <v>1300</v>
      </c>
      <c r="D273" s="39" t="s">
        <v>94</v>
      </c>
      <c r="E273" s="37" t="s">
        <v>95</v>
      </c>
      <c r="F273" s="65"/>
      <c r="G273" s="40">
        <f t="shared" si="21"/>
        <v>0</v>
      </c>
      <c r="H273" s="18">
        <v>271</v>
      </c>
      <c r="I273" s="29">
        <v>4160</v>
      </c>
      <c r="J273" s="18">
        <f t="shared" si="0"/>
        <v>10400</v>
      </c>
      <c r="K273" s="29">
        <f t="shared" si="1"/>
        <v>-10400</v>
      </c>
    </row>
    <row r="274" spans="1:11" ht="15" customHeight="1" x14ac:dyDescent="0.2">
      <c r="A274" s="36" t="s">
        <v>566</v>
      </c>
      <c r="B274" s="37" t="s">
        <v>567</v>
      </c>
      <c r="C274" s="38">
        <v>150</v>
      </c>
      <c r="D274" s="39" t="s">
        <v>94</v>
      </c>
      <c r="E274" s="37" t="s">
        <v>95</v>
      </c>
      <c r="F274" s="65"/>
      <c r="G274" s="40">
        <f t="shared" si="21"/>
        <v>0</v>
      </c>
      <c r="H274" s="18">
        <v>272</v>
      </c>
      <c r="I274" s="29">
        <v>3000</v>
      </c>
      <c r="J274" s="18">
        <f t="shared" si="0"/>
        <v>7500</v>
      </c>
      <c r="K274" s="29">
        <f t="shared" si="1"/>
        <v>-7500</v>
      </c>
    </row>
    <row r="275" spans="1:11" ht="15" customHeight="1" x14ac:dyDescent="0.2">
      <c r="A275" s="41"/>
      <c r="B275" s="42" t="s">
        <v>568</v>
      </c>
      <c r="C275" s="43">
        <v>150</v>
      </c>
      <c r="D275" s="44" t="s">
        <v>94</v>
      </c>
      <c r="E275" s="42" t="s">
        <v>95</v>
      </c>
      <c r="F275" s="65"/>
      <c r="G275" s="45">
        <f t="shared" si="21"/>
        <v>0</v>
      </c>
      <c r="H275" s="18">
        <v>273</v>
      </c>
      <c r="I275" s="29">
        <v>12000</v>
      </c>
      <c r="J275" s="18">
        <f t="shared" si="0"/>
        <v>30000</v>
      </c>
      <c r="K275" s="29">
        <f t="shared" si="1"/>
        <v>-30000</v>
      </c>
    </row>
    <row r="276" spans="1:11" ht="19.5" customHeight="1" x14ac:dyDescent="0.2">
      <c r="A276" s="30"/>
      <c r="B276" s="31" t="s">
        <v>75</v>
      </c>
      <c r="C276" s="32"/>
      <c r="D276" s="33"/>
      <c r="E276" s="34"/>
      <c r="F276" s="16" t="s">
        <v>20</v>
      </c>
      <c r="G276" s="35">
        <f>SUM(G277)</f>
        <v>0</v>
      </c>
      <c r="H276" s="18">
        <v>274</v>
      </c>
      <c r="I276" s="29">
        <v>2337899.2000000002</v>
      </c>
      <c r="J276" s="18">
        <f t="shared" si="0"/>
        <v>5844748</v>
      </c>
      <c r="K276" s="29">
        <f t="shared" si="1"/>
        <v>-5844748</v>
      </c>
    </row>
    <row r="277" spans="1:11" ht="15" customHeight="1" x14ac:dyDescent="0.2">
      <c r="A277" s="41" t="s">
        <v>569</v>
      </c>
      <c r="B277" s="42" t="s">
        <v>570</v>
      </c>
      <c r="C277" s="56">
        <v>0.15</v>
      </c>
      <c r="D277" s="44" t="s">
        <v>94</v>
      </c>
      <c r="E277" s="42" t="s">
        <v>95</v>
      </c>
      <c r="F277" s="55">
        <f>SUM(Rekapitulace!B13:B31)</f>
        <v>0</v>
      </c>
      <c r="G277" s="45">
        <f>C277*F277</f>
        <v>0</v>
      </c>
      <c r="H277" s="18">
        <v>275</v>
      </c>
      <c r="I277" s="29">
        <v>2337899.2000000002</v>
      </c>
      <c r="J277" s="18">
        <f t="shared" si="0"/>
        <v>5844748</v>
      </c>
      <c r="K277" s="29">
        <f t="shared" si="1"/>
        <v>-5844748</v>
      </c>
    </row>
    <row r="278" spans="1:11" ht="19.5" customHeight="1" x14ac:dyDescent="0.2">
      <c r="A278" s="30"/>
      <c r="B278" s="31" t="s">
        <v>80</v>
      </c>
      <c r="C278" s="32"/>
      <c r="D278" s="33"/>
      <c r="E278" s="34"/>
      <c r="F278" s="16" t="s">
        <v>20</v>
      </c>
      <c r="G278" s="35">
        <f>SUM(G279:G281)</f>
        <v>0</v>
      </c>
      <c r="H278" s="18">
        <v>276</v>
      </c>
      <c r="I278" s="29">
        <v>5027798.4000000004</v>
      </c>
      <c r="J278" s="18">
        <f t="shared" si="0"/>
        <v>12569496</v>
      </c>
      <c r="K278" s="29">
        <f t="shared" si="1"/>
        <v>-12569496</v>
      </c>
    </row>
    <row r="279" spans="1:11" ht="15" customHeight="1" x14ac:dyDescent="0.2">
      <c r="A279" s="36" t="s">
        <v>571</v>
      </c>
      <c r="B279" s="37" t="s">
        <v>572</v>
      </c>
      <c r="C279" s="57">
        <v>0.02</v>
      </c>
      <c r="D279" s="39" t="s">
        <v>94</v>
      </c>
      <c r="E279" s="37" t="s">
        <v>95</v>
      </c>
      <c r="F279" s="54">
        <f>SUM(Rekapitulace!B13:B31)</f>
        <v>0</v>
      </c>
      <c r="G279" s="40">
        <f t="shared" ref="G279:G281" si="22">C279*F279</f>
        <v>0</v>
      </c>
      <c r="H279" s="18">
        <v>277</v>
      </c>
      <c r="I279" s="29">
        <v>2337899.2000000002</v>
      </c>
      <c r="J279" s="18">
        <f t="shared" si="0"/>
        <v>5844748</v>
      </c>
      <c r="K279" s="29">
        <f t="shared" si="1"/>
        <v>-5844748</v>
      </c>
    </row>
    <row r="280" spans="1:11" ht="15" customHeight="1" x14ac:dyDescent="0.2">
      <c r="A280" s="36" t="s">
        <v>573</v>
      </c>
      <c r="B280" s="37" t="s">
        <v>574</v>
      </c>
      <c r="C280" s="57">
        <v>0.15</v>
      </c>
      <c r="D280" s="39" t="s">
        <v>94</v>
      </c>
      <c r="E280" s="37" t="s">
        <v>95</v>
      </c>
      <c r="F280" s="54">
        <f>SUM(Rekapitulace!B13:B31)</f>
        <v>0</v>
      </c>
      <c r="G280" s="40">
        <f t="shared" si="22"/>
        <v>0</v>
      </c>
      <c r="H280" s="18">
        <v>278</v>
      </c>
      <c r="I280" s="29">
        <v>2337899.2000000002</v>
      </c>
      <c r="J280" s="18">
        <f t="shared" si="0"/>
        <v>5844748</v>
      </c>
      <c r="K280" s="29">
        <f t="shared" si="1"/>
        <v>-5844748</v>
      </c>
    </row>
    <row r="281" spans="1:11" ht="15" customHeight="1" x14ac:dyDescent="0.2">
      <c r="A281" s="41" t="s">
        <v>575</v>
      </c>
      <c r="B281" s="42" t="s">
        <v>576</v>
      </c>
      <c r="C281" s="43">
        <v>1000</v>
      </c>
      <c r="D281" s="44" t="s">
        <v>102</v>
      </c>
      <c r="E281" s="42" t="s">
        <v>103</v>
      </c>
      <c r="F281" s="65"/>
      <c r="G281" s="45">
        <f t="shared" si="22"/>
        <v>0</v>
      </c>
      <c r="H281" s="18">
        <v>279</v>
      </c>
      <c r="I281" s="29">
        <v>352000</v>
      </c>
      <c r="J281" s="18">
        <f t="shared" si="0"/>
        <v>880000</v>
      </c>
      <c r="K281" s="29">
        <f t="shared" si="1"/>
        <v>-880000</v>
      </c>
    </row>
    <row r="282" spans="1:11" ht="19.5" customHeight="1" x14ac:dyDescent="0.2">
      <c r="A282" s="30"/>
      <c r="B282" s="31" t="s">
        <v>83</v>
      </c>
      <c r="C282" s="32"/>
      <c r="D282" s="33"/>
      <c r="E282" s="34"/>
      <c r="F282" s="16" t="s">
        <v>20</v>
      </c>
      <c r="G282" s="35">
        <f>SUM(G283)</f>
        <v>0</v>
      </c>
      <c r="H282" s="18">
        <v>280</v>
      </c>
      <c r="I282" s="29">
        <v>2337899.2000000002</v>
      </c>
      <c r="J282" s="18">
        <f t="shared" si="0"/>
        <v>5844748</v>
      </c>
      <c r="K282" s="29">
        <f t="shared" si="1"/>
        <v>-5844748</v>
      </c>
    </row>
    <row r="283" spans="1:11" ht="15" customHeight="1" x14ac:dyDescent="0.2">
      <c r="A283" s="41" t="s">
        <v>577</v>
      </c>
      <c r="B283" s="42" t="s">
        <v>578</v>
      </c>
      <c r="C283" s="56">
        <v>0.1</v>
      </c>
      <c r="D283" s="44" t="s">
        <v>94</v>
      </c>
      <c r="E283" s="42" t="s">
        <v>95</v>
      </c>
      <c r="F283" s="55">
        <f>SUM(Rekapitulace!B13:B31)</f>
        <v>0</v>
      </c>
      <c r="G283" s="45">
        <f>C283*F283</f>
        <v>0</v>
      </c>
      <c r="H283" s="18">
        <v>281</v>
      </c>
      <c r="I283" s="29">
        <v>2337899.2000000002</v>
      </c>
      <c r="J283" s="18">
        <f t="shared" si="0"/>
        <v>5844748</v>
      </c>
      <c r="K283" s="29">
        <f t="shared" si="1"/>
        <v>-5844748</v>
      </c>
    </row>
    <row r="284" spans="1:11" ht="19.5" customHeight="1" x14ac:dyDescent="0.2">
      <c r="A284" s="30"/>
      <c r="B284" s="31" t="s">
        <v>86</v>
      </c>
      <c r="C284" s="32"/>
      <c r="D284" s="33"/>
      <c r="E284" s="34"/>
      <c r="F284" s="16" t="s">
        <v>20</v>
      </c>
      <c r="G284" s="35">
        <f>SUM(G285:G292)</f>
        <v>0</v>
      </c>
      <c r="H284" s="18">
        <v>282</v>
      </c>
      <c r="I284" s="29">
        <v>293000</v>
      </c>
      <c r="J284" s="18">
        <f t="shared" si="0"/>
        <v>732500</v>
      </c>
      <c r="K284" s="29">
        <f t="shared" si="1"/>
        <v>-732500</v>
      </c>
    </row>
    <row r="285" spans="1:11" ht="15" customHeight="1" x14ac:dyDescent="0.2">
      <c r="A285" s="36" t="s">
        <v>579</v>
      </c>
      <c r="B285" s="37" t="s">
        <v>580</v>
      </c>
      <c r="C285" s="38">
        <v>3</v>
      </c>
      <c r="D285" s="39" t="s">
        <v>581</v>
      </c>
      <c r="E285" s="37" t="s">
        <v>582</v>
      </c>
      <c r="F285" s="65"/>
      <c r="G285" s="40">
        <f t="shared" ref="G285:G291" si="23">C285*F285</f>
        <v>0</v>
      </c>
      <c r="H285" s="18">
        <v>283</v>
      </c>
      <c r="I285" s="29">
        <v>35000</v>
      </c>
      <c r="J285" s="18">
        <f t="shared" si="0"/>
        <v>87500</v>
      </c>
      <c r="K285" s="29">
        <f t="shared" si="1"/>
        <v>-87500</v>
      </c>
    </row>
    <row r="286" spans="1:11" ht="15" customHeight="1" x14ac:dyDescent="0.2">
      <c r="A286" s="36" t="s">
        <v>583</v>
      </c>
      <c r="B286" s="37" t="s">
        <v>584</v>
      </c>
      <c r="C286" s="38">
        <v>45</v>
      </c>
      <c r="D286" s="39" t="s">
        <v>581</v>
      </c>
      <c r="E286" s="37" t="s">
        <v>582</v>
      </c>
      <c r="F286" s="65"/>
      <c r="G286" s="40">
        <f t="shared" si="23"/>
        <v>0</v>
      </c>
      <c r="H286" s="18">
        <v>284</v>
      </c>
      <c r="I286" s="29">
        <v>90000</v>
      </c>
      <c r="J286" s="18">
        <f t="shared" si="0"/>
        <v>225000</v>
      </c>
      <c r="K286" s="29">
        <f t="shared" si="1"/>
        <v>-225000</v>
      </c>
    </row>
    <row r="287" spans="1:11" ht="15" customHeight="1" x14ac:dyDescent="0.2">
      <c r="A287" s="36" t="s">
        <v>585</v>
      </c>
      <c r="B287" s="37" t="s">
        <v>586</v>
      </c>
      <c r="C287" s="38">
        <v>38</v>
      </c>
      <c r="D287" s="39" t="s">
        <v>102</v>
      </c>
      <c r="E287" s="37" t="s">
        <v>103</v>
      </c>
      <c r="F287" s="65"/>
      <c r="G287" s="40">
        <f t="shared" si="23"/>
        <v>0</v>
      </c>
      <c r="H287" s="18">
        <v>285</v>
      </c>
      <c r="I287" s="29">
        <v>9000</v>
      </c>
      <c r="J287" s="18">
        <f t="shared" si="0"/>
        <v>22500</v>
      </c>
      <c r="K287" s="29">
        <f t="shared" si="1"/>
        <v>-22500</v>
      </c>
    </row>
    <row r="288" spans="1:11" ht="15" customHeight="1" x14ac:dyDescent="0.2">
      <c r="A288" s="36" t="s">
        <v>587</v>
      </c>
      <c r="B288" s="37" t="s">
        <v>588</v>
      </c>
      <c r="C288" s="38">
        <v>50</v>
      </c>
      <c r="D288" s="39" t="s">
        <v>102</v>
      </c>
      <c r="E288" s="37" t="s">
        <v>103</v>
      </c>
      <c r="F288" s="65"/>
      <c r="G288" s="40">
        <f t="shared" si="23"/>
        <v>0</v>
      </c>
      <c r="H288" s="18">
        <v>286</v>
      </c>
      <c r="I288" s="29">
        <v>12000</v>
      </c>
      <c r="J288" s="18">
        <f t="shared" si="0"/>
        <v>30000</v>
      </c>
      <c r="K288" s="29">
        <f t="shared" si="1"/>
        <v>-30000</v>
      </c>
    </row>
    <row r="289" spans="1:11" ht="15" customHeight="1" x14ac:dyDescent="0.2">
      <c r="A289" s="36" t="s">
        <v>589</v>
      </c>
      <c r="B289" s="37" t="s">
        <v>590</v>
      </c>
      <c r="C289" s="38">
        <v>25</v>
      </c>
      <c r="D289" s="39" t="s">
        <v>166</v>
      </c>
      <c r="E289" s="37" t="s">
        <v>167</v>
      </c>
      <c r="F289" s="65"/>
      <c r="G289" s="40">
        <f t="shared" si="23"/>
        <v>0</v>
      </c>
      <c r="H289" s="18">
        <v>287</v>
      </c>
      <c r="I289" s="29">
        <v>85000</v>
      </c>
      <c r="J289" s="18">
        <f t="shared" si="0"/>
        <v>212500</v>
      </c>
      <c r="K289" s="29">
        <f t="shared" si="1"/>
        <v>-212500</v>
      </c>
    </row>
    <row r="290" spans="1:11" ht="15" customHeight="1" x14ac:dyDescent="0.2">
      <c r="A290" s="36" t="s">
        <v>591</v>
      </c>
      <c r="B290" s="37" t="s">
        <v>592</v>
      </c>
      <c r="C290" s="38">
        <v>30</v>
      </c>
      <c r="D290" s="39" t="s">
        <v>94</v>
      </c>
      <c r="E290" s="37" t="s">
        <v>95</v>
      </c>
      <c r="F290" s="65"/>
      <c r="G290" s="40">
        <f t="shared" si="23"/>
        <v>0</v>
      </c>
      <c r="H290" s="18">
        <v>288</v>
      </c>
      <c r="I290" s="29">
        <v>18000</v>
      </c>
      <c r="J290" s="18">
        <f t="shared" si="0"/>
        <v>45000</v>
      </c>
      <c r="K290" s="29">
        <f t="shared" si="1"/>
        <v>-45000</v>
      </c>
    </row>
    <row r="291" spans="1:11" ht="15" customHeight="1" x14ac:dyDescent="0.2">
      <c r="A291" s="36" t="s">
        <v>593</v>
      </c>
      <c r="B291" s="37" t="s">
        <v>594</v>
      </c>
      <c r="C291" s="38">
        <v>8</v>
      </c>
      <c r="D291" s="39" t="s">
        <v>94</v>
      </c>
      <c r="E291" s="37" t="s">
        <v>95</v>
      </c>
      <c r="F291" s="65"/>
      <c r="G291" s="40">
        <f t="shared" si="23"/>
        <v>0</v>
      </c>
      <c r="H291" s="18">
        <v>289</v>
      </c>
      <c r="I291" s="29">
        <v>24000</v>
      </c>
      <c r="J291" s="18">
        <f t="shared" si="0"/>
        <v>60000</v>
      </c>
      <c r="K291" s="29">
        <f t="shared" si="1"/>
        <v>-60000</v>
      </c>
    </row>
    <row r="292" spans="1:11" ht="15" customHeight="1" x14ac:dyDescent="0.2">
      <c r="A292" s="41" t="s">
        <v>595</v>
      </c>
      <c r="B292" s="42" t="s">
        <v>596</v>
      </c>
      <c r="C292" s="56">
        <v>0.3</v>
      </c>
      <c r="D292" s="44" t="s">
        <v>94</v>
      </c>
      <c r="E292" s="42" t="s">
        <v>95</v>
      </c>
      <c r="F292" s="67"/>
      <c r="G292" s="45">
        <f>IF(C292*F292&lt;=20000,C292*F292,20000)</f>
        <v>0</v>
      </c>
      <c r="H292" s="18">
        <v>290</v>
      </c>
      <c r="I292" s="29">
        <v>20000</v>
      </c>
      <c r="J292" s="18">
        <f t="shared" si="0"/>
        <v>50000</v>
      </c>
      <c r="K292" s="29">
        <f t="shared" si="1"/>
        <v>-50000</v>
      </c>
    </row>
    <row r="293" spans="1:11" ht="19.5" customHeight="1" x14ac:dyDescent="0.2">
      <c r="A293" s="30"/>
      <c r="B293" s="31" t="s">
        <v>91</v>
      </c>
      <c r="C293" s="58"/>
      <c r="D293" s="33"/>
      <c r="E293" s="34"/>
      <c r="F293" s="16" t="s">
        <v>20</v>
      </c>
      <c r="G293" s="35">
        <f>SUM(G294)</f>
        <v>0</v>
      </c>
      <c r="H293" s="18">
        <v>291</v>
      </c>
      <c r="I293" s="29">
        <v>30000</v>
      </c>
      <c r="J293" s="18">
        <f t="shared" si="0"/>
        <v>75000</v>
      </c>
      <c r="K293" s="29">
        <f t="shared" si="1"/>
        <v>-75000</v>
      </c>
    </row>
    <row r="294" spans="1:11" ht="15" customHeight="1" x14ac:dyDescent="0.2">
      <c r="A294" s="41" t="s">
        <v>597</v>
      </c>
      <c r="B294" s="42" t="s">
        <v>598</v>
      </c>
      <c r="C294" s="56">
        <v>0.1</v>
      </c>
      <c r="D294" s="44" t="s">
        <v>94</v>
      </c>
      <c r="E294" s="42" t="s">
        <v>95</v>
      </c>
      <c r="F294" s="55">
        <f>SUM(Rekapitulace!B11:B35)</f>
        <v>0</v>
      </c>
      <c r="G294" s="45">
        <f>IF(C294*F294&lt;=30000,C294*F294,30000)</f>
        <v>0</v>
      </c>
      <c r="H294" s="18">
        <v>292</v>
      </c>
      <c r="I294" s="29">
        <v>30000</v>
      </c>
      <c r="J294" s="18">
        <f t="shared" si="0"/>
        <v>75000</v>
      </c>
      <c r="K294" s="29">
        <f t="shared" si="1"/>
        <v>-75000</v>
      </c>
    </row>
    <row r="295" spans="1:11" ht="19.5" customHeight="1" x14ac:dyDescent="0.2">
      <c r="A295" s="30"/>
      <c r="B295" s="31" t="s">
        <v>96</v>
      </c>
      <c r="C295" s="32"/>
      <c r="D295" s="33"/>
      <c r="E295" s="34"/>
      <c r="F295" s="16" t="s">
        <v>20</v>
      </c>
      <c r="G295" s="35">
        <f>SUM(G296:G315)</f>
        <v>0</v>
      </c>
      <c r="H295" s="18">
        <v>293</v>
      </c>
      <c r="I295" s="29">
        <v>328250</v>
      </c>
      <c r="J295" s="18">
        <f t="shared" si="0"/>
        <v>820625</v>
      </c>
      <c r="K295" s="29">
        <f t="shared" si="1"/>
        <v>-820625</v>
      </c>
    </row>
    <row r="296" spans="1:11" ht="15" customHeight="1" x14ac:dyDescent="0.2">
      <c r="A296" s="36" t="s">
        <v>599</v>
      </c>
      <c r="B296" s="37" t="s">
        <v>600</v>
      </c>
      <c r="C296" s="38">
        <v>3</v>
      </c>
      <c r="D296" s="39" t="s">
        <v>94</v>
      </c>
      <c r="E296" s="37" t="s">
        <v>95</v>
      </c>
      <c r="F296" s="65"/>
      <c r="G296" s="40">
        <f t="shared" ref="G296:G315" si="24">C296*F296</f>
        <v>0</v>
      </c>
      <c r="H296" s="18">
        <v>294</v>
      </c>
      <c r="I296" s="29">
        <v>25000</v>
      </c>
      <c r="J296" s="18">
        <f t="shared" si="0"/>
        <v>62500</v>
      </c>
      <c r="K296" s="29">
        <f t="shared" si="1"/>
        <v>-62500</v>
      </c>
    </row>
    <row r="297" spans="1:11" ht="15" customHeight="1" x14ac:dyDescent="0.2">
      <c r="A297" s="36" t="s">
        <v>601</v>
      </c>
      <c r="B297" s="37" t="s">
        <v>602</v>
      </c>
      <c r="C297" s="38">
        <v>50</v>
      </c>
      <c r="D297" s="39" t="s">
        <v>69</v>
      </c>
      <c r="E297" s="37" t="s">
        <v>70</v>
      </c>
      <c r="F297" s="65"/>
      <c r="G297" s="40">
        <f t="shared" si="24"/>
        <v>0</v>
      </c>
      <c r="H297" s="18">
        <v>295</v>
      </c>
      <c r="I297" s="29">
        <v>1400</v>
      </c>
      <c r="J297" s="18">
        <f t="shared" si="0"/>
        <v>3500</v>
      </c>
      <c r="K297" s="29">
        <f t="shared" si="1"/>
        <v>-3500</v>
      </c>
    </row>
    <row r="298" spans="1:11" ht="15" customHeight="1" x14ac:dyDescent="0.2">
      <c r="A298" s="36" t="s">
        <v>603</v>
      </c>
      <c r="B298" s="37" t="s">
        <v>604</v>
      </c>
      <c r="C298" s="38">
        <v>250</v>
      </c>
      <c r="D298" s="39" t="s">
        <v>69</v>
      </c>
      <c r="E298" s="37" t="s">
        <v>70</v>
      </c>
      <c r="F298" s="65"/>
      <c r="G298" s="40">
        <f t="shared" si="24"/>
        <v>0</v>
      </c>
      <c r="H298" s="18">
        <v>296</v>
      </c>
      <c r="I298" s="29">
        <v>4500</v>
      </c>
      <c r="J298" s="18">
        <f t="shared" si="0"/>
        <v>11250</v>
      </c>
      <c r="K298" s="29">
        <f t="shared" si="1"/>
        <v>-11250</v>
      </c>
    </row>
    <row r="299" spans="1:11" ht="15" customHeight="1" x14ac:dyDescent="0.2">
      <c r="A299" s="36" t="s">
        <v>605</v>
      </c>
      <c r="B299" s="37" t="s">
        <v>606</v>
      </c>
      <c r="C299" s="38">
        <v>13</v>
      </c>
      <c r="D299" s="39" t="s">
        <v>94</v>
      </c>
      <c r="E299" s="37" t="s">
        <v>95</v>
      </c>
      <c r="F299" s="65"/>
      <c r="G299" s="40">
        <f t="shared" si="24"/>
        <v>0</v>
      </c>
      <c r="H299" s="18">
        <v>297</v>
      </c>
      <c r="I299" s="29">
        <v>1900</v>
      </c>
      <c r="J299" s="18">
        <f t="shared" si="0"/>
        <v>4750</v>
      </c>
      <c r="K299" s="29">
        <f t="shared" si="1"/>
        <v>-4750</v>
      </c>
    </row>
    <row r="300" spans="1:11" ht="15" customHeight="1" x14ac:dyDescent="0.2">
      <c r="A300" s="36" t="s">
        <v>607</v>
      </c>
      <c r="B300" s="37" t="s">
        <v>608</v>
      </c>
      <c r="C300" s="38">
        <v>200</v>
      </c>
      <c r="D300" s="39" t="s">
        <v>69</v>
      </c>
      <c r="E300" s="37" t="s">
        <v>70</v>
      </c>
      <c r="F300" s="65"/>
      <c r="G300" s="40">
        <f t="shared" si="24"/>
        <v>0</v>
      </c>
      <c r="H300" s="18">
        <v>298</v>
      </c>
      <c r="I300" s="29">
        <v>6400</v>
      </c>
      <c r="J300" s="18">
        <f t="shared" si="0"/>
        <v>16000</v>
      </c>
      <c r="K300" s="29">
        <f t="shared" si="1"/>
        <v>-16000</v>
      </c>
    </row>
    <row r="301" spans="1:11" ht="15" customHeight="1" x14ac:dyDescent="0.2">
      <c r="A301" s="36" t="s">
        <v>609</v>
      </c>
      <c r="B301" s="37" t="s">
        <v>610</v>
      </c>
      <c r="C301" s="38">
        <v>13</v>
      </c>
      <c r="D301" s="39" t="s">
        <v>94</v>
      </c>
      <c r="E301" s="37" t="s">
        <v>95</v>
      </c>
      <c r="F301" s="65"/>
      <c r="G301" s="40">
        <f t="shared" si="24"/>
        <v>0</v>
      </c>
      <c r="H301" s="18">
        <v>299</v>
      </c>
      <c r="I301" s="29">
        <v>1900</v>
      </c>
      <c r="J301" s="18">
        <f t="shared" si="0"/>
        <v>4750</v>
      </c>
      <c r="K301" s="29">
        <f t="shared" si="1"/>
        <v>-4750</v>
      </c>
    </row>
    <row r="302" spans="1:11" ht="15" customHeight="1" x14ac:dyDescent="0.2">
      <c r="A302" s="36" t="s">
        <v>611</v>
      </c>
      <c r="B302" s="37" t="s">
        <v>612</v>
      </c>
      <c r="C302" s="38">
        <v>50</v>
      </c>
      <c r="D302" s="39" t="s">
        <v>69</v>
      </c>
      <c r="E302" s="37" t="s">
        <v>70</v>
      </c>
      <c r="F302" s="65"/>
      <c r="G302" s="40">
        <f t="shared" si="24"/>
        <v>0</v>
      </c>
      <c r="H302" s="18">
        <v>300</v>
      </c>
      <c r="I302" s="29">
        <v>7000</v>
      </c>
      <c r="J302" s="18">
        <f t="shared" si="0"/>
        <v>17500</v>
      </c>
      <c r="K302" s="29">
        <f t="shared" si="1"/>
        <v>-17500</v>
      </c>
    </row>
    <row r="303" spans="1:11" ht="15" customHeight="1" x14ac:dyDescent="0.2">
      <c r="A303" s="36" t="s">
        <v>613</v>
      </c>
      <c r="B303" s="37" t="s">
        <v>614</v>
      </c>
      <c r="C303" s="38">
        <v>5</v>
      </c>
      <c r="D303" s="39" t="s">
        <v>94</v>
      </c>
      <c r="E303" s="37" t="s">
        <v>95</v>
      </c>
      <c r="F303" s="65"/>
      <c r="G303" s="40">
        <f t="shared" si="24"/>
        <v>0</v>
      </c>
      <c r="H303" s="18">
        <v>301</v>
      </c>
      <c r="I303" s="29">
        <v>1100</v>
      </c>
      <c r="J303" s="18">
        <f t="shared" si="0"/>
        <v>2750</v>
      </c>
      <c r="K303" s="29">
        <f t="shared" si="1"/>
        <v>-2750</v>
      </c>
    </row>
    <row r="304" spans="1:11" ht="15" customHeight="1" x14ac:dyDescent="0.2">
      <c r="A304" s="36" t="s">
        <v>615</v>
      </c>
      <c r="B304" s="37" t="s">
        <v>616</v>
      </c>
      <c r="C304" s="38">
        <v>5</v>
      </c>
      <c r="D304" s="39" t="s">
        <v>581</v>
      </c>
      <c r="E304" s="37" t="s">
        <v>582</v>
      </c>
      <c r="F304" s="65"/>
      <c r="G304" s="40">
        <f t="shared" si="24"/>
        <v>0</v>
      </c>
      <c r="H304" s="18">
        <v>302</v>
      </c>
      <c r="I304" s="29">
        <v>23000</v>
      </c>
      <c r="J304" s="18">
        <f t="shared" si="0"/>
        <v>57500</v>
      </c>
      <c r="K304" s="29">
        <f t="shared" si="1"/>
        <v>-57500</v>
      </c>
    </row>
    <row r="305" spans="1:11" ht="15" customHeight="1" x14ac:dyDescent="0.2">
      <c r="A305" s="36" t="s">
        <v>617</v>
      </c>
      <c r="B305" s="37" t="s">
        <v>618</v>
      </c>
      <c r="C305" s="38">
        <v>5</v>
      </c>
      <c r="D305" s="39" t="s">
        <v>581</v>
      </c>
      <c r="E305" s="37" t="s">
        <v>582</v>
      </c>
      <c r="F305" s="65"/>
      <c r="G305" s="40">
        <f t="shared" si="24"/>
        <v>0</v>
      </c>
      <c r="H305" s="18">
        <v>303</v>
      </c>
      <c r="I305" s="29">
        <v>29000</v>
      </c>
      <c r="J305" s="18">
        <f t="shared" si="0"/>
        <v>72500</v>
      </c>
      <c r="K305" s="29">
        <f t="shared" si="1"/>
        <v>-72500</v>
      </c>
    </row>
    <row r="306" spans="1:11" ht="15" customHeight="1" x14ac:dyDescent="0.2">
      <c r="A306" s="36" t="s">
        <v>619</v>
      </c>
      <c r="B306" s="37" t="s">
        <v>620</v>
      </c>
      <c r="C306" s="38">
        <v>3750</v>
      </c>
      <c r="D306" s="39" t="s">
        <v>69</v>
      </c>
      <c r="E306" s="37" t="s">
        <v>70</v>
      </c>
      <c r="F306" s="65"/>
      <c r="G306" s="40">
        <f t="shared" si="24"/>
        <v>0</v>
      </c>
      <c r="H306" s="18">
        <v>304</v>
      </c>
      <c r="I306" s="29">
        <v>22500</v>
      </c>
      <c r="J306" s="18">
        <f t="shared" si="0"/>
        <v>56250</v>
      </c>
      <c r="K306" s="29">
        <f t="shared" si="1"/>
        <v>-56250</v>
      </c>
    </row>
    <row r="307" spans="1:11" ht="15" customHeight="1" x14ac:dyDescent="0.2">
      <c r="A307" s="36" t="s">
        <v>621</v>
      </c>
      <c r="B307" s="37" t="s">
        <v>622</v>
      </c>
      <c r="C307" s="38">
        <v>3</v>
      </c>
      <c r="D307" s="39" t="s">
        <v>94</v>
      </c>
      <c r="E307" s="37" t="s">
        <v>95</v>
      </c>
      <c r="F307" s="65"/>
      <c r="G307" s="40">
        <f t="shared" si="24"/>
        <v>0</v>
      </c>
      <c r="H307" s="18">
        <v>305</v>
      </c>
      <c r="I307" s="29">
        <v>1000</v>
      </c>
      <c r="J307" s="18">
        <f t="shared" si="0"/>
        <v>2500</v>
      </c>
      <c r="K307" s="29">
        <f t="shared" si="1"/>
        <v>-2500</v>
      </c>
    </row>
    <row r="308" spans="1:11" ht="15" customHeight="1" x14ac:dyDescent="0.2">
      <c r="A308" s="36" t="s">
        <v>623</v>
      </c>
      <c r="B308" s="37" t="s">
        <v>624</v>
      </c>
      <c r="C308" s="38">
        <v>3</v>
      </c>
      <c r="D308" s="39" t="s">
        <v>581</v>
      </c>
      <c r="E308" s="37" t="s">
        <v>582</v>
      </c>
      <c r="F308" s="65"/>
      <c r="G308" s="40">
        <f t="shared" si="24"/>
        <v>0</v>
      </c>
      <c r="H308" s="18">
        <v>306</v>
      </c>
      <c r="I308" s="29">
        <v>9500</v>
      </c>
      <c r="J308" s="18">
        <f t="shared" si="0"/>
        <v>23750</v>
      </c>
      <c r="K308" s="29">
        <f t="shared" si="1"/>
        <v>-23750</v>
      </c>
    </row>
    <row r="309" spans="1:11" ht="15" customHeight="1" x14ac:dyDescent="0.2">
      <c r="A309" s="36" t="s">
        <v>625</v>
      </c>
      <c r="B309" s="37" t="s">
        <v>626</v>
      </c>
      <c r="C309" s="38">
        <v>3</v>
      </c>
      <c r="D309" s="39" t="s">
        <v>94</v>
      </c>
      <c r="E309" s="37" t="s">
        <v>95</v>
      </c>
      <c r="F309" s="65"/>
      <c r="G309" s="40">
        <f t="shared" si="24"/>
        <v>0</v>
      </c>
      <c r="H309" s="18">
        <v>307</v>
      </c>
      <c r="I309" s="29">
        <v>55000</v>
      </c>
      <c r="J309" s="18">
        <f t="shared" si="0"/>
        <v>137500</v>
      </c>
      <c r="K309" s="29">
        <f t="shared" si="1"/>
        <v>-137500</v>
      </c>
    </row>
    <row r="310" spans="1:11" ht="15" customHeight="1" x14ac:dyDescent="0.2">
      <c r="A310" s="36" t="s">
        <v>627</v>
      </c>
      <c r="B310" s="37" t="s">
        <v>628</v>
      </c>
      <c r="C310" s="38">
        <v>38</v>
      </c>
      <c r="D310" s="39" t="s">
        <v>69</v>
      </c>
      <c r="E310" s="37" t="s">
        <v>70</v>
      </c>
      <c r="F310" s="65"/>
      <c r="G310" s="40">
        <f t="shared" si="24"/>
        <v>0</v>
      </c>
      <c r="H310" s="18">
        <v>308</v>
      </c>
      <c r="I310" s="29">
        <v>2250</v>
      </c>
      <c r="J310" s="18">
        <f t="shared" si="0"/>
        <v>5625</v>
      </c>
      <c r="K310" s="29">
        <f t="shared" si="1"/>
        <v>-5625</v>
      </c>
    </row>
    <row r="311" spans="1:11" ht="15" customHeight="1" x14ac:dyDescent="0.2">
      <c r="A311" s="36" t="s">
        <v>629</v>
      </c>
      <c r="B311" s="37" t="s">
        <v>630</v>
      </c>
      <c r="C311" s="38">
        <v>1</v>
      </c>
      <c r="D311" s="39" t="s">
        <v>413</v>
      </c>
      <c r="E311" s="37" t="s">
        <v>414</v>
      </c>
      <c r="F311" s="65"/>
      <c r="G311" s="40">
        <f t="shared" si="24"/>
        <v>0</v>
      </c>
      <c r="H311" s="18">
        <v>309</v>
      </c>
      <c r="I311" s="29">
        <v>7500</v>
      </c>
      <c r="J311" s="18">
        <f t="shared" si="0"/>
        <v>18750</v>
      </c>
      <c r="K311" s="29">
        <f t="shared" si="1"/>
        <v>-18750</v>
      </c>
    </row>
    <row r="312" spans="1:11" ht="15" customHeight="1" x14ac:dyDescent="0.2">
      <c r="A312" s="36" t="s">
        <v>631</v>
      </c>
      <c r="B312" s="37" t="s">
        <v>632</v>
      </c>
      <c r="C312" s="38">
        <v>1</v>
      </c>
      <c r="D312" s="39" t="s">
        <v>581</v>
      </c>
      <c r="E312" s="37" t="s">
        <v>582</v>
      </c>
      <c r="F312" s="65"/>
      <c r="G312" s="40">
        <f t="shared" si="24"/>
        <v>0</v>
      </c>
      <c r="H312" s="18">
        <v>310</v>
      </c>
      <c r="I312" s="29">
        <v>69000</v>
      </c>
      <c r="J312" s="18">
        <f t="shared" si="0"/>
        <v>172500</v>
      </c>
      <c r="K312" s="29">
        <f t="shared" si="1"/>
        <v>-172500</v>
      </c>
    </row>
    <row r="313" spans="1:11" ht="15" customHeight="1" x14ac:dyDescent="0.2">
      <c r="A313" s="36" t="s">
        <v>633</v>
      </c>
      <c r="B313" s="37" t="s">
        <v>634</v>
      </c>
      <c r="C313" s="38">
        <v>25</v>
      </c>
      <c r="D313" s="39" t="s">
        <v>102</v>
      </c>
      <c r="E313" s="37" t="s">
        <v>103</v>
      </c>
      <c r="F313" s="65"/>
      <c r="G313" s="40">
        <f t="shared" si="24"/>
        <v>0</v>
      </c>
      <c r="H313" s="18">
        <v>311</v>
      </c>
      <c r="I313" s="29">
        <v>4800</v>
      </c>
      <c r="J313" s="18">
        <f t="shared" si="0"/>
        <v>12000</v>
      </c>
      <c r="K313" s="29">
        <f t="shared" si="1"/>
        <v>-12000</v>
      </c>
    </row>
    <row r="314" spans="1:11" ht="15" customHeight="1" x14ac:dyDescent="0.2">
      <c r="A314" s="36" t="s">
        <v>635</v>
      </c>
      <c r="B314" s="37" t="s">
        <v>636</v>
      </c>
      <c r="C314" s="38">
        <v>1</v>
      </c>
      <c r="D314" s="39" t="s">
        <v>581</v>
      </c>
      <c r="E314" s="37" t="s">
        <v>582</v>
      </c>
      <c r="F314" s="65"/>
      <c r="G314" s="40">
        <f t="shared" si="24"/>
        <v>0</v>
      </c>
      <c r="H314" s="18">
        <v>312</v>
      </c>
      <c r="I314" s="29">
        <v>42500</v>
      </c>
      <c r="J314" s="18">
        <f t="shared" si="0"/>
        <v>106250</v>
      </c>
      <c r="K314" s="29">
        <f t="shared" si="1"/>
        <v>-106250</v>
      </c>
    </row>
    <row r="315" spans="1:11" ht="15" customHeight="1" x14ac:dyDescent="0.2">
      <c r="A315" s="41" t="s">
        <v>637</v>
      </c>
      <c r="B315" s="42" t="s">
        <v>638</v>
      </c>
      <c r="C315" s="43">
        <v>1</v>
      </c>
      <c r="D315" s="44" t="s">
        <v>581</v>
      </c>
      <c r="E315" s="42" t="s">
        <v>582</v>
      </c>
      <c r="F315" s="68"/>
      <c r="G315" s="45">
        <f t="shared" si="24"/>
        <v>0</v>
      </c>
      <c r="H315" s="18">
        <v>313</v>
      </c>
      <c r="I315" s="29">
        <v>13000</v>
      </c>
      <c r="J315" s="18">
        <f t="shared" si="0"/>
        <v>32500</v>
      </c>
      <c r="K315" s="29">
        <f t="shared" si="1"/>
        <v>-32500</v>
      </c>
    </row>
    <row r="316" spans="1:11" ht="15" customHeight="1" x14ac:dyDescent="0.2">
      <c r="A316" s="18"/>
      <c r="B316" s="18"/>
      <c r="C316" s="19"/>
      <c r="D316" s="20"/>
      <c r="E316" s="21"/>
      <c r="F316" s="19"/>
      <c r="G316" s="59"/>
      <c r="H316" s="18"/>
      <c r="I316" s="29">
        <f t="shared" ref="I316:K316" si="25">SUM(I4:I315)/2</f>
        <v>36166761.300000004</v>
      </c>
      <c r="J316" s="29">
        <f t="shared" si="25"/>
        <v>90416903.25</v>
      </c>
      <c r="K316" s="29">
        <f t="shared" si="25"/>
        <v>-90416903.25</v>
      </c>
    </row>
    <row r="317" spans="1:11" ht="15" customHeight="1" x14ac:dyDescent="0.2">
      <c r="A317" s="60" t="s">
        <v>639</v>
      </c>
      <c r="B317" s="18"/>
      <c r="C317" s="19"/>
      <c r="D317" s="20"/>
      <c r="E317" s="21"/>
      <c r="F317" s="19"/>
      <c r="G317" s="19"/>
      <c r="H317" s="18"/>
      <c r="I317" s="18"/>
      <c r="J317" s="29">
        <f>J316+K316</f>
        <v>0</v>
      </c>
      <c r="K317" s="18"/>
    </row>
    <row r="318" spans="1:11" ht="15" customHeight="1" x14ac:dyDescent="0.2">
      <c r="A318" s="63"/>
      <c r="B318" s="63"/>
      <c r="C318" s="63"/>
      <c r="D318" s="63"/>
      <c r="E318" s="63"/>
      <c r="F318" s="63"/>
      <c r="G318" s="63"/>
    </row>
    <row r="319" spans="1:11" ht="15" customHeight="1" x14ac:dyDescent="0.2">
      <c r="A319" s="63"/>
      <c r="B319" s="63"/>
      <c r="C319" s="63"/>
      <c r="D319" s="63"/>
      <c r="E319" s="63"/>
      <c r="F319" s="63"/>
      <c r="G319" s="63"/>
    </row>
    <row r="320" spans="1:11" ht="15" customHeight="1" x14ac:dyDescent="0.2">
      <c r="A320" s="63"/>
      <c r="B320" s="63"/>
      <c r="C320" s="63"/>
      <c r="D320" s="63"/>
      <c r="E320" s="63"/>
      <c r="F320" s="63"/>
      <c r="G320" s="63"/>
    </row>
    <row r="321" spans="1:7" ht="15" customHeight="1" x14ac:dyDescent="0.2">
      <c r="A321" s="63"/>
      <c r="B321" s="63"/>
      <c r="C321" s="63"/>
      <c r="D321" s="63"/>
      <c r="E321" s="63"/>
      <c r="F321" s="63"/>
      <c r="G321" s="63"/>
    </row>
    <row r="322" spans="1:7" ht="15" customHeight="1" x14ac:dyDescent="0.2">
      <c r="A322" s="63"/>
      <c r="B322" s="63"/>
      <c r="C322" s="63"/>
      <c r="D322" s="63"/>
      <c r="E322" s="63"/>
      <c r="F322" s="63"/>
      <c r="G322" s="63"/>
    </row>
    <row r="323" spans="1:7" ht="15" customHeight="1" x14ac:dyDescent="0.2">
      <c r="A323" s="63"/>
      <c r="B323" s="63"/>
      <c r="C323" s="63"/>
      <c r="D323" s="63"/>
      <c r="E323" s="63"/>
      <c r="F323" s="63"/>
      <c r="G323" s="63"/>
    </row>
    <row r="324" spans="1:7" ht="15" customHeight="1" x14ac:dyDescent="0.2">
      <c r="A324" s="63"/>
      <c r="B324" s="63"/>
      <c r="C324" s="63"/>
      <c r="D324" s="63"/>
      <c r="E324" s="63"/>
      <c r="F324" s="63"/>
      <c r="G324" s="63"/>
    </row>
    <row r="325" spans="1:7" ht="15" customHeight="1" x14ac:dyDescent="0.2">
      <c r="A325" s="63"/>
      <c r="B325" s="63"/>
      <c r="C325" s="63"/>
      <c r="D325" s="63"/>
      <c r="E325" s="63"/>
      <c r="F325" s="63"/>
      <c r="G325" s="63"/>
    </row>
    <row r="326" spans="1:7" ht="15" customHeight="1" x14ac:dyDescent="0.2">
      <c r="A326" s="63"/>
      <c r="B326" s="63"/>
      <c r="C326" s="63"/>
      <c r="D326" s="63"/>
      <c r="E326" s="63"/>
      <c r="F326" s="63"/>
      <c r="G326" s="63"/>
    </row>
    <row r="327" spans="1:7" ht="15" customHeight="1" x14ac:dyDescent="0.2">
      <c r="A327" s="63"/>
      <c r="B327" s="63"/>
      <c r="C327" s="63"/>
      <c r="D327" s="63"/>
      <c r="E327" s="63"/>
      <c r="F327" s="63"/>
      <c r="G327" s="63"/>
    </row>
    <row r="328" spans="1:7" ht="15" customHeight="1" x14ac:dyDescent="0.2">
      <c r="A328" s="63"/>
      <c r="B328" s="63"/>
      <c r="C328" s="63"/>
      <c r="D328" s="63"/>
      <c r="E328" s="63"/>
      <c r="F328" s="63"/>
      <c r="G328" s="63"/>
    </row>
  </sheetData>
  <sheetProtection password="C67E" sheet="1" objects="1" scenarios="1"/>
  <pageMargins left="0.78740157480314965" right="0.78740157480314965" top="0.78740157480314965" bottom="0.78740157480314965" header="0.39370078740157483" footer="0.39370078740157483"/>
  <pageSetup paperSize="8" fitToHeight="0" orientation="landscape" r:id="rId1"/>
  <headerFooter>
    <oddHeader>&amp;R&amp;F</oddHeader>
    <oddFooter>&amp;L&amp;F/&amp;A&amp;R&amp;P/&amp;N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Rekapitulace</vt:lpstr>
      <vt:lpstr>Jednotkové_ceny</vt:lpstr>
      <vt:lpstr>Jednotkové_ceny!Názvy_tisku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Kocourek Petr</dc:creator>
  <cp:lastModifiedBy>Čady Štěpán</cp:lastModifiedBy>
  <cp:lastPrinted>2020-02-07T07:52:24Z</cp:lastPrinted>
  <dcterms:created xsi:type="dcterms:W3CDTF">2019-11-05T14:46:16Z</dcterms:created>
  <dcterms:modified xsi:type="dcterms:W3CDTF">2020-02-10T09:44:09Z</dcterms:modified>
</cp:coreProperties>
</file>