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ZŠ Svobodná\OPŽP\Realizace\Výběrové řízení\Elektro\"/>
    </mc:Choice>
  </mc:AlternateContent>
  <bookViews>
    <workbookView xWindow="0" yWindow="0" windowWidth="4536" windowHeight="6168"/>
  </bookViews>
  <sheets>
    <sheet name="Rekapitulace stavby" sheetId="1" r:id="rId1"/>
    <sheet name="537-01 - Silnoproudá elek..." sheetId="2" r:id="rId2"/>
    <sheet name="537-02 - Slaboproudé rozvody" sheetId="3" r:id="rId3"/>
  </sheets>
  <definedNames>
    <definedName name="_xlnm._FilterDatabase" localSheetId="1" hidden="1">'537-01 - Silnoproudá elek...'!$C$128:$K$217</definedName>
    <definedName name="_xlnm._FilterDatabase" localSheetId="2" hidden="1">'537-02 - Slaboproudé rozvody'!$C$119:$K$148</definedName>
    <definedName name="_xlnm.Print_Titles" localSheetId="1">'537-01 - Silnoproudá elek...'!$128:$128</definedName>
    <definedName name="_xlnm.Print_Titles" localSheetId="2">'537-02 - Slaboproudé rozvody'!$119:$119</definedName>
    <definedName name="_xlnm.Print_Titles" localSheetId="0">'Rekapitulace stavby'!$92:$92</definedName>
    <definedName name="_xlnm.Print_Area" localSheetId="1">'537-01 - Silnoproudá elek...'!$C$4:$J$76,'537-01 - Silnoproudá elek...'!$C$82:$J$110,'537-01 - Silnoproudá elek...'!$C$116:$K$217</definedName>
    <definedName name="_xlnm.Print_Area" localSheetId="2">'537-02 - Slaboproudé rozvody'!$C$4:$J$76,'537-02 - Slaboproudé rozvody'!$C$82:$J$101,'537-02 - Slaboproudé rozvody'!$C$107:$K$148</definedName>
    <definedName name="_xlnm.Print_Area" localSheetId="0">'Rekapitulace stavby'!$D$4:$AO$76,'Rekapitulace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48" i="3"/>
  <c r="BH148" i="3"/>
  <c r="BG148" i="3"/>
  <c r="BF148" i="3"/>
  <c r="T148" i="3"/>
  <c r="T147" i="3"/>
  <c r="R148" i="3"/>
  <c r="R147" i="3"/>
  <c r="P148" i="3"/>
  <c r="P147" i="3" s="1"/>
  <c r="BK148" i="3"/>
  <c r="BK147" i="3" s="1"/>
  <c r="J147" i="3" s="1"/>
  <c r="J100" i="3" s="1"/>
  <c r="J148" i="3"/>
  <c r="BE148" i="3" s="1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/>
  <c r="BI143" i="3"/>
  <c r="BH143" i="3"/>
  <c r="BG143" i="3"/>
  <c r="BF143" i="3"/>
  <c r="T143" i="3"/>
  <c r="R143" i="3"/>
  <c r="P143" i="3"/>
  <c r="BK143" i="3"/>
  <c r="J143" i="3"/>
  <c r="BE143" i="3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T140" i="3"/>
  <c r="R140" i="3"/>
  <c r="P140" i="3"/>
  <c r="BK140" i="3"/>
  <c r="J140" i="3"/>
  <c r="BE140" i="3"/>
  <c r="BI139" i="3"/>
  <c r="BH139" i="3"/>
  <c r="BG139" i="3"/>
  <c r="BF139" i="3"/>
  <c r="T139" i="3"/>
  <c r="R139" i="3"/>
  <c r="P139" i="3"/>
  <c r="BK139" i="3"/>
  <c r="J139" i="3"/>
  <c r="BE139" i="3"/>
  <c r="BI138" i="3"/>
  <c r="BH138" i="3"/>
  <c r="BG138" i="3"/>
  <c r="BF138" i="3"/>
  <c r="T138" i="3"/>
  <c r="R138" i="3"/>
  <c r="P138" i="3"/>
  <c r="BK138" i="3"/>
  <c r="J138" i="3"/>
  <c r="BE138" i="3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/>
  <c r="BI135" i="3"/>
  <c r="BH135" i="3"/>
  <c r="BG135" i="3"/>
  <c r="BF135" i="3"/>
  <c r="T135" i="3"/>
  <c r="R135" i="3"/>
  <c r="P135" i="3"/>
  <c r="BK135" i="3"/>
  <c r="J135" i="3"/>
  <c r="BE135" i="3"/>
  <c r="BI134" i="3"/>
  <c r="BH134" i="3"/>
  <c r="BG134" i="3"/>
  <c r="BF134" i="3"/>
  <c r="T134" i="3"/>
  <c r="R134" i="3"/>
  <c r="P134" i="3"/>
  <c r="BK134" i="3"/>
  <c r="J134" i="3"/>
  <c r="BE134" i="3"/>
  <c r="BI133" i="3"/>
  <c r="BH133" i="3"/>
  <c r="BG133" i="3"/>
  <c r="BF133" i="3"/>
  <c r="T133" i="3"/>
  <c r="R133" i="3"/>
  <c r="P133" i="3"/>
  <c r="BK133" i="3"/>
  <c r="J133" i="3"/>
  <c r="BE133" i="3"/>
  <c r="BI132" i="3"/>
  <c r="BH132" i="3"/>
  <c r="BG132" i="3"/>
  <c r="BF132" i="3"/>
  <c r="T132" i="3"/>
  <c r="R132" i="3"/>
  <c r="P132" i="3"/>
  <c r="BK132" i="3"/>
  <c r="J132" i="3"/>
  <c r="BE132" i="3"/>
  <c r="BI131" i="3"/>
  <c r="BH131" i="3"/>
  <c r="BG131" i="3"/>
  <c r="BF131" i="3"/>
  <c r="T131" i="3"/>
  <c r="R131" i="3"/>
  <c r="P131" i="3"/>
  <c r="BK131" i="3"/>
  <c r="J131" i="3"/>
  <c r="BE131" i="3"/>
  <c r="BI130" i="3"/>
  <c r="BH130" i="3"/>
  <c r="BG130" i="3"/>
  <c r="BF130" i="3"/>
  <c r="T130" i="3"/>
  <c r="R130" i="3"/>
  <c r="P130" i="3"/>
  <c r="BK130" i="3"/>
  <c r="J130" i="3"/>
  <c r="BE130" i="3"/>
  <c r="BI129" i="3"/>
  <c r="BH129" i="3"/>
  <c r="BG129" i="3"/>
  <c r="BF129" i="3"/>
  <c r="T129" i="3"/>
  <c r="R129" i="3"/>
  <c r="R126" i="3" s="1"/>
  <c r="P129" i="3"/>
  <c r="BK129" i="3"/>
  <c r="J129" i="3"/>
  <c r="BE129" i="3"/>
  <c r="BI128" i="3"/>
  <c r="BH128" i="3"/>
  <c r="BG128" i="3"/>
  <c r="BF128" i="3"/>
  <c r="T128" i="3"/>
  <c r="R128" i="3"/>
  <c r="P128" i="3"/>
  <c r="BK128" i="3"/>
  <c r="BK126" i="3" s="1"/>
  <c r="J126" i="3" s="1"/>
  <c r="J99" i="3" s="1"/>
  <c r="J128" i="3"/>
  <c r="BE128" i="3"/>
  <c r="BI127" i="3"/>
  <c r="BH127" i="3"/>
  <c r="BG127" i="3"/>
  <c r="BF127" i="3"/>
  <c r="T127" i="3"/>
  <c r="T126" i="3"/>
  <c r="R127" i="3"/>
  <c r="P127" i="3"/>
  <c r="P126" i="3"/>
  <c r="P121" i="3" s="1"/>
  <c r="P120" i="3" s="1"/>
  <c r="AU96" i="1" s="1"/>
  <c r="BK127" i="3"/>
  <c r="J127" i="3"/>
  <c r="BE127" i="3" s="1"/>
  <c r="BI125" i="3"/>
  <c r="BH125" i="3"/>
  <c r="BG125" i="3"/>
  <c r="BF125" i="3"/>
  <c r="T125" i="3"/>
  <c r="T122" i="3" s="1"/>
  <c r="T121" i="3" s="1"/>
  <c r="T120" i="3" s="1"/>
  <c r="R125" i="3"/>
  <c r="R122" i="3" s="1"/>
  <c r="R121" i="3" s="1"/>
  <c r="R120" i="3" s="1"/>
  <c r="P125" i="3"/>
  <c r="BK125" i="3"/>
  <c r="J125" i="3"/>
  <c r="BE125" i="3"/>
  <c r="BI124" i="3"/>
  <c r="BH124" i="3"/>
  <c r="BG124" i="3"/>
  <c r="F35" i="3" s="1"/>
  <c r="BB96" i="1" s="1"/>
  <c r="BF124" i="3"/>
  <c r="T124" i="3"/>
  <c r="R124" i="3"/>
  <c r="P124" i="3"/>
  <c r="BK124" i="3"/>
  <c r="J124" i="3"/>
  <c r="BE124" i="3"/>
  <c r="BI123" i="3"/>
  <c r="F37" i="3"/>
  <c r="BD96" i="1" s="1"/>
  <c r="BH123" i="3"/>
  <c r="F36" i="3" s="1"/>
  <c r="BC96" i="1" s="1"/>
  <c r="BG123" i="3"/>
  <c r="BF123" i="3"/>
  <c r="J34" i="3" s="1"/>
  <c r="AW96" i="1" s="1"/>
  <c r="T123" i="3"/>
  <c r="R123" i="3"/>
  <c r="P123" i="3"/>
  <c r="P122" i="3"/>
  <c r="BK123" i="3"/>
  <c r="BK122" i="3" s="1"/>
  <c r="J123" i="3"/>
  <c r="BE123" i="3" s="1"/>
  <c r="F114" i="3"/>
  <c r="E112" i="3"/>
  <c r="F89" i="3"/>
  <c r="E87" i="3"/>
  <c r="J24" i="3"/>
  <c r="E24" i="3"/>
  <c r="J117" i="3" s="1"/>
  <c r="J92" i="3"/>
  <c r="J23" i="3"/>
  <c r="J21" i="3"/>
  <c r="E21" i="3"/>
  <c r="J20" i="3"/>
  <c r="J18" i="3"/>
  <c r="E18" i="3"/>
  <c r="F117" i="3" s="1"/>
  <c r="F92" i="3"/>
  <c r="J17" i="3"/>
  <c r="J15" i="3"/>
  <c r="E15" i="3"/>
  <c r="J14" i="3"/>
  <c r="J114" i="3"/>
  <c r="J89" i="3"/>
  <c r="E7" i="3"/>
  <c r="E110" i="3"/>
  <c r="E85" i="3"/>
  <c r="J37" i="2"/>
  <c r="J36" i="2"/>
  <c r="AY95" i="1" s="1"/>
  <c r="J35" i="2"/>
  <c r="AX95" i="1"/>
  <c r="BI217" i="2"/>
  <c r="BH217" i="2"/>
  <c r="BG217" i="2"/>
  <c r="BF217" i="2"/>
  <c r="T217" i="2"/>
  <c r="T216" i="2" s="1"/>
  <c r="T215" i="2" s="1"/>
  <c r="R217" i="2"/>
  <c r="R216" i="2" s="1"/>
  <c r="R215" i="2" s="1"/>
  <c r="P217" i="2"/>
  <c r="P216" i="2" s="1"/>
  <c r="P215" i="2" s="1"/>
  <c r="BK217" i="2"/>
  <c r="BK216" i="2" s="1"/>
  <c r="J217" i="2"/>
  <c r="BE217" i="2" s="1"/>
  <c r="BI214" i="2"/>
  <c r="BH214" i="2"/>
  <c r="BG214" i="2"/>
  <c r="BF214" i="2"/>
  <c r="T214" i="2"/>
  <c r="T213" i="2" s="1"/>
  <c r="R214" i="2"/>
  <c r="R213" i="2" s="1"/>
  <c r="P214" i="2"/>
  <c r="P213" i="2"/>
  <c r="BK214" i="2"/>
  <c r="BK213" i="2"/>
  <c r="J213" i="2" s="1"/>
  <c r="J107" i="2" s="1"/>
  <c r="J214" i="2"/>
  <c r="BE214" i="2"/>
  <c r="BI212" i="2"/>
  <c r="BH212" i="2"/>
  <c r="BG212" i="2"/>
  <c r="BF212" i="2"/>
  <c r="T212" i="2"/>
  <c r="T211" i="2" s="1"/>
  <c r="R212" i="2"/>
  <c r="R211" i="2" s="1"/>
  <c r="P212" i="2"/>
  <c r="P211" i="2"/>
  <c r="BK212" i="2"/>
  <c r="BK211" i="2"/>
  <c r="J211" i="2" s="1"/>
  <c r="J106" i="2" s="1"/>
  <c r="BE212" i="2"/>
  <c r="BI210" i="2"/>
  <c r="BH210" i="2"/>
  <c r="BG210" i="2"/>
  <c r="BF210" i="2"/>
  <c r="T210" i="2"/>
  <c r="R210" i="2"/>
  <c r="P210" i="2"/>
  <c r="BK210" i="2"/>
  <c r="J210" i="2"/>
  <c r="BE210" i="2" s="1"/>
  <c r="BI209" i="2"/>
  <c r="BH209" i="2"/>
  <c r="BG209" i="2"/>
  <c r="BF209" i="2"/>
  <c r="T209" i="2"/>
  <c r="R209" i="2"/>
  <c r="P209" i="2"/>
  <c r="BK209" i="2"/>
  <c r="J209" i="2"/>
  <c r="BE209" i="2" s="1"/>
  <c r="BI208" i="2"/>
  <c r="BH208" i="2"/>
  <c r="BG208" i="2"/>
  <c r="BF208" i="2"/>
  <c r="T208" i="2"/>
  <c r="R208" i="2"/>
  <c r="P208" i="2"/>
  <c r="BK208" i="2"/>
  <c r="J208" i="2"/>
  <c r="BE208" i="2" s="1"/>
  <c r="BI207" i="2"/>
  <c r="BH207" i="2"/>
  <c r="BG207" i="2"/>
  <c r="BF207" i="2"/>
  <c r="T207" i="2"/>
  <c r="R207" i="2"/>
  <c r="P207" i="2"/>
  <c r="P153" i="2" s="1"/>
  <c r="P152" i="2" s="1"/>
  <c r="BK207" i="2"/>
  <c r="BE207" i="2"/>
  <c r="BI206" i="2"/>
  <c r="BH206" i="2"/>
  <c r="BG206" i="2"/>
  <c r="BF206" i="2"/>
  <c r="T206" i="2"/>
  <c r="R206" i="2"/>
  <c r="P206" i="2"/>
  <c r="BK206" i="2"/>
  <c r="BE206" i="2"/>
  <c r="BI205" i="2"/>
  <c r="BH205" i="2"/>
  <c r="BG205" i="2"/>
  <c r="BF205" i="2"/>
  <c r="T205" i="2"/>
  <c r="T153" i="2" s="1"/>
  <c r="T152" i="2" s="1"/>
  <c r="R205" i="2"/>
  <c r="P205" i="2"/>
  <c r="BK205" i="2"/>
  <c r="BE205" i="2"/>
  <c r="BI204" i="2"/>
  <c r="BH204" i="2"/>
  <c r="BG204" i="2"/>
  <c r="BF204" i="2"/>
  <c r="T204" i="2"/>
  <c r="R204" i="2"/>
  <c r="P204" i="2"/>
  <c r="BK204" i="2"/>
  <c r="BE204" i="2"/>
  <c r="BI203" i="2"/>
  <c r="BH203" i="2"/>
  <c r="BG203" i="2"/>
  <c r="BF203" i="2"/>
  <c r="T203" i="2"/>
  <c r="R203" i="2"/>
  <c r="P203" i="2"/>
  <c r="BK203" i="2"/>
  <c r="BE203" i="2"/>
  <c r="BI202" i="2"/>
  <c r="BH202" i="2"/>
  <c r="BG202" i="2"/>
  <c r="BF202" i="2"/>
  <c r="T202" i="2"/>
  <c r="R202" i="2"/>
  <c r="P202" i="2"/>
  <c r="BK202" i="2"/>
  <c r="J202" i="2"/>
  <c r="BE202" i="2"/>
  <c r="BI201" i="2"/>
  <c r="BH201" i="2"/>
  <c r="BG201" i="2"/>
  <c r="BF201" i="2"/>
  <c r="T201" i="2"/>
  <c r="R201" i="2"/>
  <c r="P201" i="2"/>
  <c r="BK201" i="2"/>
  <c r="J201" i="2"/>
  <c r="BE201" i="2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/>
  <c r="BI198" i="2"/>
  <c r="BH198" i="2"/>
  <c r="BG198" i="2"/>
  <c r="BF198" i="2"/>
  <c r="T198" i="2"/>
  <c r="R198" i="2"/>
  <c r="P198" i="2"/>
  <c r="BK198" i="2"/>
  <c r="J198" i="2"/>
  <c r="BE198" i="2"/>
  <c r="BI197" i="2"/>
  <c r="BH197" i="2"/>
  <c r="BG197" i="2"/>
  <c r="BF197" i="2"/>
  <c r="T197" i="2"/>
  <c r="R197" i="2"/>
  <c r="P197" i="2"/>
  <c r="BK197" i="2"/>
  <c r="J197" i="2"/>
  <c r="BE197" i="2"/>
  <c r="BI196" i="2"/>
  <c r="BH196" i="2"/>
  <c r="BG196" i="2"/>
  <c r="BF196" i="2"/>
  <c r="T196" i="2"/>
  <c r="R196" i="2"/>
  <c r="P196" i="2"/>
  <c r="BK196" i="2"/>
  <c r="J196" i="2"/>
  <c r="BE196" i="2"/>
  <c r="BI195" i="2"/>
  <c r="BH195" i="2"/>
  <c r="BG195" i="2"/>
  <c r="BF195" i="2"/>
  <c r="T195" i="2"/>
  <c r="R195" i="2"/>
  <c r="P195" i="2"/>
  <c r="BK195" i="2"/>
  <c r="J195" i="2"/>
  <c r="BE195" i="2" s="1"/>
  <c r="BI194" i="2"/>
  <c r="BH194" i="2"/>
  <c r="BG194" i="2"/>
  <c r="BF194" i="2"/>
  <c r="T194" i="2"/>
  <c r="R194" i="2"/>
  <c r="P194" i="2"/>
  <c r="BK194" i="2"/>
  <c r="J194" i="2"/>
  <c r="BE194" i="2"/>
  <c r="BI193" i="2"/>
  <c r="BH193" i="2"/>
  <c r="BG193" i="2"/>
  <c r="BF193" i="2"/>
  <c r="T193" i="2"/>
  <c r="R193" i="2"/>
  <c r="P193" i="2"/>
  <c r="BK193" i="2"/>
  <c r="J193" i="2"/>
  <c r="BE193" i="2"/>
  <c r="BI192" i="2"/>
  <c r="BH192" i="2"/>
  <c r="BG192" i="2"/>
  <c r="BF192" i="2"/>
  <c r="T192" i="2"/>
  <c r="R192" i="2"/>
  <c r="P192" i="2"/>
  <c r="BK192" i="2"/>
  <c r="J192" i="2"/>
  <c r="BE192" i="2"/>
  <c r="BI191" i="2"/>
  <c r="BH191" i="2"/>
  <c r="BG191" i="2"/>
  <c r="BF191" i="2"/>
  <c r="T191" i="2"/>
  <c r="R191" i="2"/>
  <c r="P191" i="2"/>
  <c r="BK191" i="2"/>
  <c r="J191" i="2"/>
  <c r="BE191" i="2"/>
  <c r="BI190" i="2"/>
  <c r="BH190" i="2"/>
  <c r="BG190" i="2"/>
  <c r="BF190" i="2"/>
  <c r="T190" i="2"/>
  <c r="R190" i="2"/>
  <c r="P190" i="2"/>
  <c r="BK190" i="2"/>
  <c r="J190" i="2"/>
  <c r="BE190" i="2"/>
  <c r="BI189" i="2"/>
  <c r="BH189" i="2"/>
  <c r="BG189" i="2"/>
  <c r="BF189" i="2"/>
  <c r="T189" i="2"/>
  <c r="R189" i="2"/>
  <c r="P189" i="2"/>
  <c r="BK189" i="2"/>
  <c r="J189" i="2"/>
  <c r="BE189" i="2"/>
  <c r="BI188" i="2"/>
  <c r="BH188" i="2"/>
  <c r="BG188" i="2"/>
  <c r="BF188" i="2"/>
  <c r="T188" i="2"/>
  <c r="R188" i="2"/>
  <c r="P188" i="2"/>
  <c r="BK188" i="2"/>
  <c r="J188" i="2"/>
  <c r="BE188" i="2"/>
  <c r="BI187" i="2"/>
  <c r="BH187" i="2"/>
  <c r="BG187" i="2"/>
  <c r="BF187" i="2"/>
  <c r="T187" i="2"/>
  <c r="R187" i="2"/>
  <c r="P187" i="2"/>
  <c r="BK187" i="2"/>
  <c r="J187" i="2"/>
  <c r="BE187" i="2"/>
  <c r="BI186" i="2"/>
  <c r="BH186" i="2"/>
  <c r="BG186" i="2"/>
  <c r="BF186" i="2"/>
  <c r="T186" i="2"/>
  <c r="R186" i="2"/>
  <c r="P186" i="2"/>
  <c r="BK186" i="2"/>
  <c r="J186" i="2"/>
  <c r="BE186" i="2"/>
  <c r="BI185" i="2"/>
  <c r="BH185" i="2"/>
  <c r="BG185" i="2"/>
  <c r="BF185" i="2"/>
  <c r="T185" i="2"/>
  <c r="R185" i="2"/>
  <c r="P185" i="2"/>
  <c r="BK185" i="2"/>
  <c r="J185" i="2"/>
  <c r="BE185" i="2"/>
  <c r="BI184" i="2"/>
  <c r="BH184" i="2"/>
  <c r="BG184" i="2"/>
  <c r="BF184" i="2"/>
  <c r="T184" i="2"/>
  <c r="R184" i="2"/>
  <c r="P184" i="2"/>
  <c r="BK184" i="2"/>
  <c r="J184" i="2"/>
  <c r="BE184" i="2"/>
  <c r="BI183" i="2"/>
  <c r="BH183" i="2"/>
  <c r="BG183" i="2"/>
  <c r="BF183" i="2"/>
  <c r="T183" i="2"/>
  <c r="R183" i="2"/>
  <c r="P183" i="2"/>
  <c r="BK183" i="2"/>
  <c r="J183" i="2"/>
  <c r="BE183" i="2"/>
  <c r="BI182" i="2"/>
  <c r="BH182" i="2"/>
  <c r="BG182" i="2"/>
  <c r="BF182" i="2"/>
  <c r="T182" i="2"/>
  <c r="R182" i="2"/>
  <c r="P182" i="2"/>
  <c r="BK182" i="2"/>
  <c r="J182" i="2"/>
  <c r="BE182" i="2"/>
  <c r="BI181" i="2"/>
  <c r="BH181" i="2"/>
  <c r="BG181" i="2"/>
  <c r="BF181" i="2"/>
  <c r="T181" i="2"/>
  <c r="R181" i="2"/>
  <c r="P181" i="2"/>
  <c r="BK181" i="2"/>
  <c r="J181" i="2"/>
  <c r="BE181" i="2"/>
  <c r="BI180" i="2"/>
  <c r="BH180" i="2"/>
  <c r="BG180" i="2"/>
  <c r="BF180" i="2"/>
  <c r="T180" i="2"/>
  <c r="R180" i="2"/>
  <c r="P180" i="2"/>
  <c r="BK180" i="2"/>
  <c r="J180" i="2"/>
  <c r="BE180" i="2"/>
  <c r="BI179" i="2"/>
  <c r="BH179" i="2"/>
  <c r="BG179" i="2"/>
  <c r="BF179" i="2"/>
  <c r="T179" i="2"/>
  <c r="R179" i="2"/>
  <c r="P179" i="2"/>
  <c r="BK179" i="2"/>
  <c r="J179" i="2"/>
  <c r="BE179" i="2"/>
  <c r="BI178" i="2"/>
  <c r="BH178" i="2"/>
  <c r="BG178" i="2"/>
  <c r="BF178" i="2"/>
  <c r="T178" i="2"/>
  <c r="R178" i="2"/>
  <c r="P178" i="2"/>
  <c r="BK178" i="2"/>
  <c r="J178" i="2"/>
  <c r="BE178" i="2"/>
  <c r="BI177" i="2"/>
  <c r="BH177" i="2"/>
  <c r="BG177" i="2"/>
  <c r="BF177" i="2"/>
  <c r="T177" i="2"/>
  <c r="R177" i="2"/>
  <c r="P177" i="2"/>
  <c r="BK177" i="2"/>
  <c r="J177" i="2"/>
  <c r="BE177" i="2"/>
  <c r="BI176" i="2"/>
  <c r="BH176" i="2"/>
  <c r="BG176" i="2"/>
  <c r="BF176" i="2"/>
  <c r="T176" i="2"/>
  <c r="R176" i="2"/>
  <c r="P176" i="2"/>
  <c r="BK176" i="2"/>
  <c r="J176" i="2"/>
  <c r="BE176" i="2"/>
  <c r="BI175" i="2"/>
  <c r="BH175" i="2"/>
  <c r="BG175" i="2"/>
  <c r="BF175" i="2"/>
  <c r="T175" i="2"/>
  <c r="R175" i="2"/>
  <c r="P175" i="2"/>
  <c r="BK175" i="2"/>
  <c r="J175" i="2"/>
  <c r="BE175" i="2"/>
  <c r="BI174" i="2"/>
  <c r="BH174" i="2"/>
  <c r="BG174" i="2"/>
  <c r="BF174" i="2"/>
  <c r="T174" i="2"/>
  <c r="R174" i="2"/>
  <c r="P174" i="2"/>
  <c r="BK174" i="2"/>
  <c r="J174" i="2"/>
  <c r="BE174" i="2"/>
  <c r="BI173" i="2"/>
  <c r="BH173" i="2"/>
  <c r="BG173" i="2"/>
  <c r="BF173" i="2"/>
  <c r="T173" i="2"/>
  <c r="R173" i="2"/>
  <c r="P173" i="2"/>
  <c r="BK173" i="2"/>
  <c r="J173" i="2"/>
  <c r="BE173" i="2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/>
  <c r="BI169" i="2"/>
  <c r="BH169" i="2"/>
  <c r="BG169" i="2"/>
  <c r="BF169" i="2"/>
  <c r="T169" i="2"/>
  <c r="R169" i="2"/>
  <c r="P169" i="2"/>
  <c r="BK169" i="2"/>
  <c r="J169" i="2"/>
  <c r="BE169" i="2"/>
  <c r="BI168" i="2"/>
  <c r="BH168" i="2"/>
  <c r="BG168" i="2"/>
  <c r="BF168" i="2"/>
  <c r="T168" i="2"/>
  <c r="R168" i="2"/>
  <c r="P168" i="2"/>
  <c r="BK168" i="2"/>
  <c r="J168" i="2"/>
  <c r="BE168" i="2"/>
  <c r="BI167" i="2"/>
  <c r="BH167" i="2"/>
  <c r="BG167" i="2"/>
  <c r="BF167" i="2"/>
  <c r="T167" i="2"/>
  <c r="R167" i="2"/>
  <c r="P167" i="2"/>
  <c r="BK167" i="2"/>
  <c r="J167" i="2"/>
  <c r="BE167" i="2"/>
  <c r="BI166" i="2"/>
  <c r="BH166" i="2"/>
  <c r="BG166" i="2"/>
  <c r="BF166" i="2"/>
  <c r="T166" i="2"/>
  <c r="R166" i="2"/>
  <c r="P166" i="2"/>
  <c r="BK166" i="2"/>
  <c r="J166" i="2"/>
  <c r="BE166" i="2"/>
  <c r="BI165" i="2"/>
  <c r="BH165" i="2"/>
  <c r="BG165" i="2"/>
  <c r="BF165" i="2"/>
  <c r="T165" i="2"/>
  <c r="R165" i="2"/>
  <c r="P165" i="2"/>
  <c r="BK165" i="2"/>
  <c r="J165" i="2"/>
  <c r="BE165" i="2"/>
  <c r="BI164" i="2"/>
  <c r="BH164" i="2"/>
  <c r="BG164" i="2"/>
  <c r="BF164" i="2"/>
  <c r="T164" i="2"/>
  <c r="R164" i="2"/>
  <c r="P164" i="2"/>
  <c r="BK164" i="2"/>
  <c r="J164" i="2"/>
  <c r="BE164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/>
  <c r="BI161" i="2"/>
  <c r="BH161" i="2"/>
  <c r="BG161" i="2"/>
  <c r="BF161" i="2"/>
  <c r="T161" i="2"/>
  <c r="R161" i="2"/>
  <c r="P161" i="2"/>
  <c r="BK161" i="2"/>
  <c r="J161" i="2"/>
  <c r="BE161" i="2"/>
  <c r="BI160" i="2"/>
  <c r="BH160" i="2"/>
  <c r="BG160" i="2"/>
  <c r="BF160" i="2"/>
  <c r="T160" i="2"/>
  <c r="R160" i="2"/>
  <c r="P160" i="2"/>
  <c r="BK160" i="2"/>
  <c r="J160" i="2"/>
  <c r="BE160" i="2"/>
  <c r="BI159" i="2"/>
  <c r="BH159" i="2"/>
  <c r="BG159" i="2"/>
  <c r="BF159" i="2"/>
  <c r="T159" i="2"/>
  <c r="R159" i="2"/>
  <c r="P159" i="2"/>
  <c r="BK159" i="2"/>
  <c r="J159" i="2"/>
  <c r="BE159" i="2"/>
  <c r="BI158" i="2"/>
  <c r="BH158" i="2"/>
  <c r="BG158" i="2"/>
  <c r="BF158" i="2"/>
  <c r="T158" i="2"/>
  <c r="R158" i="2"/>
  <c r="P158" i="2"/>
  <c r="BK158" i="2"/>
  <c r="J158" i="2"/>
  <c r="BE158" i="2"/>
  <c r="BI157" i="2"/>
  <c r="BH157" i="2"/>
  <c r="BG157" i="2"/>
  <c r="BF157" i="2"/>
  <c r="T157" i="2"/>
  <c r="R157" i="2"/>
  <c r="P157" i="2"/>
  <c r="BK157" i="2"/>
  <c r="J157" i="2"/>
  <c r="BE157" i="2"/>
  <c r="BI156" i="2"/>
  <c r="BH156" i="2"/>
  <c r="BG156" i="2"/>
  <c r="BF156" i="2"/>
  <c r="T156" i="2"/>
  <c r="R156" i="2"/>
  <c r="P156" i="2"/>
  <c r="BK156" i="2"/>
  <c r="J156" i="2"/>
  <c r="BE156" i="2"/>
  <c r="BI155" i="2"/>
  <c r="BH155" i="2"/>
  <c r="BG155" i="2"/>
  <c r="BF155" i="2"/>
  <c r="T155" i="2"/>
  <c r="R155" i="2"/>
  <c r="P155" i="2"/>
  <c r="BK155" i="2"/>
  <c r="J155" i="2"/>
  <c r="BE155" i="2"/>
  <c r="BI154" i="2"/>
  <c r="BH154" i="2"/>
  <c r="BG154" i="2"/>
  <c r="BF154" i="2"/>
  <c r="T154" i="2"/>
  <c r="R154" i="2"/>
  <c r="R153" i="2" s="1"/>
  <c r="R152" i="2" s="1"/>
  <c r="P154" i="2"/>
  <c r="BK154" i="2"/>
  <c r="BK153" i="2" s="1"/>
  <c r="J154" i="2"/>
  <c r="BE154" i="2"/>
  <c r="BI151" i="2"/>
  <c r="BH151" i="2"/>
  <c r="BG151" i="2"/>
  <c r="BF151" i="2"/>
  <c r="T151" i="2"/>
  <c r="T150" i="2"/>
  <c r="R151" i="2"/>
  <c r="R150" i="2"/>
  <c r="P151" i="2"/>
  <c r="P150" i="2"/>
  <c r="BK151" i="2"/>
  <c r="BK150" i="2"/>
  <c r="J150" i="2" s="1"/>
  <c r="J103" i="2" s="1"/>
  <c r="J151" i="2"/>
  <c r="BE151" i="2" s="1"/>
  <c r="BI149" i="2"/>
  <c r="BH149" i="2"/>
  <c r="BG149" i="2"/>
  <c r="BF149" i="2"/>
  <c r="F34" i="2" s="1"/>
  <c r="BA95" i="1" s="1"/>
  <c r="T149" i="2"/>
  <c r="R149" i="2"/>
  <c r="P149" i="2"/>
  <c r="BK149" i="2"/>
  <c r="J149" i="2"/>
  <c r="BE149" i="2"/>
  <c r="BI148" i="2"/>
  <c r="BH148" i="2"/>
  <c r="F36" i="2" s="1"/>
  <c r="BC95" i="1" s="1"/>
  <c r="BC94" i="1" s="1"/>
  <c r="BG148" i="2"/>
  <c r="BF148" i="2"/>
  <c r="T148" i="2"/>
  <c r="R148" i="2"/>
  <c r="R145" i="2" s="1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BK145" i="2" s="1"/>
  <c r="J145" i="2" s="1"/>
  <c r="J102" i="2" s="1"/>
  <c r="J147" i="2"/>
  <c r="BE147" i="2"/>
  <c r="BI146" i="2"/>
  <c r="BH146" i="2"/>
  <c r="BG146" i="2"/>
  <c r="BF146" i="2"/>
  <c r="T146" i="2"/>
  <c r="T145" i="2"/>
  <c r="R146" i="2"/>
  <c r="P146" i="2"/>
  <c r="P145" i="2"/>
  <c r="BK146" i="2"/>
  <c r="J146" i="2"/>
  <c r="BE146" i="2" s="1"/>
  <c r="BI144" i="2"/>
  <c r="BH144" i="2"/>
  <c r="BG144" i="2"/>
  <c r="BF144" i="2"/>
  <c r="T144" i="2"/>
  <c r="R144" i="2"/>
  <c r="P144" i="2"/>
  <c r="BK144" i="2"/>
  <c r="BE144" i="2"/>
  <c r="BI143" i="2"/>
  <c r="BH143" i="2"/>
  <c r="BG143" i="2"/>
  <c r="BF143" i="2"/>
  <c r="T143" i="2"/>
  <c r="R143" i="2"/>
  <c r="P143" i="2"/>
  <c r="BK143" i="2"/>
  <c r="J143" i="2"/>
  <c r="BE143" i="2" s="1"/>
  <c r="BI142" i="2"/>
  <c r="BH142" i="2"/>
  <c r="BG142" i="2"/>
  <c r="BF142" i="2"/>
  <c r="T142" i="2"/>
  <c r="R142" i="2"/>
  <c r="P142" i="2"/>
  <c r="BK142" i="2"/>
  <c r="J142" i="2"/>
  <c r="BE142" i="2" s="1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T138" i="2" s="1"/>
  <c r="R139" i="2"/>
  <c r="R138" i="2" s="1"/>
  <c r="P139" i="2"/>
  <c r="P138" i="2" s="1"/>
  <c r="BK139" i="2"/>
  <c r="BK138" i="2" s="1"/>
  <c r="J138" i="2" s="1"/>
  <c r="J101" i="2" s="1"/>
  <c r="J139" i="2"/>
  <c r="BE139" i="2"/>
  <c r="BI137" i="2"/>
  <c r="BH137" i="2"/>
  <c r="BG137" i="2"/>
  <c r="BF137" i="2"/>
  <c r="T137" i="2"/>
  <c r="R137" i="2"/>
  <c r="P137" i="2"/>
  <c r="BK137" i="2"/>
  <c r="J137" i="2"/>
  <c r="BE137" i="2" s="1"/>
  <c r="BI136" i="2"/>
  <c r="BH136" i="2"/>
  <c r="BG136" i="2"/>
  <c r="BF136" i="2"/>
  <c r="T136" i="2"/>
  <c r="T135" i="2" s="1"/>
  <c r="R136" i="2"/>
  <c r="R135" i="2" s="1"/>
  <c r="P136" i="2"/>
  <c r="P135" i="2" s="1"/>
  <c r="BK136" i="2"/>
  <c r="BK135" i="2" s="1"/>
  <c r="J135" i="2" s="1"/>
  <c r="J100" i="2" s="1"/>
  <c r="J136" i="2"/>
  <c r="BE136" i="2"/>
  <c r="BI134" i="2"/>
  <c r="BH134" i="2"/>
  <c r="BG134" i="2"/>
  <c r="BF134" i="2"/>
  <c r="T134" i="2"/>
  <c r="T133" i="2" s="1"/>
  <c r="R134" i="2"/>
  <c r="R133" i="2" s="1"/>
  <c r="P134" i="2"/>
  <c r="P133" i="2" s="1"/>
  <c r="BK134" i="2"/>
  <c r="BK133" i="2" s="1"/>
  <c r="J134" i="2"/>
  <c r="BE134" i="2"/>
  <c r="BI132" i="2"/>
  <c r="F37" i="2" s="1"/>
  <c r="BD95" i="1" s="1"/>
  <c r="BD94" i="1" s="1"/>
  <c r="W33" i="1" s="1"/>
  <c r="BH132" i="2"/>
  <c r="BG132" i="2"/>
  <c r="F35" i="2" s="1"/>
  <c r="BB95" i="1" s="1"/>
  <c r="BB94" i="1" s="1"/>
  <c r="BF132" i="2"/>
  <c r="J34" i="2"/>
  <c r="AW95" i="1" s="1"/>
  <c r="T132" i="2"/>
  <c r="T131" i="2" s="1"/>
  <c r="R132" i="2"/>
  <c r="R131" i="2" s="1"/>
  <c r="R130" i="2" s="1"/>
  <c r="R129" i="2" s="1"/>
  <c r="P132" i="2"/>
  <c r="P131" i="2" s="1"/>
  <c r="P130" i="2" s="1"/>
  <c r="P129" i="2" s="1"/>
  <c r="AU95" i="1" s="1"/>
  <c r="AU94" i="1" s="1"/>
  <c r="BK132" i="2"/>
  <c r="BK131" i="2"/>
  <c r="J131" i="2" s="1"/>
  <c r="J98" i="2" s="1"/>
  <c r="J132" i="2"/>
  <c r="BE132" i="2"/>
  <c r="F123" i="2"/>
  <c r="E121" i="2"/>
  <c r="F89" i="2"/>
  <c r="E87" i="2"/>
  <c r="J24" i="2"/>
  <c r="E24" i="2"/>
  <c r="J126" i="2"/>
  <c r="J92" i="2"/>
  <c r="J23" i="2"/>
  <c r="J21" i="2"/>
  <c r="E21" i="2"/>
  <c r="J20" i="2"/>
  <c r="J18" i="2"/>
  <c r="E18" i="2"/>
  <c r="F126" i="2"/>
  <c r="F92" i="2"/>
  <c r="J17" i="2"/>
  <c r="J15" i="2"/>
  <c r="E15" i="2"/>
  <c r="J14" i="2"/>
  <c r="J12" i="2"/>
  <c r="J123" i="2" s="1"/>
  <c r="E7" i="2"/>
  <c r="E85" i="2" s="1"/>
  <c r="E119" i="2"/>
  <c r="AS94" i="1"/>
  <c r="L90" i="1"/>
  <c r="AM90" i="1"/>
  <c r="AM87" i="1"/>
  <c r="L87" i="1"/>
  <c r="L85" i="1"/>
  <c r="L84" i="1"/>
  <c r="AY94" i="1" l="1"/>
  <c r="W32" i="1"/>
  <c r="J133" i="2"/>
  <c r="J99" i="2" s="1"/>
  <c r="BK130" i="2"/>
  <c r="J216" i="2"/>
  <c r="J109" i="2" s="1"/>
  <c r="BK215" i="2"/>
  <c r="J215" i="2" s="1"/>
  <c r="J108" i="2" s="1"/>
  <c r="T130" i="2"/>
  <c r="T129" i="2" s="1"/>
  <c r="J33" i="2"/>
  <c r="AV95" i="1" s="1"/>
  <c r="AT95" i="1" s="1"/>
  <c r="J153" i="2"/>
  <c r="J105" i="2" s="1"/>
  <c r="BK152" i="2"/>
  <c r="J152" i="2" s="1"/>
  <c r="J104" i="2" s="1"/>
  <c r="AX94" i="1"/>
  <c r="W31" i="1"/>
  <c r="F33" i="3"/>
  <c r="AZ96" i="1" s="1"/>
  <c r="J33" i="3"/>
  <c r="AV96" i="1" s="1"/>
  <c r="AT96" i="1" s="1"/>
  <c r="J122" i="3"/>
  <c r="J98" i="3" s="1"/>
  <c r="BK121" i="3"/>
  <c r="J89" i="2"/>
  <c r="F33" i="2"/>
  <c r="AZ95" i="1" s="1"/>
  <c r="AZ94" i="1" s="1"/>
  <c r="F34" i="3"/>
  <c r="BA96" i="1" s="1"/>
  <c r="BA94" i="1" s="1"/>
  <c r="W30" i="1" l="1"/>
  <c r="AW94" i="1"/>
  <c r="AK30" i="1" s="1"/>
  <c r="J130" i="2"/>
  <c r="J97" i="2" s="1"/>
  <c r="BK129" i="2"/>
  <c r="J129" i="2" s="1"/>
  <c r="W29" i="1"/>
  <c r="AV94" i="1"/>
  <c r="J121" i="3"/>
  <c r="J97" i="3" s="1"/>
  <c r="BK120" i="3"/>
  <c r="J120" i="3" s="1"/>
  <c r="J30" i="2" l="1"/>
  <c r="J96" i="2"/>
  <c r="AK29" i="1"/>
  <c r="AT94" i="1"/>
  <c r="J96" i="3"/>
  <c r="J30" i="3"/>
  <c r="J39" i="3" l="1"/>
  <c r="AG96" i="1"/>
  <c r="AN96" i="1" s="1"/>
  <c r="J39" i="2"/>
  <c r="AG95" i="1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<sst xmlns="http://schemas.openxmlformats.org/spreadsheetml/2006/main" count="1957" uniqueCount="497">
  <si>
    <t>Export Komplet</t>
  </si>
  <si>
    <t/>
  </si>
  <si>
    <t>2.0</t>
  </si>
  <si>
    <t>ZAMOK</t>
  </si>
  <si>
    <t>False</t>
  </si>
  <si>
    <t>{312f8490-6815-4799-8b53-d9612c8ff0c6}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</si>
  <si>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</si>
  <si>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</si>
  <si>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</si>
  <si>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</si>
  <si>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</si>
  <si>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</si>
  <si>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</si>
  <si>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537-1</t>
  </si>
  <si>
    <t>Stavba:</t>
  </si>
  <si>
    <t>KSO:</t>
  </si>
  <si>
    <t>CC-CZ:</t>
  </si>
  <si>
    <t>Místo:</t>
  </si>
  <si>
    <t>Písek, Šobrova 2070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</si>
  <si>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</si>
  <si>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</si>
  <si>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</si>
  <si>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</si>
  <si>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</si>
  <si>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</si>
  <si>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</si>
  <si>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</si>
  <si>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</si>
  <si>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</si>
  <si>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</si>
  <si>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</si>
  <si>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</si>
  <si>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</si>
  <si>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</si>
  <si>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</si>
  <si>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</si>
  <si>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</si>
  <si>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</si>
  <si>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</si>
  <si>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</si>
  <si>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</si>
  <si>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</si>
  <si>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</si>
  <si>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</si>
  <si>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</si>
  <si>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</si>
  <si>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</si>
  <si>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</si>
  <si>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</si>
  <si>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</si>
  <si>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</si>
  <si>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</si>
  <si>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</si>
  <si>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</si>
  <si>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</si>
  <si>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</si>
  <si>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</si>
  <si>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</si>
  <si>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</si>
  <si>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</si>
  <si>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</si>
  <si>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</si>
  <si>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</si>
  <si>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</si>
  <si>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</si>
  <si>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</si>
  <si>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</si>
  <si>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</si>
  <si>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</si>
  <si>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</si>
  <si>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</si>
  <si>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</si>
  <si>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</si>
  <si>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</si>
  <si>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537-01</t>
  </si>
  <si>
    <t>Silnoproudá elektrotechnika</t>
  </si>
  <si>
    <t>STA</t>
  </si>
  <si>
    <t>1</t>
  </si>
  <si>
    <t>{6a508f3c-118c-4215-b22a-d9e531f651b6}</t>
  </si>
  <si>
    <t>2</t>
  </si>
  <si>
    <t>537-02</t>
  </si>
  <si>
    <t>Slaboproudé rozvody</t>
  </si>
  <si>
    <t>{097306cc-fafd-4105-a2e6-5624c9732be6}</t>
  </si>
  <si>
    <t>KRYCÍ LIST SOUPISU PRACÍ</t>
  </si>
  <si>
    <t>Objekt:</t>
  </si>
  <si>
    <t>537-01 - Silnoproudá elektrotechnika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</si>
  <si>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</si>
  <si>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</si>
  <si>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</si>
  <si>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</si>
  <si>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</si>
  <si>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</si>
  <si>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</si>
  <si>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</si>
  <si>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</si>
  <si>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</si>
  <si>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</si>
  <si>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</si>
  <si>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</si>
  <si>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</si>
  <si>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</si>
  <si>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</si>
  <si>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</si>
  <si>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</si>
  <si>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</si>
  <si>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</si>
  <si>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</si>
  <si>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</si>
  <si>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</si>
  <si>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</si>
  <si>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</si>
  <si>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</si>
  <si>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</si>
  <si>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</si>
  <si>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</si>
  <si>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</si>
  <si>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</si>
  <si>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</si>
  <si>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</si>
  <si>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</si>
  <si>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</si>
  <si>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</si>
  <si>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</si>
  <si>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310236241</t>
  </si>
  <si>
    <t>Zazdívka otvorů pl do 0,09 m2 ve zdivu nadzákladovém cihlami pálenými tl do 300 mm</t>
  </si>
  <si>
    <t>kus</t>
  </si>
  <si>
    <t>CS ÚRS 2019 01</t>
  </si>
  <si>
    <t>4</t>
  </si>
  <si>
    <t>-1846521131</t>
  </si>
  <si>
    <t>Vodorovné konstrukce</t>
  </si>
  <si>
    <t>411388531</t>
  </si>
  <si>
    <t>Zabetonování otvorů pl do 1 m2 ve stropech</t>
  </si>
  <si>
    <t>m3</t>
  </si>
  <si>
    <t>-1404783975</t>
  </si>
  <si>
    <t>6</t>
  </si>
  <si>
    <t>Úpravy povrchů, podlahy a osazování výplní</t>
  </si>
  <si>
    <t>612325121</t>
  </si>
  <si>
    <t>Vápenocementová štuková omítka rýh ve stěnách šířky do 150 mm</t>
  </si>
  <si>
    <t>m2</t>
  </si>
  <si>
    <t>2069851857</t>
  </si>
  <si>
    <t>612325222</t>
  </si>
  <si>
    <t>Vápenocementová štuková omítka malých ploch do 0,25 m2 na stěnách</t>
  </si>
  <si>
    <t>-1186046751</t>
  </si>
  <si>
    <t>9</t>
  </si>
  <si>
    <t>Ostatní konstrukce a práce, bourání</t>
  </si>
  <si>
    <t>5</t>
  </si>
  <si>
    <t>949101111</t>
  </si>
  <si>
    <t>Lešení pomocné pro objekty pozemních staveb s lešeňovou podlahou v do 1,9 m zatížení do 150 kg/m2</t>
  </si>
  <si>
    <t>-293576613</t>
  </si>
  <si>
    <t>971035341</t>
  </si>
  <si>
    <t>Vybourání otvorů ve zdivu cihelném pl do 0,09 m2 na MC tl do 300 mm</t>
  </si>
  <si>
    <t>-482311012</t>
  </si>
  <si>
    <t>7</t>
  </si>
  <si>
    <t>972054241</t>
  </si>
  <si>
    <t>Vybourání otvorů v ŽB stropech nebo klenbách pl do 0,09 m2 tl do 150 mm</t>
  </si>
  <si>
    <t>-1734488748</t>
  </si>
  <si>
    <t>8</t>
  </si>
  <si>
    <t>974031122</t>
  </si>
  <si>
    <t>Vysekání rýh ve zdivu cihelném hl do 30 mm š do 70 mm</t>
  </si>
  <si>
    <t>m</t>
  </si>
  <si>
    <t>1084993808</t>
  </si>
  <si>
    <t>974031132</t>
  </si>
  <si>
    <t>Vysekání rýh ve zdivu cihelném hl do 50 mm š do 70 mm</t>
  </si>
  <si>
    <t>1088992064</t>
  </si>
  <si>
    <t>10</t>
  </si>
  <si>
    <t>-672985408</t>
  </si>
  <si>
    <t>997</t>
  </si>
  <si>
    <t>Přesun sutě</t>
  </si>
  <si>
    <t>11</t>
  </si>
  <si>
    <t>997013113</t>
  </si>
  <si>
    <t>Vnitrostaveništní doprava suti a vybouraných hmot pro budovy v do 12 m s použitím mechanizace</t>
  </si>
  <si>
    <t>t</t>
  </si>
  <si>
    <t>-218586109</t>
  </si>
  <si>
    <t>12</t>
  </si>
  <si>
    <t>997013511</t>
  </si>
  <si>
    <t>Odvoz suti a vybouraných hmot z meziskládky na skládku do 1 km s naložením a se složením</t>
  </si>
  <si>
    <t>-947575875</t>
  </si>
  <si>
    <t>13</t>
  </si>
  <si>
    <t>997013509</t>
  </si>
  <si>
    <t>Příplatek k odvozu suti a vybouraných hmot na skládku ZKD 1 km přes 1 km</t>
  </si>
  <si>
    <t>-1804518812</t>
  </si>
  <si>
    <t>14</t>
  </si>
  <si>
    <t>997013803</t>
  </si>
  <si>
    <t>Poplatek za uložení na skládce (skládkovné) stavebního odpadu cihelného kód odpadu 170 102</t>
  </si>
  <si>
    <t>256915739</t>
  </si>
  <si>
    <t>998</t>
  </si>
  <si>
    <t>Přesun hmot</t>
  </si>
  <si>
    <t>998018001</t>
  </si>
  <si>
    <t>Přesun hmot ruční pro budovy v do 6 m</t>
  </si>
  <si>
    <t>434769861</t>
  </si>
  <si>
    <t>PSV</t>
  </si>
  <si>
    <t>Práce a dodávky PSV</t>
  </si>
  <si>
    <t>741</t>
  </si>
  <si>
    <t>Elektroinstalace - silnoproud</t>
  </si>
  <si>
    <t>16</t>
  </si>
  <si>
    <t>741110061</t>
  </si>
  <si>
    <t>Montáž trubka plastová ohebná D přes 11 do 23 mm uložená pod omítku</t>
  </si>
  <si>
    <t>-732407927</t>
  </si>
  <si>
    <t>17</t>
  </si>
  <si>
    <t>M</t>
  </si>
  <si>
    <t>34571064</t>
  </si>
  <si>
    <t>trubka elektroinstalační ohebná z PVC</t>
  </si>
  <si>
    <t>32</t>
  </si>
  <si>
    <t>-996400355</t>
  </si>
  <si>
    <t>18</t>
  </si>
  <si>
    <t>741110512</t>
  </si>
  <si>
    <t>Montáž lišta a kanálek vkládací šířky přes 60 do 120 mm s víčkem</t>
  </si>
  <si>
    <t>1090769565</t>
  </si>
  <si>
    <t>19</t>
  </si>
  <si>
    <t>34575134</t>
  </si>
  <si>
    <t>žlab kabelový s víkem PVC (120x40)</t>
  </si>
  <si>
    <t>-1332706007</t>
  </si>
  <si>
    <t>20</t>
  </si>
  <si>
    <t>34571895</t>
  </si>
  <si>
    <t>kryt pro lišty elektroinstalační koncový</t>
  </si>
  <si>
    <t>-1378026868</t>
  </si>
  <si>
    <t>34571898</t>
  </si>
  <si>
    <t>kryt pro lišty elektroinstalační spojovací</t>
  </si>
  <si>
    <t>1023857362</t>
  </si>
  <si>
    <t>22</t>
  </si>
  <si>
    <t>34571894</t>
  </si>
  <si>
    <t>kryt pro lišty elektroinstalační rohový vnitřní</t>
  </si>
  <si>
    <t>147395215</t>
  </si>
  <si>
    <t>23</t>
  </si>
  <si>
    <t>34571994</t>
  </si>
  <si>
    <t>kryt pro lišty elektroinstalační rohový vnější</t>
  </si>
  <si>
    <t>2142462275</t>
  </si>
  <si>
    <t>24</t>
  </si>
  <si>
    <t>741112001</t>
  </si>
  <si>
    <t>Montáž krabice zapuštěná plastová kruhová</t>
  </si>
  <si>
    <t>-67157098</t>
  </si>
  <si>
    <t>25</t>
  </si>
  <si>
    <t>34571523</t>
  </si>
  <si>
    <t>krabice přístrojová odbočná s víčkem z PH, D 103 mm x 50 mm</t>
  </si>
  <si>
    <t>1933639812</t>
  </si>
  <si>
    <t>26</t>
  </si>
  <si>
    <t>741112061</t>
  </si>
  <si>
    <t>Montáž krabice přístrojová zapuštěná plastová kruhová</t>
  </si>
  <si>
    <t>1994907562</t>
  </si>
  <si>
    <t>27</t>
  </si>
  <si>
    <t>34571519</t>
  </si>
  <si>
    <t>krabice univerzální odbočná z PH s víčkem, D 73,5 mm x 43 mm</t>
  </si>
  <si>
    <t>1471799876</t>
  </si>
  <si>
    <t>28</t>
  </si>
  <si>
    <t>741120005</t>
  </si>
  <si>
    <t>Montáž vodič Cu izolovaný plný a laněný žíla 25-35 mm2 pod omítku (CY)</t>
  </si>
  <si>
    <t>-1796858997</t>
  </si>
  <si>
    <t>29</t>
  </si>
  <si>
    <t>34140850</t>
  </si>
  <si>
    <t>vodič izolovaný s Cu jádrem 25mm2</t>
  </si>
  <si>
    <t>1150259375</t>
  </si>
  <si>
    <t>30</t>
  </si>
  <si>
    <t>741122011</t>
  </si>
  <si>
    <t>Montáž kabel Cu bez ukončení uložený pod omítku plný kulatý 2x1,5 až 2,5 mm2 (CYKY)</t>
  </si>
  <si>
    <t>1134206493</t>
  </si>
  <si>
    <t>31</t>
  </si>
  <si>
    <t>741122015</t>
  </si>
  <si>
    <t>Montáž kabel Cu bez ukončení uložený pod omítku plný kulatý 3x1,5 mm2 (CYKY)</t>
  </si>
  <si>
    <t>139956709</t>
  </si>
  <si>
    <t>741122016</t>
  </si>
  <si>
    <t>Montáž kabel Cu bez ukončení uložený pod omítku plný kulatý 3x2,5 až 6 mm2 (CYKY)</t>
  </si>
  <si>
    <t>1390009507</t>
  </si>
  <si>
    <t>33</t>
  </si>
  <si>
    <t>741122025</t>
  </si>
  <si>
    <t>Montáž kabel Cu bez ukončení uložený pod omítku plný kulatý 4x16 až 25 mm2 (CYKY)</t>
  </si>
  <si>
    <t>137767736</t>
  </si>
  <si>
    <t>34</t>
  </si>
  <si>
    <t>741122031</t>
  </si>
  <si>
    <t>Montáž kabel Cu bez ukončení uložený pod omítku plný kulatý 5x1,5 až 2,5 mm2 (CYKY)</t>
  </si>
  <si>
    <t>1227285720</t>
  </si>
  <si>
    <t>35</t>
  </si>
  <si>
    <t>741122122</t>
  </si>
  <si>
    <t>Montáž kabel Cu plný kulatý žíla 3x1,5 až 6 mm2 zatažený v trubkách (CYKY)</t>
  </si>
  <si>
    <t>-840635456</t>
  </si>
  <si>
    <t>36</t>
  </si>
  <si>
    <t>741122142</t>
  </si>
  <si>
    <t>Montáž kabel Cu plný kulatý žíla 5x1,5 až 2,5 mm2 zatažený v trubkách (CYKY)</t>
  </si>
  <si>
    <t>1543717147</t>
  </si>
  <si>
    <t>37</t>
  </si>
  <si>
    <t>34111005</t>
  </si>
  <si>
    <t>kabel silový s Cu jádrem 1 kV 2x1,5mm2</t>
  </si>
  <si>
    <t>665640558</t>
  </si>
  <si>
    <t>38</t>
  </si>
  <si>
    <t>34111030</t>
  </si>
  <si>
    <t>kabel silový s Cu jádrem 1 kV 3Ax1,5mm2</t>
  </si>
  <si>
    <t>-725256475</t>
  </si>
  <si>
    <t>39</t>
  </si>
  <si>
    <t>34111033</t>
  </si>
  <si>
    <t>kabel silový s Cu jádrem 1 kV 3Cx1,5mm2</t>
  </si>
  <si>
    <t>1976029283</t>
  </si>
  <si>
    <t>40</t>
  </si>
  <si>
    <t>34111036</t>
  </si>
  <si>
    <t>kabel silový s Cu jádrem 1 kV 3Cx2,5mm2</t>
  </si>
  <si>
    <t>603340119</t>
  </si>
  <si>
    <t>41</t>
  </si>
  <si>
    <t>34111080</t>
  </si>
  <si>
    <t>kabel silový s Cu jádrem 1 kV 4Bx16mm2</t>
  </si>
  <si>
    <t>-715051435</t>
  </si>
  <si>
    <t>42</t>
  </si>
  <si>
    <t>34111610</t>
  </si>
  <si>
    <t>kabel silový s Cu jádrem 1 kV 4x25mm2</t>
  </si>
  <si>
    <t>-153302269</t>
  </si>
  <si>
    <t>43</t>
  </si>
  <si>
    <t>34111090</t>
  </si>
  <si>
    <t>kabel silový s Cu jádrem 1 kV 5Cx1,5mm2</t>
  </si>
  <si>
    <t>1423596171</t>
  </si>
  <si>
    <t>44</t>
  </si>
  <si>
    <t>220280221</t>
  </si>
  <si>
    <t>Montáž kabely uložené v trubkách nebo lištách SYKFY 5 x 2 x 0,5 mm</t>
  </si>
  <si>
    <t>64</t>
  </si>
  <si>
    <t>1331953613</t>
  </si>
  <si>
    <t>45</t>
  </si>
  <si>
    <t>PKB.612063</t>
  </si>
  <si>
    <t>SYKFY 3x2x0,5 con</t>
  </si>
  <si>
    <t>km</t>
  </si>
  <si>
    <t>128</t>
  </si>
  <si>
    <t>-540253306</t>
  </si>
  <si>
    <t>46</t>
  </si>
  <si>
    <t>741124701</t>
  </si>
  <si>
    <t>Montáž kabel Cu stíněný ovládací žíly 2 až 19x0,8 mm2 uložený volně (JYTY)</t>
  </si>
  <si>
    <t>-280840509</t>
  </si>
  <si>
    <t>47</t>
  </si>
  <si>
    <t>741124731</t>
  </si>
  <si>
    <t>Montáž kabel Cu stíněný ovládací žíly 2 až 19x0,8 mm2 uložený pevně (JYTY)</t>
  </si>
  <si>
    <t>-648360786</t>
  </si>
  <si>
    <t>48</t>
  </si>
  <si>
    <t>34121581</t>
  </si>
  <si>
    <t>kabel ovládací JYTY 3x0,5mm</t>
  </si>
  <si>
    <t>569678669</t>
  </si>
  <si>
    <t>49</t>
  </si>
  <si>
    <t>741210103</t>
  </si>
  <si>
    <t>Montáž rozváděčů litinových, hliníkových nebo plastových sestava do 300 kg</t>
  </si>
  <si>
    <t>1335900021</t>
  </si>
  <si>
    <t>50</t>
  </si>
  <si>
    <t>35718101</t>
  </si>
  <si>
    <t>rozvaděč R1NP (viz. výkres č. E3)</t>
  </si>
  <si>
    <t>-719059639</t>
  </si>
  <si>
    <t>51</t>
  </si>
  <si>
    <t>35718102</t>
  </si>
  <si>
    <t>rozvaděč R2NP (viz. výkres č. E4)</t>
  </si>
  <si>
    <t>1859982249</t>
  </si>
  <si>
    <t>52</t>
  </si>
  <si>
    <t>741210125</t>
  </si>
  <si>
    <t>Montáž rozváděčů litinových, hliníkových nebo plastových - skříněk do 100 kg</t>
  </si>
  <si>
    <t>524259610</t>
  </si>
  <si>
    <t>53</t>
  </si>
  <si>
    <t>741310201</t>
  </si>
  <si>
    <t>Montáž vypínač (polo)zapuštěný šroubové připojení 1-jednopólový</t>
  </si>
  <si>
    <t>-572312538</t>
  </si>
  <si>
    <t>54</t>
  </si>
  <si>
    <t>34535515</t>
  </si>
  <si>
    <t>spínač jednopólový 10A bílý, slonová kost</t>
  </si>
  <si>
    <t>1173570172</t>
  </si>
  <si>
    <t>55</t>
  </si>
  <si>
    <t>741310212</t>
  </si>
  <si>
    <t>Montáž ovladač (polo)zapuštěný šroubové připojení 1/0-tlačítkový zapínací</t>
  </si>
  <si>
    <t>359842993</t>
  </si>
  <si>
    <t>56</t>
  </si>
  <si>
    <t>34535799</t>
  </si>
  <si>
    <t>ovladač zapínací tlačítkový 10A velkoplošný</t>
  </si>
  <si>
    <t>510739404</t>
  </si>
  <si>
    <t>57</t>
  </si>
  <si>
    <t>741310231</t>
  </si>
  <si>
    <t>Montáž přepínač (polo)zapuštěný šroubové připojení 5-seriový</t>
  </si>
  <si>
    <t>609140933</t>
  </si>
  <si>
    <t>58</t>
  </si>
  <si>
    <t>34535575</t>
  </si>
  <si>
    <t>spínač řazení 5 10A bílý, slonová kost</t>
  </si>
  <si>
    <t>788174483</t>
  </si>
  <si>
    <t>59</t>
  </si>
  <si>
    <t>741313041</t>
  </si>
  <si>
    <t>Montáž zásuvka (polo)zapuštěná šroubové připojení 2P+PE se zapojením vodičů</t>
  </si>
  <si>
    <t>-1993313113</t>
  </si>
  <si>
    <t>60</t>
  </si>
  <si>
    <t>34555103</t>
  </si>
  <si>
    <t>zásuvka 1násobná 16A bílý, slonová kost</t>
  </si>
  <si>
    <t>812068428</t>
  </si>
  <si>
    <t>61</t>
  </si>
  <si>
    <t>34555203</t>
  </si>
  <si>
    <t>zásuvka 1násobná 16A bílý, slonová kost s přepěťovou ochranou</t>
  </si>
  <si>
    <t>1416204632</t>
  </si>
  <si>
    <t>62</t>
  </si>
  <si>
    <t>34536700</t>
  </si>
  <si>
    <t>rámeček pro spínače a zásuvky jednonásobný</t>
  </si>
  <si>
    <t>-2044709431</t>
  </si>
  <si>
    <t>63</t>
  </si>
  <si>
    <t>34536705</t>
  </si>
  <si>
    <t>rámeček pro spínače a zásuvky dvojnásobný, vodorovný</t>
  </si>
  <si>
    <t>1291607763</t>
  </si>
  <si>
    <t>34536710</t>
  </si>
  <si>
    <t>rámeček pro spínače a zásuvky trojnásobný, vodorovný</t>
  </si>
  <si>
    <t>60136645</t>
  </si>
  <si>
    <t>65</t>
  </si>
  <si>
    <t>-1647429061</t>
  </si>
  <si>
    <t>66</t>
  </si>
  <si>
    <t>756467273</t>
  </si>
  <si>
    <t>67</t>
  </si>
  <si>
    <t>-1404384098</t>
  </si>
  <si>
    <t>68</t>
  </si>
  <si>
    <t>-501660406</t>
  </si>
  <si>
    <t>69</t>
  </si>
  <si>
    <t>1866139604</t>
  </si>
  <si>
    <t>70</t>
  </si>
  <si>
    <t>34382000</t>
  </si>
  <si>
    <t>pomocný materiál</t>
  </si>
  <si>
    <t>soubor</t>
  </si>
  <si>
    <t>1078074399</t>
  </si>
  <si>
    <t>71</t>
  </si>
  <si>
    <t>741810002</t>
  </si>
  <si>
    <t>Zkoušky a prohlídky elektrických rozvodů a zařízení celková prohlídka a vyhotovení revizní zprávy pro objem montážních prací přes 100 do 500 tis. Kč</t>
  </si>
  <si>
    <t>551648822</t>
  </si>
  <si>
    <t>72</t>
  </si>
  <si>
    <t>998741102</t>
  </si>
  <si>
    <t>Přesun hmot tonážní pro silnoproud v objektech v do 12 m</t>
  </si>
  <si>
    <t>656207680</t>
  </si>
  <si>
    <t>784</t>
  </si>
  <si>
    <t>Dokončovací práce - malby a tapety</t>
  </si>
  <si>
    <t>73</t>
  </si>
  <si>
    <t>-356721113</t>
  </si>
  <si>
    <t>HZS</t>
  </si>
  <si>
    <t>Hodinové zúčtovací sazby</t>
  </si>
  <si>
    <t>74</t>
  </si>
  <si>
    <t>HZS2492</t>
  </si>
  <si>
    <t>Hodinová zúčtovací sazba pomocný dělník PSV - demontáž stávajících rozvodů</t>
  </si>
  <si>
    <t>hod</t>
  </si>
  <si>
    <t>512</t>
  </si>
  <si>
    <t>1311537907</t>
  </si>
  <si>
    <t>VRN</t>
  </si>
  <si>
    <t>Vedlejší rozpočtové náklady</t>
  </si>
  <si>
    <t>VRN3</t>
  </si>
  <si>
    <t>Zařízení staveniště</t>
  </si>
  <si>
    <t>75</t>
  </si>
  <si>
    <t>030001000</t>
  </si>
  <si>
    <t>1024</t>
  </si>
  <si>
    <t>354969965</t>
  </si>
  <si>
    <t>537-02 - Slaboproudé rozvody</t>
  </si>
  <si>
    <t xml:space="preserve">    742 - Elektroinstalace - slaboproud</t>
  </si>
  <si>
    <t>1335049</t>
  </si>
  <si>
    <t>741122201</t>
  </si>
  <si>
    <t>Montáž kabel Cu plný kulatý žíla 2x1,5 až 6 mm2 uložený v liště (CYKY)</t>
  </si>
  <si>
    <t>1619680182</t>
  </si>
  <si>
    <t>kabel silový s Cu jádrem 1 kV 2Ax1,5mm2</t>
  </si>
  <si>
    <t>278323465</t>
  </si>
  <si>
    <t>742</t>
  </si>
  <si>
    <t>Elektroinstalace - slaboproud</t>
  </si>
  <si>
    <t>742110001</t>
  </si>
  <si>
    <t>Montáž trubek pro slaboproud plastových ohebných uložených pod omítku se zasekáním</t>
  </si>
  <si>
    <t>-1088868852</t>
  </si>
  <si>
    <t>295776603</t>
  </si>
  <si>
    <t>742110272</t>
  </si>
  <si>
    <t>Montáž přístrojové jednotky ke krabicím pro slaboproud</t>
  </si>
  <si>
    <t>-1702531938</t>
  </si>
  <si>
    <t>37451242</t>
  </si>
  <si>
    <t>zásuvka data 2xRJ45 bílá</t>
  </si>
  <si>
    <t>-419068599</t>
  </si>
  <si>
    <t>742110401</t>
  </si>
  <si>
    <t>Montáž instalačních kanálů pro slaboproud plastových jednokomorových</t>
  </si>
  <si>
    <t>515381758</t>
  </si>
  <si>
    <t>24769461</t>
  </si>
  <si>
    <t>742110431</t>
  </si>
  <si>
    <t>Montáž spojky lišty k instalačním kanálů pro slaboproud</t>
  </si>
  <si>
    <t>-1451687048</t>
  </si>
  <si>
    <t>1850967284</t>
  </si>
  <si>
    <t>-1496630392</t>
  </si>
  <si>
    <t>-1587150793</t>
  </si>
  <si>
    <t>742110433</t>
  </si>
  <si>
    <t>Montáž koncového dílu k instalačním kanálů pro slaboproud</t>
  </si>
  <si>
    <t>-263315698</t>
  </si>
  <si>
    <t>895175103</t>
  </si>
  <si>
    <t>742110503</t>
  </si>
  <si>
    <t>Montáž krabic pro slaboproud zapuštěných plastových odbočných univerzální s víčkem</t>
  </si>
  <si>
    <t>62123578</t>
  </si>
  <si>
    <t>542603261</t>
  </si>
  <si>
    <t>742121001</t>
  </si>
  <si>
    <t>Montáž kabelů sdělovacích pro vnitřní rozvody do 15 žil</t>
  </si>
  <si>
    <t>1442816334</t>
  </si>
  <si>
    <t>34126033</t>
  </si>
  <si>
    <t>kabel sdělovací FTP CAT 6</t>
  </si>
  <si>
    <t>-1297492263</t>
  </si>
  <si>
    <t>742410063</t>
  </si>
  <si>
    <t>Montáž reproduktoru nástěnného rozhlasu</t>
  </si>
  <si>
    <t>-1788303838</t>
  </si>
  <si>
    <t>38227030</t>
  </si>
  <si>
    <t>reproduktorová skříňka s přepínačem</t>
  </si>
  <si>
    <t>2029020219</t>
  </si>
  <si>
    <t>-612810940</t>
  </si>
  <si>
    <t>998742102</t>
  </si>
  <si>
    <t>Přesun hmot tonážní pro slaboproud v objektech v do 12 m</t>
  </si>
  <si>
    <t>-962768228</t>
  </si>
  <si>
    <t>HZS2491</t>
  </si>
  <si>
    <t>Hodinová zúčtovací sazba dělník zednických výpomocí</t>
  </si>
  <si>
    <t>1212824831</t>
  </si>
  <si>
    <t>Libor Páter, Gregorova 2653, Písek</t>
  </si>
  <si>
    <t>CZ5707282306</t>
  </si>
  <si>
    <t>Libor Páter</t>
  </si>
  <si>
    <t>ZŠ Svobodná a MŠ Písek, Dr. M. Horákové 1720, Písek</t>
  </si>
  <si>
    <t>Oprava rozvodů elektroinstalace v pavilonu I. st. ZŠ Svobodné, Písek, Šobrova 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</si>
</sst>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indexed="55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indexed="56"/>
      <name val="Arial CE"/>
    </font>
    <font>
      <sz val="8"/>
      <color indexed="9"/>
      <name val="Arial CE"/>
    </font>
    <font>
      <b/>
      <sz val="14"/>
      <name val="Arial CE"/>
    </font>
    <font>
      <sz val="8"/>
      <color indexed="48"/>
      <name val="Arial CE"/>
    </font>
    <font>
      <b/>
      <sz val="10"/>
      <name val="Arial CE"/>
    </font>
    <font>
      <b/>
      <sz val="10"/>
      <color indexed="55"/>
      <name val="Arial CE"/>
    </font>
    <font>
      <b/>
      <sz val="10"/>
      <color indexed="63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indexed="16"/>
      <name val="Arial CE"/>
    </font>
    <font>
      <sz val="12"/>
      <name val="Arial CE"/>
    </font>
    <font>
      <sz val="18"/>
      <color indexed="12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8"/>
      <color indexed="16"/>
      <name val="Arial CE"/>
    </font>
    <font>
      <b/>
      <sz val="8"/>
      <name val="Arial CE"/>
    </font>
    <font>
      <i/>
      <sz val="9"/>
      <color indexed="12"/>
      <name val="Arial CE"/>
    </font>
    <font>
      <i/>
      <sz val="8"/>
      <color indexed="12"/>
      <name val="Arial CE"/>
    </font>
    <font>
      <sz val="10"/>
      <name val="Arial CE"/>
      <charset val="238"/>
    </font>
    <font>
      <sz val="10"/>
      <name val="Arial CE"/>
      <family val="2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7" fillId="2" borderId="0" xfId="0" applyFont="1" applyFill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7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2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7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166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9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vertical="center"/>
    </xf>
    <xf numFmtId="4" fontId="7" fillId="0" borderId="19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 applyProtection="1"/>
    <xf numFmtId="166" fontId="27" fillId="0" borderId="10" xfId="0" applyNumberFormat="1" applyFont="1" applyBorder="1" applyAlignment="1" applyProtection="1"/>
    <xf numFmtId="166" fontId="27" fillId="0" borderId="11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2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2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167" fontId="29" fillId="0" borderId="22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3" xfId="0" applyFont="1" applyBorder="1" applyAlignment="1">
      <alignment vertical="center"/>
    </xf>
    <xf numFmtId="0" fontId="29" fillId="0" borderId="17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" vertical="center"/>
    </xf>
    <xf numFmtId="166" fontId="18" fillId="0" borderId="19" xfId="0" applyNumberFormat="1" applyFont="1" applyBorder="1" applyAlignment="1" applyProtection="1">
      <alignment vertical="center"/>
    </xf>
    <xf numFmtId="166" fontId="18" fillId="0" borderId="20" xfId="0" applyNumberFormat="1" applyFont="1" applyBorder="1" applyAlignment="1" applyProtection="1">
      <alignment vertical="center"/>
    </xf>
    <xf numFmtId="0" fontId="32" fillId="0" borderId="0" xfId="0" applyFont="1" applyProtection="1"/>
    <xf numFmtId="0" fontId="31" fillId="0" borderId="0" xfId="0" applyFont="1" applyProtection="1"/>
    <xf numFmtId="0" fontId="31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1" fillId="0" borderId="0" xfId="0" applyFont="1"/>
    <xf numFmtId="14" fontId="2" fillId="0" borderId="0" xfId="0" applyNumberFormat="1" applyFont="1" applyAlignment="1" applyProtection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21" xfId="0" applyFont="1" applyFill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4" fontId="12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left" vertical="center"/>
    </xf>
    <xf numFmtId="0" fontId="17" fillId="2" borderId="7" xfId="0" applyFont="1" applyFill="1" applyBorder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049" name="Picture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3073" name="Picture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1025" name="Picture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D4" sqref="D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S4" s="13" t="s">
        <v>11</v>
      </c>
    </row>
    <row r="5" spans="1:74" ht="12" customHeight="1">
      <c r="B5" s="17"/>
      <c r="C5" s="18"/>
      <c r="D5" s="21" t="s">
        <v>12</v>
      </c>
      <c r="E5" s="18"/>
      <c r="F5" s="18"/>
      <c r="G5" s="18"/>
      <c r="H5" s="18"/>
      <c r="I5" s="18"/>
      <c r="J5" s="18"/>
      <c r="K5" s="221" t="s">
        <v>13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18"/>
      <c r="AQ5" s="18"/>
      <c r="AR5" s="16"/>
      <c r="BS5" s="13" t="s">
        <v>6</v>
      </c>
    </row>
    <row r="6" spans="1:74" ht="36.9" customHeight="1">
      <c r="B6" s="17"/>
      <c r="C6" s="18"/>
      <c r="D6" s="23" t="s">
        <v>14</v>
      </c>
      <c r="E6" s="18"/>
      <c r="F6" s="18"/>
      <c r="G6" s="18"/>
      <c r="H6" s="18"/>
      <c r="I6" s="18"/>
      <c r="J6" s="18"/>
      <c r="K6" s="223" t="s">
        <v>496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18"/>
      <c r="AQ6" s="18"/>
      <c r="AR6" s="16"/>
      <c r="BS6" s="13" t="s">
        <v>6</v>
      </c>
    </row>
    <row r="7" spans="1:74" ht="12" customHeight="1">
      <c r="B7" s="17"/>
      <c r="C7" s="18"/>
      <c r="D7" s="24" t="s">
        <v>15</v>
      </c>
      <c r="E7" s="18"/>
      <c r="F7" s="18"/>
      <c r="G7" s="18"/>
      <c r="H7" s="18"/>
      <c r="I7" s="18"/>
      <c r="J7" s="18"/>
      <c r="K7" s="22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4" t="s">
        <v>16</v>
      </c>
      <c r="AL7" s="18"/>
      <c r="AM7" s="18"/>
      <c r="AN7" s="22" t="s">
        <v>1</v>
      </c>
      <c r="AO7" s="18"/>
      <c r="AP7" s="18"/>
      <c r="AQ7" s="18"/>
      <c r="AR7" s="16"/>
      <c r="BS7" s="13" t="s">
        <v>6</v>
      </c>
    </row>
    <row r="8" spans="1:74" ht="12" customHeight="1">
      <c r="B8" s="17"/>
      <c r="C8" s="18"/>
      <c r="D8" s="24" t="s">
        <v>17</v>
      </c>
      <c r="E8" s="18"/>
      <c r="F8" s="18"/>
      <c r="G8" s="18"/>
      <c r="H8" s="18"/>
      <c r="I8" s="18"/>
      <c r="J8" s="18"/>
      <c r="K8" s="22" t="s">
        <v>18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4" t="s">
        <v>19</v>
      </c>
      <c r="AL8" s="18"/>
      <c r="AM8" s="18"/>
      <c r="AN8" s="197">
        <v>43616</v>
      </c>
      <c r="AO8" s="18"/>
      <c r="AP8" s="18"/>
      <c r="AQ8" s="18"/>
      <c r="AR8" s="16"/>
      <c r="BS8" s="13" t="s">
        <v>6</v>
      </c>
    </row>
    <row r="9" spans="1:74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S9" s="13" t="s">
        <v>6</v>
      </c>
    </row>
    <row r="10" spans="1:74" ht="12" customHeight="1">
      <c r="B10" s="17"/>
      <c r="C10" s="18"/>
      <c r="D10" s="24" t="s">
        <v>20</v>
      </c>
      <c r="E10" s="18"/>
      <c r="F10" s="18"/>
      <c r="G10" s="18"/>
      <c r="H10" s="18"/>
      <c r="I10" s="18"/>
      <c r="J10" s="18"/>
      <c r="K10" s="191" t="s">
        <v>495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4" t="s">
        <v>21</v>
      </c>
      <c r="AL10" s="18"/>
      <c r="AM10" s="18"/>
      <c r="AN10" s="22">
        <v>70943842</v>
      </c>
      <c r="AO10" s="18"/>
      <c r="AP10" s="18"/>
      <c r="AQ10" s="18"/>
      <c r="AR10" s="16"/>
      <c r="BS10" s="13" t="s">
        <v>6</v>
      </c>
    </row>
    <row r="11" spans="1:74" ht="18.45" customHeight="1">
      <c r="B11" s="17"/>
      <c r="C11" s="18"/>
      <c r="D11" s="18"/>
      <c r="E11" s="22" t="s">
        <v>22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4" t="s">
        <v>23</v>
      </c>
      <c r="AL11" s="18"/>
      <c r="AM11" s="18"/>
      <c r="AN11" s="22" t="s">
        <v>1</v>
      </c>
      <c r="AO11" s="18"/>
      <c r="AP11" s="18"/>
      <c r="AQ11" s="18"/>
      <c r="AR11" s="16"/>
      <c r="BS11" s="13" t="s">
        <v>6</v>
      </c>
    </row>
    <row r="12" spans="1:74" ht="6.9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S12" s="13" t="s">
        <v>6</v>
      </c>
    </row>
    <row r="13" spans="1:74" ht="12" customHeight="1">
      <c r="B13" s="17"/>
      <c r="C13" s="18"/>
      <c r="D13" s="24" t="s">
        <v>24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 t="s">
        <v>21</v>
      </c>
      <c r="AL13" s="18"/>
      <c r="AM13" s="18"/>
      <c r="AN13" s="22" t="s">
        <v>1</v>
      </c>
      <c r="AO13" s="18"/>
      <c r="AP13" s="18"/>
      <c r="AQ13" s="18"/>
      <c r="AR13" s="16"/>
      <c r="BS13" s="13" t="s">
        <v>6</v>
      </c>
    </row>
    <row r="14" spans="1:74" ht="13.2">
      <c r="B14" s="17"/>
      <c r="C14" s="18"/>
      <c r="D14" s="18"/>
      <c r="E14" s="22" t="s">
        <v>22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4" t="s">
        <v>23</v>
      </c>
      <c r="AL14" s="18"/>
      <c r="AM14" s="18"/>
      <c r="AN14" s="22" t="s">
        <v>1</v>
      </c>
      <c r="AO14" s="18"/>
      <c r="AP14" s="18"/>
      <c r="AQ14" s="18"/>
      <c r="AR14" s="16"/>
      <c r="BS14" s="13" t="s">
        <v>6</v>
      </c>
    </row>
    <row r="15" spans="1:74" ht="6.9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S15" s="13" t="s">
        <v>4</v>
      </c>
    </row>
    <row r="16" spans="1:74" ht="12" customHeight="1">
      <c r="B16" s="17"/>
      <c r="C16" s="18"/>
      <c r="D16" s="24" t="s">
        <v>25</v>
      </c>
      <c r="E16" s="18"/>
      <c r="F16" s="18"/>
      <c r="G16" s="18"/>
      <c r="H16" s="18"/>
      <c r="I16" s="18"/>
      <c r="J16" s="18"/>
      <c r="K16" s="192" t="s">
        <v>492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4" t="s">
        <v>21</v>
      </c>
      <c r="AL16" s="18"/>
      <c r="AM16" s="18"/>
      <c r="AN16" s="22">
        <v>42393159</v>
      </c>
      <c r="AO16" s="18"/>
      <c r="AP16" s="18"/>
      <c r="AQ16" s="18"/>
      <c r="AR16" s="16"/>
      <c r="BS16" s="13" t="s">
        <v>4</v>
      </c>
    </row>
    <row r="17" spans="2:71" ht="18.45" customHeight="1">
      <c r="B17" s="17"/>
      <c r="C17" s="18"/>
      <c r="D17" s="18"/>
      <c r="E17" s="22" t="s">
        <v>22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4" t="s">
        <v>23</v>
      </c>
      <c r="AL17" s="18"/>
      <c r="AM17" s="18"/>
      <c r="AN17" s="22" t="s">
        <v>493</v>
      </c>
      <c r="AO17" s="18"/>
      <c r="AP17" s="18"/>
      <c r="AQ17" s="18"/>
      <c r="AR17" s="16"/>
      <c r="BS17" s="13" t="s">
        <v>26</v>
      </c>
    </row>
    <row r="18" spans="2:71" ht="6.9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S18" s="13" t="s">
        <v>6</v>
      </c>
    </row>
    <row r="19" spans="2:71" ht="12" customHeight="1">
      <c r="B19" s="17"/>
      <c r="C19" s="18"/>
      <c r="D19" s="24" t="s">
        <v>27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4" t="s">
        <v>21</v>
      </c>
      <c r="AL19" s="18"/>
      <c r="AM19" s="18"/>
      <c r="AN19" s="22" t="s">
        <v>1</v>
      </c>
      <c r="AO19" s="18"/>
      <c r="AP19" s="18"/>
      <c r="AQ19" s="18"/>
      <c r="AR19" s="16"/>
      <c r="BS19" s="13" t="s">
        <v>6</v>
      </c>
    </row>
    <row r="20" spans="2:71" ht="18.45" customHeight="1">
      <c r="B20" s="17"/>
      <c r="C20" s="18"/>
      <c r="D20" s="18"/>
      <c r="E20" s="22" t="s">
        <v>22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4" t="s">
        <v>23</v>
      </c>
      <c r="AL20" s="18"/>
      <c r="AM20" s="18"/>
      <c r="AN20" s="22" t="s">
        <v>1</v>
      </c>
      <c r="AO20" s="18"/>
      <c r="AP20" s="18"/>
      <c r="AQ20" s="18"/>
      <c r="AR20" s="16"/>
      <c r="BS20" s="13" t="s">
        <v>26</v>
      </c>
    </row>
    <row r="21" spans="2:71" ht="6.9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</row>
    <row r="22" spans="2:71" ht="12" customHeight="1">
      <c r="B22" s="17"/>
      <c r="C22" s="18"/>
      <c r="D22" s="24" t="s">
        <v>28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</row>
    <row r="23" spans="2:71" ht="16.5" customHeight="1">
      <c r="B23" s="17"/>
      <c r="C23" s="18"/>
      <c r="D23" s="18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18"/>
      <c r="AP23" s="18"/>
      <c r="AQ23" s="18"/>
      <c r="AR23" s="16"/>
    </row>
    <row r="24" spans="2:71" ht="6.9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</row>
    <row r="25" spans="2:71" ht="6.9" customHeight="1">
      <c r="B25" s="17"/>
      <c r="C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18"/>
      <c r="AQ25" s="18"/>
      <c r="AR25" s="16"/>
    </row>
    <row r="26" spans="2:71" s="1" customFormat="1" ht="25.95" customHeight="1">
      <c r="B26" s="27"/>
      <c r="C26" s="28"/>
      <c r="D26" s="29" t="s">
        <v>29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8">
        <f>ROUND(AG94,2)</f>
        <v>0</v>
      </c>
      <c r="AL26" s="219"/>
      <c r="AM26" s="219"/>
      <c r="AN26" s="219"/>
      <c r="AO26" s="219"/>
      <c r="AP26" s="28"/>
      <c r="AQ26" s="28"/>
      <c r="AR26" s="31"/>
    </row>
    <row r="27" spans="2:71" s="1" customFormat="1" ht="6.9" customHeight="1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31"/>
    </row>
    <row r="28" spans="2:71" s="1" customFormat="1" ht="13.2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20" t="s">
        <v>30</v>
      </c>
      <c r="M28" s="220"/>
      <c r="N28" s="220"/>
      <c r="O28" s="220"/>
      <c r="P28" s="220"/>
      <c r="Q28" s="28"/>
      <c r="R28" s="28"/>
      <c r="S28" s="28"/>
      <c r="T28" s="28"/>
      <c r="U28" s="28"/>
      <c r="V28" s="28"/>
      <c r="W28" s="220" t="s">
        <v>31</v>
      </c>
      <c r="X28" s="220"/>
      <c r="Y28" s="220"/>
      <c r="Z28" s="220"/>
      <c r="AA28" s="220"/>
      <c r="AB28" s="220"/>
      <c r="AC28" s="220"/>
      <c r="AD28" s="220"/>
      <c r="AE28" s="220"/>
      <c r="AF28" s="28"/>
      <c r="AG28" s="28"/>
      <c r="AH28" s="28"/>
      <c r="AI28" s="28"/>
      <c r="AJ28" s="28"/>
      <c r="AK28" s="220" t="s">
        <v>32</v>
      </c>
      <c r="AL28" s="220"/>
      <c r="AM28" s="220"/>
      <c r="AN28" s="220"/>
      <c r="AO28" s="220"/>
      <c r="AP28" s="28"/>
      <c r="AQ28" s="28"/>
      <c r="AR28" s="31"/>
    </row>
    <row r="29" spans="2:71" s="2" customFormat="1" ht="14.4" customHeight="1">
      <c r="B29" s="32"/>
      <c r="C29" s="33"/>
      <c r="D29" s="24" t="s">
        <v>33</v>
      </c>
      <c r="E29" s="33"/>
      <c r="F29" s="24" t="s">
        <v>34</v>
      </c>
      <c r="G29" s="33"/>
      <c r="H29" s="33"/>
      <c r="I29" s="33"/>
      <c r="J29" s="33"/>
      <c r="K29" s="33"/>
      <c r="L29" s="215">
        <v>0.21</v>
      </c>
      <c r="M29" s="207"/>
      <c r="N29" s="207"/>
      <c r="O29" s="207"/>
      <c r="P29" s="207"/>
      <c r="Q29" s="33"/>
      <c r="R29" s="33"/>
      <c r="S29" s="33"/>
      <c r="T29" s="33"/>
      <c r="U29" s="33"/>
      <c r="V29" s="33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F29" s="33"/>
      <c r="AG29" s="33"/>
      <c r="AH29" s="33"/>
      <c r="AI29" s="33"/>
      <c r="AJ29" s="33"/>
      <c r="AK29" s="206">
        <f>ROUND(AV94, 2)</f>
        <v>0</v>
      </c>
      <c r="AL29" s="207"/>
      <c r="AM29" s="207"/>
      <c r="AN29" s="207"/>
      <c r="AO29" s="207"/>
      <c r="AP29" s="33"/>
      <c r="AQ29" s="33"/>
      <c r="AR29" s="34"/>
    </row>
    <row r="30" spans="2:71" s="2" customFormat="1" ht="14.4" customHeight="1">
      <c r="B30" s="32"/>
      <c r="C30" s="33"/>
      <c r="D30" s="33"/>
      <c r="E30" s="33"/>
      <c r="F30" s="24" t="s">
        <v>35</v>
      </c>
      <c r="G30" s="33"/>
      <c r="H30" s="33"/>
      <c r="I30" s="33"/>
      <c r="J30" s="33"/>
      <c r="K30" s="33"/>
      <c r="L30" s="215">
        <v>0.15</v>
      </c>
      <c r="M30" s="207"/>
      <c r="N30" s="207"/>
      <c r="O30" s="207"/>
      <c r="P30" s="207"/>
      <c r="Q30" s="33"/>
      <c r="R30" s="33"/>
      <c r="S30" s="33"/>
      <c r="T30" s="33"/>
      <c r="U30" s="33"/>
      <c r="V30" s="33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F30" s="33"/>
      <c r="AG30" s="33"/>
      <c r="AH30" s="33"/>
      <c r="AI30" s="33"/>
      <c r="AJ30" s="33"/>
      <c r="AK30" s="206">
        <f>ROUND(AW94, 2)</f>
        <v>0</v>
      </c>
      <c r="AL30" s="207"/>
      <c r="AM30" s="207"/>
      <c r="AN30" s="207"/>
      <c r="AO30" s="207"/>
      <c r="AP30" s="33"/>
      <c r="AQ30" s="33"/>
      <c r="AR30" s="34"/>
    </row>
    <row r="31" spans="2:71" s="2" customFormat="1" ht="14.4" hidden="1" customHeight="1">
      <c r="B31" s="32"/>
      <c r="C31" s="33"/>
      <c r="D31" s="33"/>
      <c r="E31" s="33"/>
      <c r="F31" s="24" t="s">
        <v>36</v>
      </c>
      <c r="G31" s="33"/>
      <c r="H31" s="33"/>
      <c r="I31" s="33"/>
      <c r="J31" s="33"/>
      <c r="K31" s="33"/>
      <c r="L31" s="215">
        <v>0.21</v>
      </c>
      <c r="M31" s="207"/>
      <c r="N31" s="207"/>
      <c r="O31" s="207"/>
      <c r="P31" s="207"/>
      <c r="Q31" s="33"/>
      <c r="R31" s="33"/>
      <c r="S31" s="33"/>
      <c r="T31" s="33"/>
      <c r="U31" s="33"/>
      <c r="V31" s="33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F31" s="33"/>
      <c r="AG31" s="33"/>
      <c r="AH31" s="33"/>
      <c r="AI31" s="33"/>
      <c r="AJ31" s="33"/>
      <c r="AK31" s="206">
        <v>0</v>
      </c>
      <c r="AL31" s="207"/>
      <c r="AM31" s="207"/>
      <c r="AN31" s="207"/>
      <c r="AO31" s="207"/>
      <c r="AP31" s="33"/>
      <c r="AQ31" s="33"/>
      <c r="AR31" s="34"/>
    </row>
    <row r="32" spans="2:71" s="2" customFormat="1" ht="14.4" hidden="1" customHeight="1">
      <c r="B32" s="32"/>
      <c r="C32" s="33"/>
      <c r="D32" s="33"/>
      <c r="E32" s="33"/>
      <c r="F32" s="24" t="s">
        <v>37</v>
      </c>
      <c r="G32" s="33"/>
      <c r="H32" s="33"/>
      <c r="I32" s="33"/>
      <c r="J32" s="33"/>
      <c r="K32" s="33"/>
      <c r="L32" s="215">
        <v>0.15</v>
      </c>
      <c r="M32" s="207"/>
      <c r="N32" s="207"/>
      <c r="O32" s="207"/>
      <c r="P32" s="207"/>
      <c r="Q32" s="33"/>
      <c r="R32" s="33"/>
      <c r="S32" s="33"/>
      <c r="T32" s="33"/>
      <c r="U32" s="33"/>
      <c r="V32" s="33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F32" s="33"/>
      <c r="AG32" s="33"/>
      <c r="AH32" s="33"/>
      <c r="AI32" s="33"/>
      <c r="AJ32" s="33"/>
      <c r="AK32" s="206">
        <v>0</v>
      </c>
      <c r="AL32" s="207"/>
      <c r="AM32" s="207"/>
      <c r="AN32" s="207"/>
      <c r="AO32" s="207"/>
      <c r="AP32" s="33"/>
      <c r="AQ32" s="33"/>
      <c r="AR32" s="34"/>
    </row>
    <row r="33" spans="2:44" s="2" customFormat="1" ht="14.4" hidden="1" customHeight="1">
      <c r="B33" s="32"/>
      <c r="C33" s="33"/>
      <c r="D33" s="33"/>
      <c r="E33" s="33"/>
      <c r="F33" s="24" t="s">
        <v>38</v>
      </c>
      <c r="G33" s="33"/>
      <c r="H33" s="33"/>
      <c r="I33" s="33"/>
      <c r="J33" s="33"/>
      <c r="K33" s="33"/>
      <c r="L33" s="215">
        <v>0</v>
      </c>
      <c r="M33" s="207"/>
      <c r="N33" s="207"/>
      <c r="O33" s="207"/>
      <c r="P33" s="207"/>
      <c r="Q33" s="33"/>
      <c r="R33" s="33"/>
      <c r="S33" s="33"/>
      <c r="T33" s="33"/>
      <c r="U33" s="33"/>
      <c r="V33" s="33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F33" s="33"/>
      <c r="AG33" s="33"/>
      <c r="AH33" s="33"/>
      <c r="AI33" s="33"/>
      <c r="AJ33" s="33"/>
      <c r="AK33" s="206">
        <v>0</v>
      </c>
      <c r="AL33" s="207"/>
      <c r="AM33" s="207"/>
      <c r="AN33" s="207"/>
      <c r="AO33" s="207"/>
      <c r="AP33" s="33"/>
      <c r="AQ33" s="33"/>
      <c r="AR33" s="34"/>
    </row>
    <row r="34" spans="2:44" s="1" customFormat="1" ht="6.9" customHeight="1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31"/>
    </row>
    <row r="35" spans="2:44" s="1" customFormat="1" ht="25.95" customHeight="1"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08" t="s">
        <v>41</v>
      </c>
      <c r="Y35" s="209"/>
      <c r="Z35" s="209"/>
      <c r="AA35" s="209"/>
      <c r="AB35" s="209"/>
      <c r="AC35" s="37"/>
      <c r="AD35" s="37"/>
      <c r="AE35" s="37"/>
      <c r="AF35" s="37"/>
      <c r="AG35" s="37"/>
      <c r="AH35" s="37"/>
      <c r="AI35" s="37"/>
      <c r="AJ35" s="37"/>
      <c r="AK35" s="213">
        <f>SUM(AK26:AK33)</f>
        <v>0</v>
      </c>
      <c r="AL35" s="209"/>
      <c r="AM35" s="209"/>
      <c r="AN35" s="209"/>
      <c r="AO35" s="214"/>
      <c r="AP35" s="35"/>
      <c r="AQ35" s="35"/>
      <c r="AR35" s="31"/>
    </row>
    <row r="36" spans="2:44" s="1" customFormat="1" ht="6.9" customHeight="1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1"/>
    </row>
    <row r="37" spans="2:44" s="1" customFormat="1" ht="14.4" customHeight="1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31"/>
    </row>
    <row r="38" spans="2:44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2:44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2:44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2:44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2:44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2:44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2:44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2:44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2:44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2:44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2:44" ht="14.4" customHeight="1">
      <c r="B48" s="17"/>
      <c r="C48" s="18"/>
      <c r="D48" s="191" t="s">
        <v>494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2:44" s="1" customFormat="1" ht="14.4" customHeight="1">
      <c r="B49" s="27"/>
      <c r="C49" s="28"/>
      <c r="D49" s="39" t="s">
        <v>42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43</v>
      </c>
      <c r="AI49" s="40"/>
      <c r="AJ49" s="40"/>
      <c r="AK49" s="40"/>
      <c r="AL49" s="40"/>
      <c r="AM49" s="40"/>
      <c r="AN49" s="40"/>
      <c r="AO49" s="40"/>
      <c r="AP49" s="28"/>
      <c r="AQ49" s="28"/>
      <c r="AR49" s="31"/>
    </row>
    <row r="50" spans="2:44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2:44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2:44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2:44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2:4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2:44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2:44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2:44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2:44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2:44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2:44" s="1" customFormat="1" ht="13.2">
      <c r="B60" s="27"/>
      <c r="C60" s="28"/>
      <c r="D60" s="41" t="s">
        <v>44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1" t="s">
        <v>45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1" t="s">
        <v>44</v>
      </c>
      <c r="AI60" s="30"/>
      <c r="AJ60" s="30"/>
      <c r="AK60" s="30"/>
      <c r="AL60" s="30"/>
      <c r="AM60" s="41" t="s">
        <v>45</v>
      </c>
      <c r="AN60" s="30"/>
      <c r="AO60" s="30"/>
      <c r="AP60" s="28"/>
      <c r="AQ60" s="28"/>
      <c r="AR60" s="31"/>
    </row>
    <row r="61" spans="2:44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2:44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2:44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2:44" s="1" customFormat="1" ht="13.2">
      <c r="B64" s="27"/>
      <c r="C64" s="28"/>
      <c r="D64" s="39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47</v>
      </c>
      <c r="AI64" s="40"/>
      <c r="AJ64" s="40"/>
      <c r="AK64" s="40"/>
      <c r="AL64" s="40"/>
      <c r="AM64" s="40"/>
      <c r="AN64" s="40"/>
      <c r="AO64" s="40"/>
      <c r="AP64" s="28"/>
      <c r="AQ64" s="28"/>
      <c r="AR64" s="31"/>
    </row>
    <row r="65" spans="2:44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2:44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2:44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2:44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2:44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2:44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2:44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2:44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2:44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2:4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2:44" s="1" customFormat="1" ht="13.2">
      <c r="B75" s="27"/>
      <c r="C75" s="28"/>
      <c r="D75" s="41" t="s">
        <v>44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1" t="s">
        <v>45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1" t="s">
        <v>44</v>
      </c>
      <c r="AI75" s="30"/>
      <c r="AJ75" s="30"/>
      <c r="AK75" s="30"/>
      <c r="AL75" s="30"/>
      <c r="AM75" s="41" t="s">
        <v>45</v>
      </c>
      <c r="AN75" s="30"/>
      <c r="AO75" s="30"/>
      <c r="AP75" s="28"/>
      <c r="AQ75" s="28"/>
      <c r="AR75" s="31"/>
    </row>
    <row r="76" spans="2:44" s="1" customFormat="1"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31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" customHeight="1">
      <c r="B82" s="27"/>
      <c r="C82" s="19" t="s">
        <v>48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31"/>
    </row>
    <row r="83" spans="1:91" s="1" customFormat="1" ht="6.9" customHeight="1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31"/>
    </row>
    <row r="84" spans="1:91" s="3" customFormat="1" ht="12" customHeight="1">
      <c r="B84" s="46"/>
      <c r="C84" s="24" t="s">
        <v>12</v>
      </c>
      <c r="D84" s="47"/>
      <c r="E84" s="47"/>
      <c r="F84" s="47"/>
      <c r="G84" s="47"/>
      <c r="H84" s="47"/>
      <c r="I84" s="47"/>
      <c r="J84" s="47"/>
      <c r="K84" s="47"/>
      <c r="L84" s="47" t="str">
        <f>K5</f>
        <v>537-1</v>
      </c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8"/>
    </row>
    <row r="85" spans="1:91" s="4" customFormat="1" ht="36.9" customHeight="1">
      <c r="B85" s="49"/>
      <c r="C85" s="50" t="s">
        <v>14</v>
      </c>
      <c r="D85" s="51"/>
      <c r="E85" s="51"/>
      <c r="F85" s="51"/>
      <c r="G85" s="51"/>
      <c r="H85" s="51"/>
      <c r="I85" s="51"/>
      <c r="J85" s="51"/>
      <c r="K85" s="51"/>
      <c r="L85" s="210" t="str">
        <f>K6</f>
        <v>Oprava rozvodů elektroinstalace v pavilonu I. st. ZŠ Svobodné, Písek, Šobrova 2070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51"/>
      <c r="AQ85" s="51"/>
      <c r="AR85" s="52"/>
    </row>
    <row r="86" spans="1:91" s="1" customFormat="1" ht="6.9" customHeight="1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31"/>
    </row>
    <row r="87" spans="1:91" s="1" customFormat="1" ht="12" customHeight="1">
      <c r="B87" s="27"/>
      <c r="C87" s="24" t="s">
        <v>17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>Písek, Šobrova 2070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4" t="s">
        <v>19</v>
      </c>
      <c r="AJ87" s="28"/>
      <c r="AK87" s="28"/>
      <c r="AL87" s="28"/>
      <c r="AM87" s="212">
        <f>IF(AN8= "","",AN8)</f>
        <v>43616</v>
      </c>
      <c r="AN87" s="212"/>
      <c r="AO87" s="28"/>
      <c r="AP87" s="28"/>
      <c r="AQ87" s="28"/>
      <c r="AR87" s="31"/>
    </row>
    <row r="88" spans="1:91" s="1" customFormat="1" ht="6.9" customHeigh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31"/>
    </row>
    <row r="89" spans="1:91" s="1" customFormat="1" ht="15.15" customHeight="1">
      <c r="B89" s="27"/>
      <c r="C89" s="24" t="s">
        <v>20</v>
      </c>
      <c r="D89" s="28"/>
      <c r="E89" s="28"/>
      <c r="F89" s="28"/>
      <c r="G89" s="28"/>
      <c r="H89" s="28"/>
      <c r="I89" s="28"/>
      <c r="J89" s="28"/>
      <c r="K89" s="28"/>
      <c r="L89" s="47" t="s">
        <v>495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4" t="s">
        <v>25</v>
      </c>
      <c r="AJ89" s="28"/>
      <c r="AK89" s="28"/>
      <c r="AL89" s="28"/>
      <c r="AM89" s="204" t="s">
        <v>494</v>
      </c>
      <c r="AN89" s="205"/>
      <c r="AO89" s="205"/>
      <c r="AP89" s="205"/>
      <c r="AQ89" s="28"/>
      <c r="AR89" s="31"/>
      <c r="AS89" s="198" t="s">
        <v>49</v>
      </c>
      <c r="AT89" s="199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27"/>
      <c r="C90" s="24" t="s">
        <v>24</v>
      </c>
      <c r="D90" s="28"/>
      <c r="E90" s="28"/>
      <c r="F90" s="28"/>
      <c r="G90" s="28"/>
      <c r="H90" s="28"/>
      <c r="I90" s="28"/>
      <c r="J90" s="28"/>
      <c r="K90" s="28"/>
      <c r="L90" s="47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4" t="s">
        <v>27</v>
      </c>
      <c r="AJ90" s="28"/>
      <c r="AK90" s="28"/>
      <c r="AL90" s="28"/>
      <c r="AM90" s="204" t="str">
        <f>IF(E20="","",E20)</f>
        <v xml:space="preserve"> </v>
      </c>
      <c r="AN90" s="205"/>
      <c r="AO90" s="205"/>
      <c r="AP90" s="205"/>
      <c r="AQ90" s="28"/>
      <c r="AR90" s="31"/>
      <c r="AS90" s="200"/>
      <c r="AT90" s="201"/>
      <c r="AU90" s="57"/>
      <c r="AV90" s="57"/>
      <c r="AW90" s="57"/>
      <c r="AX90" s="57"/>
      <c r="AY90" s="57"/>
      <c r="AZ90" s="57"/>
      <c r="BA90" s="57"/>
      <c r="BB90" s="57"/>
      <c r="BC90" s="57"/>
      <c r="BD90" s="58"/>
    </row>
    <row r="91" spans="1:91" s="1" customFormat="1" ht="10.95" customHeight="1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31"/>
      <c r="AS91" s="202"/>
      <c r="AT91" s="203"/>
      <c r="AU91" s="59"/>
      <c r="AV91" s="59"/>
      <c r="AW91" s="59"/>
      <c r="AX91" s="59"/>
      <c r="AY91" s="59"/>
      <c r="AZ91" s="59"/>
      <c r="BA91" s="59"/>
      <c r="BB91" s="59"/>
      <c r="BC91" s="59"/>
      <c r="BD91" s="60"/>
    </row>
    <row r="92" spans="1:91" s="1" customFormat="1" ht="29.25" customHeight="1">
      <c r="B92" s="27"/>
      <c r="C92" s="224" t="s">
        <v>50</v>
      </c>
      <c r="D92" s="225"/>
      <c r="E92" s="225"/>
      <c r="F92" s="225"/>
      <c r="G92" s="225"/>
      <c r="H92" s="37"/>
      <c r="I92" s="226" t="s">
        <v>51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8" t="s">
        <v>52</v>
      </c>
      <c r="AH92" s="225"/>
      <c r="AI92" s="225"/>
      <c r="AJ92" s="225"/>
      <c r="AK92" s="225"/>
      <c r="AL92" s="225"/>
      <c r="AM92" s="225"/>
      <c r="AN92" s="226" t="s">
        <v>53</v>
      </c>
      <c r="AO92" s="225"/>
      <c r="AP92" s="227"/>
      <c r="AQ92" s="61" t="s">
        <v>54</v>
      </c>
      <c r="AR92" s="31"/>
      <c r="AS92" s="62" t="s">
        <v>55</v>
      </c>
      <c r="AT92" s="63" t="s">
        <v>56</v>
      </c>
      <c r="AU92" s="63" t="s">
        <v>57</v>
      </c>
      <c r="AV92" s="63" t="s">
        <v>58</v>
      </c>
      <c r="AW92" s="63" t="s">
        <v>59</v>
      </c>
      <c r="AX92" s="63" t="s">
        <v>60</v>
      </c>
      <c r="AY92" s="63" t="s">
        <v>61</v>
      </c>
      <c r="AZ92" s="63" t="s">
        <v>62</v>
      </c>
      <c r="BA92" s="63" t="s">
        <v>63</v>
      </c>
      <c r="BB92" s="63" t="s">
        <v>64</v>
      </c>
      <c r="BC92" s="63" t="s">
        <v>65</v>
      </c>
      <c r="BD92" s="64" t="s">
        <v>66</v>
      </c>
    </row>
    <row r="93" spans="1:91" s="1" customFormat="1" ht="10.95" customHeight="1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31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</row>
    <row r="94" spans="1:91" s="5" customFormat="1" ht="32.4" customHeight="1">
      <c r="B94" s="68"/>
      <c r="C94" s="69" t="s">
        <v>67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1">
        <f>ROUND(SUM(AG95:AG96),2)</f>
        <v>0</v>
      </c>
      <c r="AH94" s="231"/>
      <c r="AI94" s="231"/>
      <c r="AJ94" s="231"/>
      <c r="AK94" s="231"/>
      <c r="AL94" s="231"/>
      <c r="AM94" s="231"/>
      <c r="AN94" s="233">
        <f>SUM(AG94,AT94)</f>
        <v>0</v>
      </c>
      <c r="AO94" s="233"/>
      <c r="AP94" s="233"/>
      <c r="AQ94" s="72" t="s">
        <v>1</v>
      </c>
      <c r="AR94" s="73"/>
      <c r="AS94" s="74">
        <f>ROUND(SUM(AS95:AS96),2)</f>
        <v>0</v>
      </c>
      <c r="AT94" s="75">
        <f>ROUND(SUM(AV94:AW94),2)</f>
        <v>0</v>
      </c>
      <c r="AU94" s="76">
        <f>ROUND(SUM(AU95:AU96),5)</f>
        <v>1225.56709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ROUND(SUM(AZ95:AZ96),2)</f>
        <v>0</v>
      </c>
      <c r="BA94" s="75">
        <f>ROUND(SUM(BA95:BA96),2)</f>
        <v>0</v>
      </c>
      <c r="BB94" s="75">
        <f>ROUND(SUM(BB95:BB96),2)</f>
        <v>0</v>
      </c>
      <c r="BC94" s="75">
        <f>ROUND(SUM(BC95:BC96),2)</f>
        <v>0</v>
      </c>
      <c r="BD94" s="77">
        <f>ROUND(SUM(BD95:BD96),2)</f>
        <v>0</v>
      </c>
      <c r="BS94" s="78" t="s">
        <v>68</v>
      </c>
      <c r="BT94" s="78" t="s">
        <v>69</v>
      </c>
      <c r="BU94" s="79" t="s">
        <v>70</v>
      </c>
      <c r="BV94" s="78" t="s">
        <v>71</v>
      </c>
      <c r="BW94" s="78" t="s">
        <v>5</v>
      </c>
      <c r="BX94" s="78" t="s">
        <v>72</v>
      </c>
      <c r="CL94" s="78" t="s">
        <v>1</v>
      </c>
    </row>
    <row r="95" spans="1:91" s="6" customFormat="1" ht="16.5" customHeight="1">
      <c r="A95" s="80" t="s">
        <v>73</v>
      </c>
      <c r="B95" s="81"/>
      <c r="C95" s="82"/>
      <c r="D95" s="232" t="s">
        <v>74</v>
      </c>
      <c r="E95" s="232"/>
      <c r="F95" s="232"/>
      <c r="G95" s="232"/>
      <c r="H95" s="232"/>
      <c r="I95" s="83"/>
      <c r="J95" s="232" t="s">
        <v>75</v>
      </c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29">
        <f>'537-01 - Silnoproudá elek...'!J30</f>
        <v>0</v>
      </c>
      <c r="AH95" s="230"/>
      <c r="AI95" s="230"/>
      <c r="AJ95" s="230"/>
      <c r="AK95" s="230"/>
      <c r="AL95" s="230"/>
      <c r="AM95" s="230"/>
      <c r="AN95" s="229">
        <f>SUM(AG95,AT95)</f>
        <v>0</v>
      </c>
      <c r="AO95" s="230"/>
      <c r="AP95" s="230"/>
      <c r="AQ95" s="84" t="s">
        <v>76</v>
      </c>
      <c r="AR95" s="85"/>
      <c r="AS95" s="86">
        <v>0</v>
      </c>
      <c r="AT95" s="87">
        <f>ROUND(SUM(AV95:AW95),2)</f>
        <v>0</v>
      </c>
      <c r="AU95" s="88">
        <f>'537-01 - Silnoproudá elek...'!P129</f>
        <v>1074.1911700000001</v>
      </c>
      <c r="AV95" s="87">
        <f>'537-01 - Silnoproudá elek...'!J33</f>
        <v>0</v>
      </c>
      <c r="AW95" s="87">
        <f>'537-01 - Silnoproudá elek...'!J34</f>
        <v>0</v>
      </c>
      <c r="AX95" s="87">
        <f>'537-01 - Silnoproudá elek...'!J35</f>
        <v>0</v>
      </c>
      <c r="AY95" s="87">
        <f>'537-01 - Silnoproudá elek...'!J36</f>
        <v>0</v>
      </c>
      <c r="AZ95" s="87">
        <f>'537-01 - Silnoproudá elek...'!F33</f>
        <v>0</v>
      </c>
      <c r="BA95" s="87">
        <f>'537-01 - Silnoproudá elek...'!F34</f>
        <v>0</v>
      </c>
      <c r="BB95" s="87">
        <f>'537-01 - Silnoproudá elek...'!F35</f>
        <v>0</v>
      </c>
      <c r="BC95" s="87">
        <f>'537-01 - Silnoproudá elek...'!F36</f>
        <v>0</v>
      </c>
      <c r="BD95" s="89">
        <f>'537-01 - Silnoproudá elek...'!F37</f>
        <v>0</v>
      </c>
      <c r="BT95" s="90" t="s">
        <v>77</v>
      </c>
      <c r="BV95" s="90" t="s">
        <v>71</v>
      </c>
      <c r="BW95" s="90" t="s">
        <v>78</v>
      </c>
      <c r="BX95" s="90" t="s">
        <v>5</v>
      </c>
      <c r="CL95" s="90" t="s">
        <v>1</v>
      </c>
      <c r="CM95" s="90" t="s">
        <v>79</v>
      </c>
    </row>
    <row r="96" spans="1:91" s="6" customFormat="1" ht="16.5" customHeight="1">
      <c r="A96" s="80" t="s">
        <v>73</v>
      </c>
      <c r="B96" s="81"/>
      <c r="C96" s="82"/>
      <c r="D96" s="232" t="s">
        <v>80</v>
      </c>
      <c r="E96" s="232"/>
      <c r="F96" s="232"/>
      <c r="G96" s="232"/>
      <c r="H96" s="232"/>
      <c r="I96" s="83"/>
      <c r="J96" s="232" t="s">
        <v>81</v>
      </c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29">
        <f>'537-02 - Slaboproudé rozvody'!J30</f>
        <v>0</v>
      </c>
      <c r="AH96" s="230"/>
      <c r="AI96" s="230"/>
      <c r="AJ96" s="230"/>
      <c r="AK96" s="230"/>
      <c r="AL96" s="230"/>
      <c r="AM96" s="230"/>
      <c r="AN96" s="229">
        <f>SUM(AG96,AT96)</f>
        <v>0</v>
      </c>
      <c r="AO96" s="230"/>
      <c r="AP96" s="230"/>
      <c r="AQ96" s="84" t="s">
        <v>76</v>
      </c>
      <c r="AR96" s="85"/>
      <c r="AS96" s="91">
        <v>0</v>
      </c>
      <c r="AT96" s="92">
        <f>ROUND(SUM(AV96:AW96),2)</f>
        <v>0</v>
      </c>
      <c r="AU96" s="93">
        <f>'537-02 - Slaboproudé rozvody'!P120</f>
        <v>151.37592000000001</v>
      </c>
      <c r="AV96" s="92">
        <f>'537-02 - Slaboproudé rozvody'!J33</f>
        <v>0</v>
      </c>
      <c r="AW96" s="92">
        <f>'537-02 - Slaboproudé rozvody'!J34</f>
        <v>0</v>
      </c>
      <c r="AX96" s="92">
        <f>'537-02 - Slaboproudé rozvody'!J35</f>
        <v>0</v>
      </c>
      <c r="AY96" s="92">
        <f>'537-02 - Slaboproudé rozvody'!J36</f>
        <v>0</v>
      </c>
      <c r="AZ96" s="92">
        <f>'537-02 - Slaboproudé rozvody'!F33</f>
        <v>0</v>
      </c>
      <c r="BA96" s="92">
        <f>'537-02 - Slaboproudé rozvody'!F34</f>
        <v>0</v>
      </c>
      <c r="BB96" s="92">
        <f>'537-02 - Slaboproudé rozvody'!F35</f>
        <v>0</v>
      </c>
      <c r="BC96" s="92">
        <f>'537-02 - Slaboproudé rozvody'!F36</f>
        <v>0</v>
      </c>
      <c r="BD96" s="94">
        <f>'537-02 - Slaboproudé rozvody'!F37</f>
        <v>0</v>
      </c>
      <c r="BT96" s="90" t="s">
        <v>77</v>
      </c>
      <c r="BV96" s="90" t="s">
        <v>71</v>
      </c>
      <c r="BW96" s="90" t="s">
        <v>82</v>
      </c>
      <c r="BX96" s="90" t="s">
        <v>5</v>
      </c>
      <c r="CL96" s="90" t="s">
        <v>1</v>
      </c>
      <c r="CM96" s="90" t="s">
        <v>79</v>
      </c>
    </row>
    <row r="97" spans="2:44" s="1" customFormat="1" ht="30" customHeight="1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31"/>
    </row>
    <row r="98" spans="2:44" s="1" customFormat="1" ht="6.9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1"/>
    </row>
  </sheetData>
  <sheetProtection formatColumns="0" formatRows="0"/>
  <mergeCells count="44">
    <mergeCell ref="AN96:AP96"/>
    <mergeCell ref="AG96:AM96"/>
    <mergeCell ref="AG94:AM94"/>
    <mergeCell ref="D96:H96"/>
    <mergeCell ref="J96:AF96"/>
    <mergeCell ref="AG95:AM95"/>
    <mergeCell ref="AN94:AP94"/>
    <mergeCell ref="AN95:AP95"/>
    <mergeCell ref="D95:H95"/>
    <mergeCell ref="J95:AF95"/>
    <mergeCell ref="C92:G92"/>
    <mergeCell ref="AN92:AP92"/>
    <mergeCell ref="I92:AF92"/>
    <mergeCell ref="AG92:AM92"/>
    <mergeCell ref="AK30:AO30"/>
    <mergeCell ref="L30:P30"/>
    <mergeCell ref="AK31:AO31"/>
    <mergeCell ref="AK32:AO32"/>
    <mergeCell ref="AK33:AO33"/>
    <mergeCell ref="W32:AE32"/>
    <mergeCell ref="L32:P32"/>
    <mergeCell ref="L33:P33"/>
    <mergeCell ref="AR2:BE2"/>
    <mergeCell ref="E23:AN23"/>
    <mergeCell ref="AK26:AO26"/>
    <mergeCell ref="L28:P28"/>
    <mergeCell ref="W28:AE28"/>
    <mergeCell ref="AK28:AO28"/>
    <mergeCell ref="K5:AO5"/>
    <mergeCell ref="K6:AO6"/>
    <mergeCell ref="AK29:AO29"/>
    <mergeCell ref="W29:AE29"/>
    <mergeCell ref="L31:P31"/>
    <mergeCell ref="W30:AE30"/>
    <mergeCell ref="W31:AE31"/>
    <mergeCell ref="L29:P29"/>
    <mergeCell ref="AS89:AT91"/>
    <mergeCell ref="AM89:AP89"/>
    <mergeCell ref="AM90:AP90"/>
    <mergeCell ref="W33:AE33"/>
    <mergeCell ref="X35:AB35"/>
    <mergeCell ref="L85:AO85"/>
    <mergeCell ref="AM87:AN87"/>
    <mergeCell ref="AK35:AO35"/>
  </mergeCells>
  <phoneticPr fontId="0" type="noConversion"/>
  <hyperlinks>
    <hyperlink ref="A95" location="'537-01 - Silnoproudá elek...'!C2" display="/"/>
    <hyperlink ref="A96" location="'537-02 - Slaboproudé rozvody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8"/>
  <sheetViews>
    <sheetView showGridLines="0" workbookViewId="0">
      <selection activeCell="D4" sqref="D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1" spans="1:46">
      <c r="A1" s="18"/>
    </row>
    <row r="2" spans="1:46" ht="36.9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3" t="s">
        <v>78</v>
      </c>
    </row>
    <row r="3" spans="1:46" ht="6.9" customHeight="1">
      <c r="B3" s="95"/>
      <c r="C3" s="96"/>
      <c r="D3" s="96"/>
      <c r="E3" s="96"/>
      <c r="F3" s="96"/>
      <c r="G3" s="96"/>
      <c r="H3" s="96"/>
      <c r="I3" s="96"/>
      <c r="J3" s="96"/>
      <c r="K3" s="96"/>
      <c r="L3" s="16"/>
      <c r="AT3" s="13" t="s">
        <v>79</v>
      </c>
    </row>
    <row r="4" spans="1:46" ht="24.9" customHeight="1">
      <c r="B4" s="16"/>
      <c r="D4" s="97" t="s">
        <v>83</v>
      </c>
      <c r="L4" s="16"/>
      <c r="M4" s="98" t="s">
        <v>10</v>
      </c>
      <c r="AT4" s="13" t="s">
        <v>4</v>
      </c>
    </row>
    <row r="5" spans="1:46" ht="6.9" customHeight="1">
      <c r="B5" s="16"/>
      <c r="L5" s="16"/>
    </row>
    <row r="6" spans="1:46" ht="12" customHeight="1">
      <c r="B6" s="16"/>
      <c r="D6" s="99" t="s">
        <v>14</v>
      </c>
      <c r="L6" s="16"/>
    </row>
    <row r="7" spans="1:46" ht="16.5" customHeight="1">
      <c r="B7" s="16"/>
      <c r="E7" s="237" t="str">
        <f>'Rekapitulace stavby'!K6</f>
        <v>Oprava rozvodů elektroinstalace v pavilonu I. st. ZŠ Svobodné, Písek, Šobrova 2070</v>
      </c>
      <c r="F7" s="238"/>
      <c r="G7" s="238"/>
      <c r="H7" s="238"/>
      <c r="L7" s="16"/>
    </row>
    <row r="8" spans="1:46" s="1" customFormat="1" ht="12" customHeight="1">
      <c r="B8" s="31"/>
      <c r="D8" s="99" t="s">
        <v>84</v>
      </c>
      <c r="L8" s="31"/>
    </row>
    <row r="9" spans="1:46" s="1" customFormat="1" ht="36.9" customHeight="1">
      <c r="B9" s="31"/>
      <c r="E9" s="239" t="s">
        <v>85</v>
      </c>
      <c r="F9" s="240"/>
      <c r="G9" s="240"/>
      <c r="H9" s="240"/>
      <c r="L9" s="31"/>
    </row>
    <row r="10" spans="1:46" s="1" customFormat="1">
      <c r="B10" s="31"/>
      <c r="L10" s="31"/>
    </row>
    <row r="11" spans="1:46" s="1" customFormat="1" ht="12" customHeight="1">
      <c r="B11" s="31"/>
      <c r="D11" s="99" t="s">
        <v>15</v>
      </c>
      <c r="F11" s="100" t="s">
        <v>1</v>
      </c>
      <c r="I11" s="99" t="s">
        <v>16</v>
      </c>
      <c r="J11" s="100" t="s">
        <v>1</v>
      </c>
      <c r="L11" s="31"/>
    </row>
    <row r="12" spans="1:46" s="1" customFormat="1" ht="12" customHeight="1">
      <c r="B12" s="31"/>
      <c r="D12" s="99" t="s">
        <v>17</v>
      </c>
      <c r="F12" s="100" t="s">
        <v>18</v>
      </c>
      <c r="I12" s="99" t="s">
        <v>19</v>
      </c>
      <c r="J12" s="101">
        <f>'Rekapitulace stavby'!AN8</f>
        <v>43616</v>
      </c>
      <c r="L12" s="31"/>
    </row>
    <row r="13" spans="1:46" s="1" customFormat="1" ht="10.95" customHeight="1">
      <c r="B13" s="31"/>
      <c r="L13" s="31"/>
    </row>
    <row r="14" spans="1:46" s="1" customFormat="1" ht="12" customHeight="1">
      <c r="B14" s="31"/>
      <c r="D14" s="99" t="s">
        <v>20</v>
      </c>
      <c r="F14" s="193" t="s">
        <v>495</v>
      </c>
      <c r="I14" s="99" t="s">
        <v>21</v>
      </c>
      <c r="J14" s="100">
        <f>IF('Rekapitulace stavby'!AN10="","",'Rekapitulace stavby'!AN10)</f>
        <v>70943842</v>
      </c>
      <c r="L14" s="31"/>
    </row>
    <row r="15" spans="1:46" s="1" customFormat="1" ht="18" customHeight="1">
      <c r="B15" s="31"/>
      <c r="E15" s="100" t="str">
        <f>IF('Rekapitulace stavby'!E11="","",'Rekapitulace stavby'!E11)</f>
        <v xml:space="preserve"> </v>
      </c>
      <c r="I15" s="99" t="s">
        <v>23</v>
      </c>
      <c r="J15" s="100" t="str">
        <f>IF('Rekapitulace stavby'!AN11="","",'Rekapitulace stavby'!AN11)</f>
        <v/>
      </c>
      <c r="L15" s="31"/>
    </row>
    <row r="16" spans="1:46" s="1" customFormat="1" ht="6.9" customHeight="1">
      <c r="B16" s="31"/>
      <c r="L16" s="31"/>
    </row>
    <row r="17" spans="2:12" s="1" customFormat="1" ht="12" customHeight="1">
      <c r="B17" s="31"/>
      <c r="D17" s="99" t="s">
        <v>24</v>
      </c>
      <c r="I17" s="99" t="s">
        <v>21</v>
      </c>
      <c r="J17" s="100" t="str">
        <f>'Rekapitulace stavby'!AN13</f>
        <v/>
      </c>
      <c r="L17" s="31"/>
    </row>
    <row r="18" spans="2:12" s="1" customFormat="1" ht="18" customHeight="1">
      <c r="B18" s="31"/>
      <c r="E18" s="241" t="str">
        <f>'Rekapitulace stavby'!E14</f>
        <v xml:space="preserve"> </v>
      </c>
      <c r="F18" s="241"/>
      <c r="G18" s="241"/>
      <c r="H18" s="241"/>
      <c r="I18" s="99" t="s">
        <v>23</v>
      </c>
      <c r="J18" s="100" t="str">
        <f>'Rekapitulace stavby'!AN14</f>
        <v/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99" t="s">
        <v>25</v>
      </c>
      <c r="F20" s="193" t="s">
        <v>492</v>
      </c>
      <c r="I20" s="99" t="s">
        <v>21</v>
      </c>
      <c r="J20" s="100">
        <f>IF('Rekapitulace stavby'!AN16="","",'Rekapitulace stavby'!AN16)</f>
        <v>42393159</v>
      </c>
      <c r="L20" s="31"/>
    </row>
    <row r="21" spans="2:12" s="1" customFormat="1" ht="18" customHeight="1">
      <c r="B21" s="31"/>
      <c r="E21" s="100" t="str">
        <f>IF('Rekapitulace stavby'!E17="","",'Rekapitulace stavby'!E17)</f>
        <v xml:space="preserve"> </v>
      </c>
      <c r="I21" s="99" t="s">
        <v>23</v>
      </c>
      <c r="J21" s="100" t="str">
        <f>IF('Rekapitulace stavby'!AN17="","",'Rekapitulace stavby'!AN17)</f>
        <v>CZ5707282306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99" t="s">
        <v>27</v>
      </c>
      <c r="I23" s="99" t="s">
        <v>21</v>
      </c>
      <c r="J23" s="100" t="str">
        <f>IF('Rekapitulace stavby'!AN19="","",'Rekapitulace stavby'!AN19)</f>
        <v/>
      </c>
      <c r="L23" s="31"/>
    </row>
    <row r="24" spans="2:12" s="1" customFormat="1" ht="18" customHeight="1">
      <c r="B24" s="31"/>
      <c r="E24" s="100" t="str">
        <f>IF('Rekapitulace stavby'!E20="","",'Rekapitulace stavby'!E20)</f>
        <v xml:space="preserve"> </v>
      </c>
      <c r="I24" s="99" t="s">
        <v>23</v>
      </c>
      <c r="J24" s="100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99" t="s">
        <v>28</v>
      </c>
      <c r="L26" s="31"/>
    </row>
    <row r="27" spans="2:12" s="7" customFormat="1" ht="16.5" customHeight="1">
      <c r="B27" s="102"/>
      <c r="E27" s="242" t="s">
        <v>1</v>
      </c>
      <c r="F27" s="242"/>
      <c r="G27" s="242"/>
      <c r="H27" s="242"/>
      <c r="L27" s="102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103" t="s">
        <v>29</v>
      </c>
      <c r="J30" s="104">
        <f>ROUND(J129,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105" t="s">
        <v>31</v>
      </c>
      <c r="I32" s="105" t="s">
        <v>30</v>
      </c>
      <c r="J32" s="105" t="s">
        <v>32</v>
      </c>
      <c r="L32" s="31"/>
    </row>
    <row r="33" spans="2:12" s="1" customFormat="1" ht="14.4" customHeight="1">
      <c r="B33" s="31"/>
      <c r="D33" s="106" t="s">
        <v>33</v>
      </c>
      <c r="E33" s="99" t="s">
        <v>34</v>
      </c>
      <c r="F33" s="107">
        <f>ROUND((SUM(BE129:BE217)),  2)</f>
        <v>0</v>
      </c>
      <c r="I33" s="108">
        <v>0.21</v>
      </c>
      <c r="J33" s="107">
        <f>ROUND(((SUM(BE129:BE217))*I33),  2)</f>
        <v>0</v>
      </c>
      <c r="L33" s="31"/>
    </row>
    <row r="34" spans="2:12" s="1" customFormat="1" ht="14.4" customHeight="1">
      <c r="B34" s="31"/>
      <c r="E34" s="99" t="s">
        <v>35</v>
      </c>
      <c r="F34" s="107">
        <f>ROUND((SUM(BF129:BF217)),  2)</f>
        <v>0</v>
      </c>
      <c r="I34" s="108">
        <v>0.15</v>
      </c>
      <c r="J34" s="107">
        <f>ROUND(((SUM(BF129:BF217))*I34),  2)</f>
        <v>0</v>
      </c>
      <c r="L34" s="31"/>
    </row>
    <row r="35" spans="2:12" s="1" customFormat="1" ht="14.4" hidden="1" customHeight="1">
      <c r="B35" s="31"/>
      <c r="E35" s="99" t="s">
        <v>36</v>
      </c>
      <c r="F35" s="107">
        <f>ROUND((SUM(BG129:BG217)),  2)</f>
        <v>0</v>
      </c>
      <c r="I35" s="108">
        <v>0.21</v>
      </c>
      <c r="J35" s="107">
        <f>0</f>
        <v>0</v>
      </c>
      <c r="L35" s="31"/>
    </row>
    <row r="36" spans="2:12" s="1" customFormat="1" ht="14.4" hidden="1" customHeight="1">
      <c r="B36" s="31"/>
      <c r="E36" s="99" t="s">
        <v>37</v>
      </c>
      <c r="F36" s="107">
        <f>ROUND((SUM(BH129:BH217)),  2)</f>
        <v>0</v>
      </c>
      <c r="I36" s="108">
        <v>0.15</v>
      </c>
      <c r="J36" s="107">
        <f>0</f>
        <v>0</v>
      </c>
      <c r="L36" s="31"/>
    </row>
    <row r="37" spans="2:12" s="1" customFormat="1" ht="14.4" hidden="1" customHeight="1">
      <c r="B37" s="31"/>
      <c r="E37" s="99" t="s">
        <v>38</v>
      </c>
      <c r="F37" s="107">
        <f>ROUND((SUM(BI129:BI217)),  2)</f>
        <v>0</v>
      </c>
      <c r="I37" s="108">
        <v>0</v>
      </c>
      <c r="J37" s="10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109"/>
      <c r="D39" s="110" t="s">
        <v>39</v>
      </c>
      <c r="E39" s="111"/>
      <c r="F39" s="111"/>
      <c r="G39" s="112" t="s">
        <v>40</v>
      </c>
      <c r="H39" s="113" t="s">
        <v>41</v>
      </c>
      <c r="I39" s="111"/>
      <c r="J39" s="114">
        <f>SUM(J30:J37)</f>
        <v>0</v>
      </c>
      <c r="K39" s="115"/>
      <c r="L39" s="31"/>
    </row>
    <row r="40" spans="2:12" s="1" customFormat="1" ht="14.4" customHeight="1">
      <c r="B40" s="31"/>
      <c r="L40" s="31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D49" s="194" t="s">
        <v>494</v>
      </c>
      <c r="L49" s="16"/>
    </row>
    <row r="50" spans="2:12" s="1" customFormat="1" ht="14.4" customHeight="1">
      <c r="B50" s="31"/>
      <c r="D50" s="116" t="s">
        <v>42</v>
      </c>
      <c r="E50" s="117"/>
      <c r="F50" s="117"/>
      <c r="G50" s="116" t="s">
        <v>43</v>
      </c>
      <c r="H50" s="117"/>
      <c r="I50" s="117"/>
      <c r="J50" s="117"/>
      <c r="K50" s="117"/>
      <c r="L50" s="31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31"/>
      <c r="D61" s="118" t="s">
        <v>44</v>
      </c>
      <c r="E61" s="119"/>
      <c r="F61" s="120" t="s">
        <v>45</v>
      </c>
      <c r="G61" s="118" t="s">
        <v>44</v>
      </c>
      <c r="H61" s="119"/>
      <c r="I61" s="119"/>
      <c r="J61" s="121" t="s">
        <v>45</v>
      </c>
      <c r="K61" s="119"/>
      <c r="L61" s="31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31"/>
      <c r="D65" s="116" t="s">
        <v>46</v>
      </c>
      <c r="E65" s="117"/>
      <c r="F65" s="117"/>
      <c r="G65" s="116" t="s">
        <v>47</v>
      </c>
      <c r="H65" s="117"/>
      <c r="I65" s="117"/>
      <c r="J65" s="117"/>
      <c r="K65" s="117"/>
      <c r="L65" s="31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31"/>
      <c r="D76" s="118" t="s">
        <v>44</v>
      </c>
      <c r="E76" s="119"/>
      <c r="F76" s="120" t="s">
        <v>45</v>
      </c>
      <c r="G76" s="118" t="s">
        <v>44</v>
      </c>
      <c r="H76" s="119"/>
      <c r="I76" s="119"/>
      <c r="J76" s="121" t="s">
        <v>45</v>
      </c>
      <c r="K76" s="119"/>
      <c r="L76" s="31"/>
    </row>
    <row r="77" spans="2:12" s="1" customFormat="1" ht="14.4" customHeight="1">
      <c r="B77" s="122"/>
      <c r="C77" s="123"/>
      <c r="D77" s="123"/>
      <c r="E77" s="123"/>
      <c r="F77" s="123"/>
      <c r="G77" s="123"/>
      <c r="H77" s="123"/>
      <c r="I77" s="123"/>
      <c r="J77" s="123"/>
      <c r="K77" s="123"/>
      <c r="L77" s="31"/>
    </row>
    <row r="81" spans="2:47" s="1" customFormat="1" ht="6.9" customHeight="1">
      <c r="B81" s="124"/>
      <c r="C81" s="125"/>
      <c r="D81" s="125"/>
      <c r="E81" s="125"/>
      <c r="F81" s="125"/>
      <c r="G81" s="125"/>
      <c r="H81" s="125"/>
      <c r="I81" s="125"/>
      <c r="J81" s="125"/>
      <c r="K81" s="125"/>
      <c r="L81" s="31"/>
    </row>
    <row r="82" spans="2:47" s="1" customFormat="1" ht="24.9" customHeight="1">
      <c r="B82" s="27"/>
      <c r="C82" s="19" t="s">
        <v>86</v>
      </c>
      <c r="D82" s="28"/>
      <c r="E82" s="28"/>
      <c r="F82" s="28"/>
      <c r="G82" s="28"/>
      <c r="H82" s="28"/>
      <c r="I82" s="28"/>
      <c r="J82" s="28"/>
      <c r="K82" s="28"/>
      <c r="L82" s="31"/>
    </row>
    <row r="83" spans="2:47" s="1" customFormat="1" ht="6.9" customHeight="1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31"/>
    </row>
    <row r="84" spans="2:47" s="1" customFormat="1" ht="12" customHeight="1">
      <c r="B84" s="27"/>
      <c r="C84" s="24" t="s">
        <v>14</v>
      </c>
      <c r="D84" s="28"/>
      <c r="E84" s="28"/>
      <c r="F84" s="28"/>
      <c r="G84" s="28"/>
      <c r="H84" s="28"/>
      <c r="I84" s="28"/>
      <c r="J84" s="28"/>
      <c r="K84" s="28"/>
      <c r="L84" s="31"/>
    </row>
    <row r="85" spans="2:47" s="1" customFormat="1" ht="16.5" customHeight="1">
      <c r="B85" s="27"/>
      <c r="C85" s="28"/>
      <c r="D85" s="28"/>
      <c r="E85" s="235" t="str">
        <f>E7</f>
        <v>Oprava rozvodů elektroinstalace v pavilonu I. st. ZŠ Svobodné, Písek, Šobrova 2070</v>
      </c>
      <c r="F85" s="236"/>
      <c r="G85" s="236"/>
      <c r="H85" s="236"/>
      <c r="I85" s="28"/>
      <c r="J85" s="28"/>
      <c r="K85" s="28"/>
      <c r="L85" s="31"/>
    </row>
    <row r="86" spans="2:47" s="1" customFormat="1" ht="12" customHeight="1">
      <c r="B86" s="27"/>
      <c r="C86" s="24" t="s">
        <v>84</v>
      </c>
      <c r="D86" s="28"/>
      <c r="E86" s="28"/>
      <c r="F86" s="28"/>
      <c r="G86" s="28"/>
      <c r="H86" s="28"/>
      <c r="I86" s="28"/>
      <c r="J86" s="28"/>
      <c r="K86" s="28"/>
      <c r="L86" s="31"/>
    </row>
    <row r="87" spans="2:47" s="1" customFormat="1" ht="16.5" customHeight="1">
      <c r="B87" s="27"/>
      <c r="C87" s="28"/>
      <c r="D87" s="28"/>
      <c r="E87" s="210" t="str">
        <f>E9</f>
        <v>537-01 - Silnoproudá elektrotechnika</v>
      </c>
      <c r="F87" s="234"/>
      <c r="G87" s="234"/>
      <c r="H87" s="234"/>
      <c r="I87" s="28"/>
      <c r="J87" s="28"/>
      <c r="K87" s="28"/>
      <c r="L87" s="31"/>
    </row>
    <row r="88" spans="2:47" s="1" customFormat="1" ht="6.9" customHeigh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31"/>
    </row>
    <row r="89" spans="2:47" s="1" customFormat="1" ht="12" customHeight="1">
      <c r="B89" s="27"/>
      <c r="C89" s="24" t="s">
        <v>17</v>
      </c>
      <c r="D89" s="28"/>
      <c r="E89" s="28"/>
      <c r="F89" s="22" t="str">
        <f>F12</f>
        <v>Písek, Šobrova 2070</v>
      </c>
      <c r="G89" s="28"/>
      <c r="H89" s="28"/>
      <c r="I89" s="24" t="s">
        <v>19</v>
      </c>
      <c r="J89" s="54">
        <f>IF(J12="","",J12)</f>
        <v>43616</v>
      </c>
      <c r="K89" s="28"/>
      <c r="L89" s="31"/>
    </row>
    <row r="90" spans="2:47" s="1" customFormat="1" ht="6.9" customHeight="1">
      <c r="B90" s="27"/>
      <c r="C90" s="28"/>
      <c r="D90" s="28"/>
      <c r="E90" s="28"/>
      <c r="F90" s="28"/>
      <c r="G90" s="28"/>
      <c r="H90" s="28"/>
      <c r="I90" s="28"/>
      <c r="J90" s="28"/>
      <c r="K90" s="28"/>
      <c r="L90" s="31"/>
    </row>
    <row r="91" spans="2:47" s="1" customFormat="1" ht="15.15" customHeight="1">
      <c r="B91" s="27"/>
      <c r="C91" s="24" t="s">
        <v>20</v>
      </c>
      <c r="D91" s="28"/>
      <c r="E91" s="28"/>
      <c r="F91" s="22" t="s">
        <v>495</v>
      </c>
      <c r="G91" s="28"/>
      <c r="H91" s="28"/>
      <c r="I91" s="24" t="s">
        <v>25</v>
      </c>
      <c r="J91" s="25" t="s">
        <v>494</v>
      </c>
      <c r="K91" s="28"/>
      <c r="L91" s="31"/>
    </row>
    <row r="92" spans="2:47" s="1" customFormat="1" ht="15.15" customHeight="1">
      <c r="B92" s="27"/>
      <c r="C92" s="24" t="s">
        <v>24</v>
      </c>
      <c r="D92" s="28"/>
      <c r="E92" s="28"/>
      <c r="F92" s="22" t="str">
        <f>IF(E18="","",E18)</f>
        <v xml:space="preserve"> </v>
      </c>
      <c r="G92" s="28"/>
      <c r="H92" s="28"/>
      <c r="I92" s="24" t="s">
        <v>27</v>
      </c>
      <c r="J92" s="25" t="str">
        <f>E24</f>
        <v xml:space="preserve"> </v>
      </c>
      <c r="K92" s="28"/>
      <c r="L92" s="31"/>
    </row>
    <row r="93" spans="2:47" s="1" customFormat="1" ht="10.35" customHeight="1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31"/>
    </row>
    <row r="94" spans="2:47" s="1" customFormat="1" ht="29.25" customHeight="1">
      <c r="B94" s="27"/>
      <c r="C94" s="126" t="s">
        <v>87</v>
      </c>
      <c r="D94" s="35"/>
      <c r="E94" s="35"/>
      <c r="F94" s="35"/>
      <c r="G94" s="35"/>
      <c r="H94" s="35"/>
      <c r="I94" s="35"/>
      <c r="J94" s="127" t="s">
        <v>88</v>
      </c>
      <c r="K94" s="35"/>
      <c r="L94" s="31"/>
    </row>
    <row r="95" spans="2:47" s="1" customFormat="1" ht="10.35" customHeight="1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31"/>
    </row>
    <row r="96" spans="2:47" s="1" customFormat="1" ht="22.95" customHeight="1">
      <c r="B96" s="27"/>
      <c r="C96" s="128" t="s">
        <v>89</v>
      </c>
      <c r="D96" s="28"/>
      <c r="E96" s="28"/>
      <c r="F96" s="28"/>
      <c r="G96" s="28"/>
      <c r="H96" s="28"/>
      <c r="I96" s="28"/>
      <c r="J96" s="71">
        <f>J129</f>
        <v>0</v>
      </c>
      <c r="K96" s="28"/>
      <c r="L96" s="31"/>
      <c r="AU96" s="13" t="s">
        <v>90</v>
      </c>
    </row>
    <row r="97" spans="2:12" s="8" customFormat="1" ht="24.9" customHeight="1">
      <c r="B97" s="129"/>
      <c r="C97" s="130"/>
      <c r="D97" s="131" t="s">
        <v>91</v>
      </c>
      <c r="E97" s="132"/>
      <c r="F97" s="132"/>
      <c r="G97" s="132"/>
      <c r="H97" s="132"/>
      <c r="I97" s="132"/>
      <c r="J97" s="133">
        <f>J130</f>
        <v>0</v>
      </c>
      <c r="K97" s="130"/>
      <c r="L97" s="134"/>
    </row>
    <row r="98" spans="2:12" s="9" customFormat="1" ht="19.95" customHeight="1">
      <c r="B98" s="135"/>
      <c r="C98" s="136"/>
      <c r="D98" s="137" t="s">
        <v>92</v>
      </c>
      <c r="E98" s="138"/>
      <c r="F98" s="138"/>
      <c r="G98" s="138"/>
      <c r="H98" s="138"/>
      <c r="I98" s="138"/>
      <c r="J98" s="139">
        <f>J131</f>
        <v>0</v>
      </c>
      <c r="K98" s="136"/>
      <c r="L98" s="140"/>
    </row>
    <row r="99" spans="2:12" s="9" customFormat="1" ht="19.95" customHeight="1">
      <c r="B99" s="135"/>
      <c r="C99" s="136"/>
      <c r="D99" s="137" t="s">
        <v>93</v>
      </c>
      <c r="E99" s="138"/>
      <c r="F99" s="138"/>
      <c r="G99" s="138"/>
      <c r="H99" s="138"/>
      <c r="I99" s="138"/>
      <c r="J99" s="139">
        <f>J133</f>
        <v>0</v>
      </c>
      <c r="K99" s="136"/>
      <c r="L99" s="140"/>
    </row>
    <row r="100" spans="2:12" s="9" customFormat="1" ht="19.95" customHeight="1">
      <c r="B100" s="135"/>
      <c r="C100" s="136"/>
      <c r="D100" s="137" t="s">
        <v>94</v>
      </c>
      <c r="E100" s="138"/>
      <c r="F100" s="138"/>
      <c r="G100" s="138"/>
      <c r="H100" s="138"/>
      <c r="I100" s="138"/>
      <c r="J100" s="139">
        <f>J135</f>
        <v>0</v>
      </c>
      <c r="K100" s="136"/>
      <c r="L100" s="140"/>
    </row>
    <row r="101" spans="2:12" s="9" customFormat="1" ht="19.95" customHeight="1">
      <c r="B101" s="135"/>
      <c r="C101" s="136"/>
      <c r="D101" s="137" t="s">
        <v>95</v>
      </c>
      <c r="E101" s="138"/>
      <c r="F101" s="138"/>
      <c r="G101" s="138"/>
      <c r="H101" s="138"/>
      <c r="I101" s="138"/>
      <c r="J101" s="139">
        <f>J138</f>
        <v>0</v>
      </c>
      <c r="K101" s="136"/>
      <c r="L101" s="140"/>
    </row>
    <row r="102" spans="2:12" s="9" customFormat="1" ht="19.95" customHeight="1">
      <c r="B102" s="135"/>
      <c r="C102" s="136"/>
      <c r="D102" s="137" t="s">
        <v>96</v>
      </c>
      <c r="E102" s="138"/>
      <c r="F102" s="138"/>
      <c r="G102" s="138"/>
      <c r="H102" s="138"/>
      <c r="I102" s="138"/>
      <c r="J102" s="139">
        <f>J145</f>
        <v>0</v>
      </c>
      <c r="K102" s="136"/>
      <c r="L102" s="140"/>
    </row>
    <row r="103" spans="2:12" s="9" customFormat="1" ht="19.95" customHeight="1">
      <c r="B103" s="135"/>
      <c r="C103" s="136"/>
      <c r="D103" s="137" t="s">
        <v>97</v>
      </c>
      <c r="E103" s="138"/>
      <c r="F103" s="138"/>
      <c r="G103" s="138"/>
      <c r="H103" s="138"/>
      <c r="I103" s="138"/>
      <c r="J103" s="139">
        <f>J150</f>
        <v>0</v>
      </c>
      <c r="K103" s="136"/>
      <c r="L103" s="140"/>
    </row>
    <row r="104" spans="2:12" s="8" customFormat="1" ht="24.9" customHeight="1">
      <c r="B104" s="129"/>
      <c r="C104" s="130"/>
      <c r="D104" s="131" t="s">
        <v>98</v>
      </c>
      <c r="E104" s="132"/>
      <c r="F104" s="132"/>
      <c r="G104" s="132"/>
      <c r="H104" s="132"/>
      <c r="I104" s="132"/>
      <c r="J104" s="133">
        <f>J152</f>
        <v>0</v>
      </c>
      <c r="K104" s="130"/>
      <c r="L104" s="134"/>
    </row>
    <row r="105" spans="2:12" s="9" customFormat="1" ht="19.95" customHeight="1">
      <c r="B105" s="135"/>
      <c r="C105" s="136"/>
      <c r="D105" s="137" t="s">
        <v>99</v>
      </c>
      <c r="E105" s="138"/>
      <c r="F105" s="138"/>
      <c r="G105" s="138"/>
      <c r="H105" s="138"/>
      <c r="I105" s="138"/>
      <c r="J105" s="139">
        <f>J153</f>
        <v>0</v>
      </c>
      <c r="K105" s="136"/>
      <c r="L105" s="140"/>
    </row>
    <row r="106" spans="2:12" s="9" customFormat="1" ht="19.95" customHeight="1">
      <c r="B106" s="135"/>
      <c r="C106" s="136"/>
      <c r="D106" s="137" t="s">
        <v>100</v>
      </c>
      <c r="E106" s="138"/>
      <c r="F106" s="138"/>
      <c r="G106" s="138"/>
      <c r="H106" s="138"/>
      <c r="I106" s="138"/>
      <c r="J106" s="139">
        <f>J211</f>
        <v>0</v>
      </c>
      <c r="K106" s="136"/>
      <c r="L106" s="140"/>
    </row>
    <row r="107" spans="2:12" s="8" customFormat="1" ht="24.9" customHeight="1">
      <c r="B107" s="129"/>
      <c r="C107" s="130"/>
      <c r="D107" s="131" t="s">
        <v>101</v>
      </c>
      <c r="E107" s="132"/>
      <c r="F107" s="132"/>
      <c r="G107" s="132"/>
      <c r="H107" s="132"/>
      <c r="I107" s="132"/>
      <c r="J107" s="133">
        <f>J213</f>
        <v>0</v>
      </c>
      <c r="K107" s="130"/>
      <c r="L107" s="134"/>
    </row>
    <row r="108" spans="2:12" s="8" customFormat="1" ht="24.9" customHeight="1">
      <c r="B108" s="129"/>
      <c r="C108" s="130"/>
      <c r="D108" s="131" t="s">
        <v>102</v>
      </c>
      <c r="E108" s="132"/>
      <c r="F108" s="132"/>
      <c r="G108" s="132"/>
      <c r="H108" s="132"/>
      <c r="I108" s="132"/>
      <c r="J108" s="133">
        <f>J215</f>
        <v>0</v>
      </c>
      <c r="K108" s="130"/>
      <c r="L108" s="134"/>
    </row>
    <row r="109" spans="2:12" s="9" customFormat="1" ht="19.95" customHeight="1">
      <c r="B109" s="135"/>
      <c r="C109" s="136"/>
      <c r="D109" s="137" t="s">
        <v>103</v>
      </c>
      <c r="E109" s="138"/>
      <c r="F109" s="138"/>
      <c r="G109" s="138"/>
      <c r="H109" s="138"/>
      <c r="I109" s="138"/>
      <c r="J109" s="139">
        <f>J216</f>
        <v>0</v>
      </c>
      <c r="K109" s="136"/>
      <c r="L109" s="140"/>
    </row>
    <row r="110" spans="2:12" s="1" customFormat="1" ht="21.75" customHeight="1"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31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1"/>
    </row>
    <row r="115" spans="2:20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1"/>
    </row>
    <row r="116" spans="2:20" s="1" customFormat="1" ht="24.9" customHeight="1">
      <c r="B116" s="27"/>
      <c r="C116" s="19" t="s">
        <v>104</v>
      </c>
      <c r="D116" s="28"/>
      <c r="E116" s="28"/>
      <c r="F116" s="28"/>
      <c r="G116" s="28"/>
      <c r="H116" s="28"/>
      <c r="I116" s="28"/>
      <c r="J116" s="28"/>
      <c r="K116" s="28"/>
      <c r="L116" s="31"/>
    </row>
    <row r="117" spans="2:20" s="1" customFormat="1" ht="6.9" customHeight="1"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31"/>
    </row>
    <row r="118" spans="2:20" s="1" customFormat="1" ht="12" customHeight="1">
      <c r="B118" s="27"/>
      <c r="C118" s="24" t="s">
        <v>14</v>
      </c>
      <c r="D118" s="28"/>
      <c r="E118" s="28"/>
      <c r="F118" s="28"/>
      <c r="G118" s="28"/>
      <c r="H118" s="28"/>
      <c r="I118" s="28"/>
      <c r="J118" s="28"/>
      <c r="K118" s="28"/>
      <c r="L118" s="31"/>
    </row>
    <row r="119" spans="2:20" s="1" customFormat="1" ht="16.5" customHeight="1">
      <c r="B119" s="27"/>
      <c r="C119" s="28"/>
      <c r="D119" s="28"/>
      <c r="E119" s="235" t="str">
        <f>E7</f>
        <v>Oprava rozvodů elektroinstalace v pavilonu I. st. ZŠ Svobodné, Písek, Šobrova 2070</v>
      </c>
      <c r="F119" s="236"/>
      <c r="G119" s="236"/>
      <c r="H119" s="236"/>
      <c r="I119" s="28"/>
      <c r="J119" s="28"/>
      <c r="K119" s="28"/>
      <c r="L119" s="31"/>
    </row>
    <row r="120" spans="2:20" s="1" customFormat="1" ht="12" customHeight="1">
      <c r="B120" s="27"/>
      <c r="C120" s="24" t="s">
        <v>84</v>
      </c>
      <c r="D120" s="28"/>
      <c r="E120" s="28"/>
      <c r="F120" s="28"/>
      <c r="G120" s="28"/>
      <c r="H120" s="28"/>
      <c r="I120" s="28"/>
      <c r="J120" s="28"/>
      <c r="K120" s="28"/>
      <c r="L120" s="31"/>
    </row>
    <row r="121" spans="2:20" s="1" customFormat="1" ht="16.5" customHeight="1">
      <c r="B121" s="27"/>
      <c r="C121" s="28"/>
      <c r="D121" s="28"/>
      <c r="E121" s="210" t="str">
        <f>E9</f>
        <v>537-01 - Silnoproudá elektrotechnika</v>
      </c>
      <c r="F121" s="234"/>
      <c r="G121" s="234"/>
      <c r="H121" s="234"/>
      <c r="I121" s="28"/>
      <c r="J121" s="28"/>
      <c r="K121" s="28"/>
      <c r="L121" s="31"/>
    </row>
    <row r="122" spans="2:20" s="1" customFormat="1" ht="6.9" customHeight="1"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31"/>
    </row>
    <row r="123" spans="2:20" s="1" customFormat="1" ht="12" customHeight="1">
      <c r="B123" s="27"/>
      <c r="C123" s="24" t="s">
        <v>17</v>
      </c>
      <c r="D123" s="28"/>
      <c r="E123" s="28"/>
      <c r="F123" s="22" t="str">
        <f>F12</f>
        <v>Písek, Šobrova 2070</v>
      </c>
      <c r="G123" s="28"/>
      <c r="H123" s="28"/>
      <c r="I123" s="24" t="s">
        <v>19</v>
      </c>
      <c r="J123" s="54">
        <f>IF(J12="","",J12)</f>
        <v>43616</v>
      </c>
      <c r="K123" s="28"/>
      <c r="L123" s="31"/>
    </row>
    <row r="124" spans="2:20" s="1" customFormat="1" ht="6.9" customHeight="1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31"/>
    </row>
    <row r="125" spans="2:20" s="1" customFormat="1" ht="15.15" customHeight="1">
      <c r="B125" s="27"/>
      <c r="C125" s="24" t="s">
        <v>20</v>
      </c>
      <c r="D125" s="28"/>
      <c r="E125" s="28"/>
      <c r="F125" s="22" t="s">
        <v>495</v>
      </c>
      <c r="G125" s="28"/>
      <c r="H125" s="28"/>
      <c r="I125" s="24" t="s">
        <v>25</v>
      </c>
      <c r="J125" s="25" t="s">
        <v>494</v>
      </c>
      <c r="K125" s="28"/>
      <c r="L125" s="31"/>
    </row>
    <row r="126" spans="2:20" s="1" customFormat="1" ht="15.15" customHeight="1">
      <c r="B126" s="27"/>
      <c r="C126" s="24" t="s">
        <v>24</v>
      </c>
      <c r="D126" s="28"/>
      <c r="E126" s="28"/>
      <c r="F126" s="22" t="str">
        <f>IF(E18="","",E18)</f>
        <v xml:space="preserve"> </v>
      </c>
      <c r="G126" s="28"/>
      <c r="H126" s="28"/>
      <c r="I126" s="24" t="s">
        <v>27</v>
      </c>
      <c r="J126" s="25" t="str">
        <f>E24</f>
        <v xml:space="preserve"> </v>
      </c>
      <c r="K126" s="28"/>
      <c r="L126" s="31"/>
    </row>
    <row r="127" spans="2:20" s="1" customFormat="1" ht="10.35" customHeight="1"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31"/>
    </row>
    <row r="128" spans="2:20" s="10" customFormat="1" ht="29.25" customHeight="1">
      <c r="B128" s="141"/>
      <c r="C128" s="142" t="s">
        <v>105</v>
      </c>
      <c r="D128" s="143" t="s">
        <v>54</v>
      </c>
      <c r="E128" s="143" t="s">
        <v>50</v>
      </c>
      <c r="F128" s="143" t="s">
        <v>51</v>
      </c>
      <c r="G128" s="143" t="s">
        <v>106</v>
      </c>
      <c r="H128" s="143" t="s">
        <v>107</v>
      </c>
      <c r="I128" s="143" t="s">
        <v>108</v>
      </c>
      <c r="J128" s="144" t="s">
        <v>88</v>
      </c>
      <c r="K128" s="145" t="s">
        <v>109</v>
      </c>
      <c r="L128" s="146"/>
      <c r="M128" s="62" t="s">
        <v>1</v>
      </c>
      <c r="N128" s="63" t="s">
        <v>33</v>
      </c>
      <c r="O128" s="63" t="s">
        <v>110</v>
      </c>
      <c r="P128" s="63" t="s">
        <v>111</v>
      </c>
      <c r="Q128" s="63" t="s">
        <v>112</v>
      </c>
      <c r="R128" s="63" t="s">
        <v>113</v>
      </c>
      <c r="S128" s="63" t="s">
        <v>114</v>
      </c>
      <c r="T128" s="64" t="s">
        <v>115</v>
      </c>
    </row>
    <row r="129" spans="2:65" s="1" customFormat="1" ht="22.95" customHeight="1">
      <c r="B129" s="27"/>
      <c r="C129" s="69" t="s">
        <v>116</v>
      </c>
      <c r="D129" s="28"/>
      <c r="E129" s="28"/>
      <c r="F129" s="28"/>
      <c r="G129" s="28"/>
      <c r="H129" s="28"/>
      <c r="I129" s="28"/>
      <c r="J129" s="147">
        <f>BK129</f>
        <v>0</v>
      </c>
      <c r="K129" s="28"/>
      <c r="L129" s="31"/>
      <c r="M129" s="65"/>
      <c r="N129" s="66"/>
      <c r="O129" s="66"/>
      <c r="P129" s="148">
        <f>P130+P152+P213+P215</f>
        <v>1074.1911700000001</v>
      </c>
      <c r="Q129" s="66"/>
      <c r="R129" s="148">
        <f>R130+R152+R213+R215</f>
        <v>7.9143350000000003</v>
      </c>
      <c r="S129" s="66"/>
      <c r="T129" s="149">
        <f>T130+T152+T213+T215</f>
        <v>5.3545599999999993</v>
      </c>
      <c r="AT129" s="13" t="s">
        <v>68</v>
      </c>
      <c r="AU129" s="13" t="s">
        <v>90</v>
      </c>
      <c r="BK129" s="150">
        <f>BK130+BK152+BK213+BK215</f>
        <v>0</v>
      </c>
    </row>
    <row r="130" spans="2:65" s="11" customFormat="1" ht="25.95" customHeight="1">
      <c r="B130" s="151"/>
      <c r="C130" s="152"/>
      <c r="D130" s="153" t="s">
        <v>68</v>
      </c>
      <c r="E130" s="154" t="s">
        <v>117</v>
      </c>
      <c r="F130" s="154" t="s">
        <v>118</v>
      </c>
      <c r="G130" s="152"/>
      <c r="H130" s="152"/>
      <c r="I130" s="152"/>
      <c r="J130" s="155">
        <f>BK130</f>
        <v>0</v>
      </c>
      <c r="K130" s="152"/>
      <c r="L130" s="156"/>
      <c r="M130" s="157"/>
      <c r="N130" s="158"/>
      <c r="O130" s="158"/>
      <c r="P130" s="159">
        <f>P131+P133+P135+P138+P145+P150</f>
        <v>512.51260000000002</v>
      </c>
      <c r="Q130" s="158"/>
      <c r="R130" s="159">
        <f>R131+R133+R135+R138+R145+R150</f>
        <v>6.7865330000000004</v>
      </c>
      <c r="S130" s="158"/>
      <c r="T130" s="160">
        <f>T131+T133+T135+T138+T145+T150</f>
        <v>5.3545599999999993</v>
      </c>
      <c r="AR130" s="161" t="s">
        <v>77</v>
      </c>
      <c r="AT130" s="162" t="s">
        <v>68</v>
      </c>
      <c r="AU130" s="162" t="s">
        <v>69</v>
      </c>
      <c r="AY130" s="161" t="s">
        <v>119</v>
      </c>
      <c r="BK130" s="163">
        <f>BK131+BK133+BK135+BK138+BK145+BK150</f>
        <v>0</v>
      </c>
    </row>
    <row r="131" spans="2:65" s="11" customFormat="1" ht="22.95" customHeight="1">
      <c r="B131" s="151"/>
      <c r="C131" s="152"/>
      <c r="D131" s="153" t="s">
        <v>68</v>
      </c>
      <c r="E131" s="164" t="s">
        <v>120</v>
      </c>
      <c r="F131" s="164" t="s">
        <v>121</v>
      </c>
      <c r="G131" s="152"/>
      <c r="H131" s="152"/>
      <c r="I131" s="152"/>
      <c r="J131" s="165">
        <f>BK131</f>
        <v>0</v>
      </c>
      <c r="K131" s="152"/>
      <c r="L131" s="156"/>
      <c r="M131" s="157"/>
      <c r="N131" s="158"/>
      <c r="O131" s="158"/>
      <c r="P131" s="159">
        <f>P132</f>
        <v>7.3920000000000003</v>
      </c>
      <c r="Q131" s="158"/>
      <c r="R131" s="159">
        <f>R132</f>
        <v>1.54976</v>
      </c>
      <c r="S131" s="158"/>
      <c r="T131" s="160">
        <f>T132</f>
        <v>0</v>
      </c>
      <c r="AR131" s="161" t="s">
        <v>77</v>
      </c>
      <c r="AT131" s="162" t="s">
        <v>68</v>
      </c>
      <c r="AU131" s="162" t="s">
        <v>77</v>
      </c>
      <c r="AY131" s="161" t="s">
        <v>119</v>
      </c>
      <c r="BK131" s="163">
        <f>BK132</f>
        <v>0</v>
      </c>
    </row>
    <row r="132" spans="2:65" s="1" customFormat="1" ht="24" customHeight="1">
      <c r="B132" s="27"/>
      <c r="C132" s="166" t="s">
        <v>77</v>
      </c>
      <c r="D132" s="166" t="s">
        <v>122</v>
      </c>
      <c r="E132" s="167" t="s">
        <v>123</v>
      </c>
      <c r="F132" s="168" t="s">
        <v>124</v>
      </c>
      <c r="G132" s="169" t="s">
        <v>125</v>
      </c>
      <c r="H132" s="170">
        <v>32</v>
      </c>
      <c r="I132" s="171"/>
      <c r="J132" s="171">
        <f>ROUND(I132*H132,2)</f>
        <v>0</v>
      </c>
      <c r="K132" s="168" t="s">
        <v>126</v>
      </c>
      <c r="L132" s="31"/>
      <c r="M132" s="172" t="s">
        <v>1</v>
      </c>
      <c r="N132" s="173" t="s">
        <v>34</v>
      </c>
      <c r="O132" s="174">
        <v>0.23100000000000001</v>
      </c>
      <c r="P132" s="174">
        <f>O132*H132</f>
        <v>7.3920000000000003</v>
      </c>
      <c r="Q132" s="174">
        <v>4.8430000000000001E-2</v>
      </c>
      <c r="R132" s="174">
        <f>Q132*H132</f>
        <v>1.54976</v>
      </c>
      <c r="S132" s="174">
        <v>0</v>
      </c>
      <c r="T132" s="175">
        <f>S132*H132</f>
        <v>0</v>
      </c>
      <c r="AR132" s="176" t="s">
        <v>127</v>
      </c>
      <c r="AT132" s="176" t="s">
        <v>122</v>
      </c>
      <c r="AU132" s="176" t="s">
        <v>79</v>
      </c>
      <c r="AY132" s="13" t="s">
        <v>119</v>
      </c>
      <c r="BE132" s="177">
        <f>IF(N132="základní",J132,0)</f>
        <v>0</v>
      </c>
      <c r="BF132" s="177">
        <f>IF(N132="snížená",J132,0)</f>
        <v>0</v>
      </c>
      <c r="BG132" s="177">
        <f>IF(N132="zákl. přenesená",J132,0)</f>
        <v>0</v>
      </c>
      <c r="BH132" s="177">
        <f>IF(N132="sníž. přenesená",J132,0)</f>
        <v>0</v>
      </c>
      <c r="BI132" s="177">
        <f>IF(N132="nulová",J132,0)</f>
        <v>0</v>
      </c>
      <c r="BJ132" s="13" t="s">
        <v>77</v>
      </c>
      <c r="BK132" s="177">
        <f>ROUND(I132*H132,2)</f>
        <v>0</v>
      </c>
      <c r="BL132" s="13" t="s">
        <v>127</v>
      </c>
      <c r="BM132" s="176" t="s">
        <v>128</v>
      </c>
    </row>
    <row r="133" spans="2:65" s="11" customFormat="1" ht="22.95" customHeight="1">
      <c r="B133" s="151"/>
      <c r="C133" s="152"/>
      <c r="D133" s="153" t="s">
        <v>68</v>
      </c>
      <c r="E133" s="164" t="s">
        <v>127</v>
      </c>
      <c r="F133" s="164" t="s">
        <v>129</v>
      </c>
      <c r="G133" s="152"/>
      <c r="H133" s="152"/>
      <c r="I133" s="152"/>
      <c r="J133" s="165">
        <f>BK133</f>
        <v>0</v>
      </c>
      <c r="K133" s="152"/>
      <c r="L133" s="156"/>
      <c r="M133" s="157"/>
      <c r="N133" s="158"/>
      <c r="O133" s="158"/>
      <c r="P133" s="159">
        <f>P134</f>
        <v>3.3241999999999998</v>
      </c>
      <c r="Q133" s="158"/>
      <c r="R133" s="159">
        <f>R134</f>
        <v>0.46855200000000008</v>
      </c>
      <c r="S133" s="158"/>
      <c r="T133" s="160">
        <f>T134</f>
        <v>0</v>
      </c>
      <c r="AR133" s="161" t="s">
        <v>77</v>
      </c>
      <c r="AT133" s="162" t="s">
        <v>68</v>
      </c>
      <c r="AU133" s="162" t="s">
        <v>77</v>
      </c>
      <c r="AY133" s="161" t="s">
        <v>119</v>
      </c>
      <c r="BK133" s="163">
        <f>BK134</f>
        <v>0</v>
      </c>
    </row>
    <row r="134" spans="2:65" s="1" customFormat="1" ht="16.5" customHeight="1">
      <c r="B134" s="27"/>
      <c r="C134" s="166" t="s">
        <v>79</v>
      </c>
      <c r="D134" s="166" t="s">
        <v>122</v>
      </c>
      <c r="E134" s="167" t="s">
        <v>130</v>
      </c>
      <c r="F134" s="168" t="s">
        <v>131</v>
      </c>
      <c r="G134" s="169" t="s">
        <v>132</v>
      </c>
      <c r="H134" s="170">
        <v>0.2</v>
      </c>
      <c r="I134" s="171"/>
      <c r="J134" s="171">
        <f>ROUND(I134*H134,2)</f>
        <v>0</v>
      </c>
      <c r="K134" s="168" t="s">
        <v>126</v>
      </c>
      <c r="L134" s="31"/>
      <c r="M134" s="172" t="s">
        <v>1</v>
      </c>
      <c r="N134" s="173" t="s">
        <v>34</v>
      </c>
      <c r="O134" s="174">
        <v>16.620999999999999</v>
      </c>
      <c r="P134" s="174">
        <f>O134*H134</f>
        <v>3.3241999999999998</v>
      </c>
      <c r="Q134" s="174">
        <v>2.3427600000000002</v>
      </c>
      <c r="R134" s="174">
        <f>Q134*H134</f>
        <v>0.46855200000000008</v>
      </c>
      <c r="S134" s="174">
        <v>0</v>
      </c>
      <c r="T134" s="175">
        <f>S134*H134</f>
        <v>0</v>
      </c>
      <c r="AR134" s="176" t="s">
        <v>127</v>
      </c>
      <c r="AT134" s="176" t="s">
        <v>122</v>
      </c>
      <c r="AU134" s="176" t="s">
        <v>79</v>
      </c>
      <c r="AY134" s="13" t="s">
        <v>119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3" t="s">
        <v>77</v>
      </c>
      <c r="BK134" s="177">
        <f>ROUND(I134*H134,2)</f>
        <v>0</v>
      </c>
      <c r="BL134" s="13" t="s">
        <v>127</v>
      </c>
      <c r="BM134" s="176" t="s">
        <v>133</v>
      </c>
    </row>
    <row r="135" spans="2:65" s="11" customFormat="1" ht="22.95" customHeight="1">
      <c r="B135" s="151"/>
      <c r="C135" s="152"/>
      <c r="D135" s="153" t="s">
        <v>68</v>
      </c>
      <c r="E135" s="164" t="s">
        <v>134</v>
      </c>
      <c r="F135" s="164" t="s">
        <v>135</v>
      </c>
      <c r="G135" s="152"/>
      <c r="H135" s="152"/>
      <c r="I135" s="152"/>
      <c r="J135" s="165">
        <f>BK135</f>
        <v>0</v>
      </c>
      <c r="K135" s="152"/>
      <c r="L135" s="156"/>
      <c r="M135" s="157"/>
      <c r="N135" s="158"/>
      <c r="O135" s="158"/>
      <c r="P135" s="159">
        <f>SUM(P136:P137)</f>
        <v>193.91749999999999</v>
      </c>
      <c r="Q135" s="158"/>
      <c r="R135" s="159">
        <f>SUM(R136:R137)</f>
        <v>4.7012450000000001</v>
      </c>
      <c r="S135" s="158"/>
      <c r="T135" s="160">
        <f>SUM(T136:T137)</f>
        <v>0</v>
      </c>
      <c r="AR135" s="161" t="s">
        <v>77</v>
      </c>
      <c r="AT135" s="162" t="s">
        <v>68</v>
      </c>
      <c r="AU135" s="162" t="s">
        <v>77</v>
      </c>
      <c r="AY135" s="161" t="s">
        <v>119</v>
      </c>
      <c r="BK135" s="163">
        <f>SUM(BK136:BK137)</f>
        <v>0</v>
      </c>
    </row>
    <row r="136" spans="2:65" s="1" customFormat="1" ht="24" customHeight="1">
      <c r="B136" s="27"/>
      <c r="C136" s="166" t="s">
        <v>120</v>
      </c>
      <c r="D136" s="166" t="s">
        <v>122</v>
      </c>
      <c r="E136" s="167" t="s">
        <v>136</v>
      </c>
      <c r="F136" s="168" t="s">
        <v>137</v>
      </c>
      <c r="G136" s="169" t="s">
        <v>138</v>
      </c>
      <c r="H136" s="170">
        <v>96.5</v>
      </c>
      <c r="I136" s="171"/>
      <c r="J136" s="171">
        <f>ROUND(I136*H136,2)</f>
        <v>0</v>
      </c>
      <c r="K136" s="168" t="s">
        <v>126</v>
      </c>
      <c r="L136" s="31"/>
      <c r="M136" s="172" t="s">
        <v>1</v>
      </c>
      <c r="N136" s="173" t="s">
        <v>34</v>
      </c>
      <c r="O136" s="174">
        <v>1.6910000000000001</v>
      </c>
      <c r="P136" s="174">
        <f>O136*H136</f>
        <v>163.1815</v>
      </c>
      <c r="Q136" s="174">
        <v>4.1529999999999997E-2</v>
      </c>
      <c r="R136" s="174">
        <f>Q136*H136</f>
        <v>4.0076450000000001</v>
      </c>
      <c r="S136" s="174">
        <v>0</v>
      </c>
      <c r="T136" s="175">
        <f>S136*H136</f>
        <v>0</v>
      </c>
      <c r="AR136" s="176" t="s">
        <v>127</v>
      </c>
      <c r="AT136" s="176" t="s">
        <v>122</v>
      </c>
      <c r="AU136" s="176" t="s">
        <v>79</v>
      </c>
      <c r="AY136" s="13" t="s">
        <v>119</v>
      </c>
      <c r="BE136" s="177">
        <f>IF(N136="základní",J136,0)</f>
        <v>0</v>
      </c>
      <c r="BF136" s="177">
        <f>IF(N136="snížená",J136,0)</f>
        <v>0</v>
      </c>
      <c r="BG136" s="177">
        <f>IF(N136="zákl. přenesená",J136,0)</f>
        <v>0</v>
      </c>
      <c r="BH136" s="177">
        <f>IF(N136="sníž. přenesená",J136,0)</f>
        <v>0</v>
      </c>
      <c r="BI136" s="177">
        <f>IF(N136="nulová",J136,0)</f>
        <v>0</v>
      </c>
      <c r="BJ136" s="13" t="s">
        <v>77</v>
      </c>
      <c r="BK136" s="177">
        <f>ROUND(I136*H136,2)</f>
        <v>0</v>
      </c>
      <c r="BL136" s="13" t="s">
        <v>127</v>
      </c>
      <c r="BM136" s="176" t="s">
        <v>139</v>
      </c>
    </row>
    <row r="137" spans="2:65" s="1" customFormat="1" ht="24" customHeight="1">
      <c r="B137" s="27"/>
      <c r="C137" s="166" t="s">
        <v>127</v>
      </c>
      <c r="D137" s="166" t="s">
        <v>122</v>
      </c>
      <c r="E137" s="167" t="s">
        <v>140</v>
      </c>
      <c r="F137" s="168" t="s">
        <v>141</v>
      </c>
      <c r="G137" s="169" t="s">
        <v>125</v>
      </c>
      <c r="H137" s="170">
        <v>68</v>
      </c>
      <c r="I137" s="171"/>
      <c r="J137" s="171">
        <f>ROUND(I137*H137,2)</f>
        <v>0</v>
      </c>
      <c r="K137" s="168" t="s">
        <v>126</v>
      </c>
      <c r="L137" s="31"/>
      <c r="M137" s="172" t="s">
        <v>1</v>
      </c>
      <c r="N137" s="173" t="s">
        <v>34</v>
      </c>
      <c r="O137" s="174">
        <v>0.45200000000000001</v>
      </c>
      <c r="P137" s="174">
        <f>O137*H137</f>
        <v>30.736000000000001</v>
      </c>
      <c r="Q137" s="174">
        <v>1.0200000000000001E-2</v>
      </c>
      <c r="R137" s="174">
        <f>Q137*H137</f>
        <v>0.69359999999999999</v>
      </c>
      <c r="S137" s="174">
        <v>0</v>
      </c>
      <c r="T137" s="175">
        <f>S137*H137</f>
        <v>0</v>
      </c>
      <c r="AR137" s="176" t="s">
        <v>127</v>
      </c>
      <c r="AT137" s="176" t="s">
        <v>122</v>
      </c>
      <c r="AU137" s="176" t="s">
        <v>79</v>
      </c>
      <c r="AY137" s="13" t="s">
        <v>119</v>
      </c>
      <c r="BE137" s="177">
        <f>IF(N137="základní",J137,0)</f>
        <v>0</v>
      </c>
      <c r="BF137" s="177">
        <f>IF(N137="snížená",J137,0)</f>
        <v>0</v>
      </c>
      <c r="BG137" s="177">
        <f>IF(N137="zákl. přenesená",J137,0)</f>
        <v>0</v>
      </c>
      <c r="BH137" s="177">
        <f>IF(N137="sníž. přenesená",J137,0)</f>
        <v>0</v>
      </c>
      <c r="BI137" s="177">
        <f>IF(N137="nulová",J137,0)</f>
        <v>0</v>
      </c>
      <c r="BJ137" s="13" t="s">
        <v>77</v>
      </c>
      <c r="BK137" s="177">
        <f>ROUND(I137*H137,2)</f>
        <v>0</v>
      </c>
      <c r="BL137" s="13" t="s">
        <v>127</v>
      </c>
      <c r="BM137" s="176" t="s">
        <v>142</v>
      </c>
    </row>
    <row r="138" spans="2:65" s="11" customFormat="1" ht="22.95" customHeight="1">
      <c r="B138" s="151"/>
      <c r="C138" s="152"/>
      <c r="D138" s="153" t="s">
        <v>68</v>
      </c>
      <c r="E138" s="164" t="s">
        <v>143</v>
      </c>
      <c r="F138" s="164" t="s">
        <v>144</v>
      </c>
      <c r="G138" s="152"/>
      <c r="H138" s="152"/>
      <c r="I138" s="152"/>
      <c r="J138" s="165">
        <f>BK138</f>
        <v>0</v>
      </c>
      <c r="K138" s="152"/>
      <c r="L138" s="156"/>
      <c r="M138" s="157"/>
      <c r="N138" s="158"/>
      <c r="O138" s="158"/>
      <c r="P138" s="159">
        <f>SUM(P139:P144)</f>
        <v>267.79640000000001</v>
      </c>
      <c r="Q138" s="158"/>
      <c r="R138" s="159">
        <f>SUM(R139:R144)</f>
        <v>6.6975999999999994E-2</v>
      </c>
      <c r="S138" s="158"/>
      <c r="T138" s="160">
        <f>SUM(T139:T144)</f>
        <v>5.3545599999999993</v>
      </c>
      <c r="AR138" s="161" t="s">
        <v>77</v>
      </c>
      <c r="AT138" s="162" t="s">
        <v>68</v>
      </c>
      <c r="AU138" s="162" t="s">
        <v>77</v>
      </c>
      <c r="AY138" s="161" t="s">
        <v>119</v>
      </c>
      <c r="BK138" s="163">
        <f>SUM(BK139:BK144)</f>
        <v>0</v>
      </c>
    </row>
    <row r="139" spans="2:65" s="1" customFormat="1" ht="24" customHeight="1">
      <c r="B139" s="27"/>
      <c r="C139" s="166" t="s">
        <v>145</v>
      </c>
      <c r="D139" s="166" t="s">
        <v>122</v>
      </c>
      <c r="E139" s="167" t="s">
        <v>146</v>
      </c>
      <c r="F139" s="168" t="s">
        <v>147</v>
      </c>
      <c r="G139" s="169" t="s">
        <v>138</v>
      </c>
      <c r="H139" s="170">
        <v>515.20000000000005</v>
      </c>
      <c r="I139" s="171"/>
      <c r="J139" s="171">
        <f>ROUND(I139*H139,2)</f>
        <v>0</v>
      </c>
      <c r="K139" s="168" t="s">
        <v>126</v>
      </c>
      <c r="L139" s="31"/>
      <c r="M139" s="172" t="s">
        <v>1</v>
      </c>
      <c r="N139" s="173" t="s">
        <v>34</v>
      </c>
      <c r="O139" s="174">
        <v>0.105</v>
      </c>
      <c r="P139" s="174">
        <f t="shared" ref="P139:P144" si="0">O139*H139</f>
        <v>54.096000000000004</v>
      </c>
      <c r="Q139" s="174">
        <v>1.2999999999999999E-4</v>
      </c>
      <c r="R139" s="174">
        <f t="shared" ref="R139:R144" si="1">Q139*H139</f>
        <v>6.6975999999999994E-2</v>
      </c>
      <c r="S139" s="174">
        <v>0</v>
      </c>
      <c r="T139" s="175">
        <f t="shared" ref="T139:T144" si="2">S139*H139</f>
        <v>0</v>
      </c>
      <c r="AR139" s="176" t="s">
        <v>127</v>
      </c>
      <c r="AT139" s="176" t="s">
        <v>122</v>
      </c>
      <c r="AU139" s="176" t="s">
        <v>79</v>
      </c>
      <c r="AY139" s="13" t="s">
        <v>119</v>
      </c>
      <c r="BE139" s="177">
        <f t="shared" ref="BE139:BE144" si="3">IF(N139="základní",J139,0)</f>
        <v>0</v>
      </c>
      <c r="BF139" s="177">
        <f t="shared" ref="BF139:BF144" si="4">IF(N139="snížená",J139,0)</f>
        <v>0</v>
      </c>
      <c r="BG139" s="177">
        <f t="shared" ref="BG139:BG144" si="5">IF(N139="zákl. přenesená",J139,0)</f>
        <v>0</v>
      </c>
      <c r="BH139" s="177">
        <f t="shared" ref="BH139:BH144" si="6">IF(N139="sníž. přenesená",J139,0)</f>
        <v>0</v>
      </c>
      <c r="BI139" s="177">
        <f t="shared" ref="BI139:BI144" si="7">IF(N139="nulová",J139,0)</f>
        <v>0</v>
      </c>
      <c r="BJ139" s="13" t="s">
        <v>77</v>
      </c>
      <c r="BK139" s="177">
        <f t="shared" ref="BK139:BK144" si="8">ROUND(I139*H139,2)</f>
        <v>0</v>
      </c>
      <c r="BL139" s="13" t="s">
        <v>127</v>
      </c>
      <c r="BM139" s="176" t="s">
        <v>148</v>
      </c>
    </row>
    <row r="140" spans="2:65" s="1" customFormat="1" ht="24" customHeight="1">
      <c r="B140" s="27"/>
      <c r="C140" s="166" t="s">
        <v>134</v>
      </c>
      <c r="D140" s="166" t="s">
        <v>122</v>
      </c>
      <c r="E140" s="167" t="s">
        <v>149</v>
      </c>
      <c r="F140" s="168" t="s">
        <v>150</v>
      </c>
      <c r="G140" s="169" t="s">
        <v>125</v>
      </c>
      <c r="H140" s="170">
        <v>32</v>
      </c>
      <c r="I140" s="171"/>
      <c r="J140" s="171">
        <f>ROUND(I140*H140,2)</f>
        <v>0</v>
      </c>
      <c r="K140" s="168" t="s">
        <v>126</v>
      </c>
      <c r="L140" s="31"/>
      <c r="M140" s="172" t="s">
        <v>1</v>
      </c>
      <c r="N140" s="173" t="s">
        <v>34</v>
      </c>
      <c r="O140" s="174">
        <v>0.71799999999999997</v>
      </c>
      <c r="P140" s="174">
        <f t="shared" si="0"/>
        <v>22.975999999999999</v>
      </c>
      <c r="Q140" s="174">
        <v>0</v>
      </c>
      <c r="R140" s="174">
        <f t="shared" si="1"/>
        <v>0</v>
      </c>
      <c r="S140" s="174">
        <v>0.06</v>
      </c>
      <c r="T140" s="175">
        <f t="shared" si="2"/>
        <v>1.92</v>
      </c>
      <c r="AR140" s="176" t="s">
        <v>127</v>
      </c>
      <c r="AT140" s="176" t="s">
        <v>122</v>
      </c>
      <c r="AU140" s="176" t="s">
        <v>79</v>
      </c>
      <c r="AY140" s="13" t="s">
        <v>119</v>
      </c>
      <c r="BE140" s="177">
        <f t="shared" si="3"/>
        <v>0</v>
      </c>
      <c r="BF140" s="177">
        <f t="shared" si="4"/>
        <v>0</v>
      </c>
      <c r="BG140" s="177">
        <f t="shared" si="5"/>
        <v>0</v>
      </c>
      <c r="BH140" s="177">
        <f t="shared" si="6"/>
        <v>0</v>
      </c>
      <c r="BI140" s="177">
        <f t="shared" si="7"/>
        <v>0</v>
      </c>
      <c r="BJ140" s="13" t="s">
        <v>77</v>
      </c>
      <c r="BK140" s="177">
        <f t="shared" si="8"/>
        <v>0</v>
      </c>
      <c r="BL140" s="13" t="s">
        <v>127</v>
      </c>
      <c r="BM140" s="176" t="s">
        <v>151</v>
      </c>
    </row>
    <row r="141" spans="2:65" s="1" customFormat="1" ht="24" customHeight="1">
      <c r="B141" s="27"/>
      <c r="C141" s="166" t="s">
        <v>152</v>
      </c>
      <c r="D141" s="166" t="s">
        <v>122</v>
      </c>
      <c r="E141" s="167" t="s">
        <v>153</v>
      </c>
      <c r="F141" s="168" t="s">
        <v>154</v>
      </c>
      <c r="G141" s="169" t="s">
        <v>125</v>
      </c>
      <c r="H141" s="170">
        <v>2</v>
      </c>
      <c r="I141" s="171"/>
      <c r="J141" s="171">
        <f>ROUND(I141*H141,2)</f>
        <v>0</v>
      </c>
      <c r="K141" s="168" t="s">
        <v>126</v>
      </c>
      <c r="L141" s="31"/>
      <c r="M141" s="172" t="s">
        <v>1</v>
      </c>
      <c r="N141" s="173" t="s">
        <v>34</v>
      </c>
      <c r="O141" s="174">
        <v>0.83699999999999997</v>
      </c>
      <c r="P141" s="174">
        <f t="shared" si="0"/>
        <v>1.6739999999999999</v>
      </c>
      <c r="Q141" s="174">
        <v>0</v>
      </c>
      <c r="R141" s="174">
        <f t="shared" si="1"/>
        <v>0</v>
      </c>
      <c r="S141" s="174">
        <v>3.2000000000000001E-2</v>
      </c>
      <c r="T141" s="175">
        <f t="shared" si="2"/>
        <v>6.4000000000000001E-2</v>
      </c>
      <c r="AR141" s="176" t="s">
        <v>127</v>
      </c>
      <c r="AT141" s="176" t="s">
        <v>122</v>
      </c>
      <c r="AU141" s="176" t="s">
        <v>79</v>
      </c>
      <c r="AY141" s="13" t="s">
        <v>119</v>
      </c>
      <c r="BE141" s="177">
        <f t="shared" si="3"/>
        <v>0</v>
      </c>
      <c r="BF141" s="177">
        <f t="shared" si="4"/>
        <v>0</v>
      </c>
      <c r="BG141" s="177">
        <f t="shared" si="5"/>
        <v>0</v>
      </c>
      <c r="BH141" s="177">
        <f t="shared" si="6"/>
        <v>0</v>
      </c>
      <c r="BI141" s="177">
        <f t="shared" si="7"/>
        <v>0</v>
      </c>
      <c r="BJ141" s="13" t="s">
        <v>77</v>
      </c>
      <c r="BK141" s="177">
        <f t="shared" si="8"/>
        <v>0</v>
      </c>
      <c r="BL141" s="13" t="s">
        <v>127</v>
      </c>
      <c r="BM141" s="176" t="s">
        <v>155</v>
      </c>
    </row>
    <row r="142" spans="2:65" s="1" customFormat="1" ht="24" customHeight="1">
      <c r="B142" s="27"/>
      <c r="C142" s="166" t="s">
        <v>156</v>
      </c>
      <c r="D142" s="166" t="s">
        <v>122</v>
      </c>
      <c r="E142" s="167" t="s">
        <v>157</v>
      </c>
      <c r="F142" s="168" t="s">
        <v>158</v>
      </c>
      <c r="G142" s="169" t="s">
        <v>159</v>
      </c>
      <c r="H142" s="170">
        <v>608.64</v>
      </c>
      <c r="I142" s="171"/>
      <c r="J142" s="171">
        <f>ROUND(I142*H142,2)</f>
        <v>0</v>
      </c>
      <c r="K142" s="168" t="s">
        <v>126</v>
      </c>
      <c r="L142" s="31"/>
      <c r="M142" s="172" t="s">
        <v>1</v>
      </c>
      <c r="N142" s="173" t="s">
        <v>34</v>
      </c>
      <c r="O142" s="174">
        <v>0.23499999999999999</v>
      </c>
      <c r="P142" s="174">
        <f t="shared" si="0"/>
        <v>143.03039999999999</v>
      </c>
      <c r="Q142" s="174">
        <v>0</v>
      </c>
      <c r="R142" s="174">
        <f t="shared" si="1"/>
        <v>0</v>
      </c>
      <c r="S142" s="174">
        <v>4.0000000000000001E-3</v>
      </c>
      <c r="T142" s="175">
        <f t="shared" si="2"/>
        <v>2.4345599999999998</v>
      </c>
      <c r="AR142" s="176" t="s">
        <v>127</v>
      </c>
      <c r="AT142" s="176" t="s">
        <v>122</v>
      </c>
      <c r="AU142" s="176" t="s">
        <v>79</v>
      </c>
      <c r="AY142" s="13" t="s">
        <v>119</v>
      </c>
      <c r="BE142" s="177">
        <f t="shared" si="3"/>
        <v>0</v>
      </c>
      <c r="BF142" s="177">
        <f t="shared" si="4"/>
        <v>0</v>
      </c>
      <c r="BG142" s="177">
        <f t="shared" si="5"/>
        <v>0</v>
      </c>
      <c r="BH142" s="177">
        <f t="shared" si="6"/>
        <v>0</v>
      </c>
      <c r="BI142" s="177">
        <f t="shared" si="7"/>
        <v>0</v>
      </c>
      <c r="BJ142" s="13" t="s">
        <v>77</v>
      </c>
      <c r="BK142" s="177">
        <f t="shared" si="8"/>
        <v>0</v>
      </c>
      <c r="BL142" s="13" t="s">
        <v>127</v>
      </c>
      <c r="BM142" s="176" t="s">
        <v>160</v>
      </c>
    </row>
    <row r="143" spans="2:65" s="1" customFormat="1" ht="24" customHeight="1">
      <c r="B143" s="27"/>
      <c r="C143" s="166" t="s">
        <v>143</v>
      </c>
      <c r="D143" s="166" t="s">
        <v>122</v>
      </c>
      <c r="E143" s="167" t="s">
        <v>161</v>
      </c>
      <c r="F143" s="168" t="s">
        <v>162</v>
      </c>
      <c r="G143" s="169" t="s">
        <v>159</v>
      </c>
      <c r="H143" s="170">
        <v>156</v>
      </c>
      <c r="I143" s="171"/>
      <c r="J143" s="171">
        <f>ROUND(I143*H143,2)</f>
        <v>0</v>
      </c>
      <c r="K143" s="168" t="s">
        <v>126</v>
      </c>
      <c r="L143" s="31"/>
      <c r="M143" s="172" t="s">
        <v>1</v>
      </c>
      <c r="N143" s="173" t="s">
        <v>34</v>
      </c>
      <c r="O143" s="174">
        <v>0.29499999999999998</v>
      </c>
      <c r="P143" s="174">
        <f t="shared" si="0"/>
        <v>46.019999999999996</v>
      </c>
      <c r="Q143" s="174">
        <v>0</v>
      </c>
      <c r="R143" s="174">
        <f t="shared" si="1"/>
        <v>0</v>
      </c>
      <c r="S143" s="174">
        <v>6.0000000000000001E-3</v>
      </c>
      <c r="T143" s="175">
        <f t="shared" si="2"/>
        <v>0.93600000000000005</v>
      </c>
      <c r="AR143" s="176" t="s">
        <v>127</v>
      </c>
      <c r="AT143" s="176" t="s">
        <v>122</v>
      </c>
      <c r="AU143" s="176" t="s">
        <v>79</v>
      </c>
      <c r="AY143" s="13" t="s">
        <v>119</v>
      </c>
      <c r="BE143" s="177">
        <f t="shared" si="3"/>
        <v>0</v>
      </c>
      <c r="BF143" s="177">
        <f t="shared" si="4"/>
        <v>0</v>
      </c>
      <c r="BG143" s="177">
        <f t="shared" si="5"/>
        <v>0</v>
      </c>
      <c r="BH143" s="177">
        <f t="shared" si="6"/>
        <v>0</v>
      </c>
      <c r="BI143" s="177">
        <f t="shared" si="7"/>
        <v>0</v>
      </c>
      <c r="BJ143" s="13" t="s">
        <v>77</v>
      </c>
      <c r="BK143" s="177">
        <f t="shared" si="8"/>
        <v>0</v>
      </c>
      <c r="BL143" s="13" t="s">
        <v>127</v>
      </c>
      <c r="BM143" s="176" t="s">
        <v>163</v>
      </c>
    </row>
    <row r="144" spans="2:65" s="1" customFormat="1" ht="24" customHeight="1">
      <c r="B144" s="27"/>
      <c r="C144" s="166" t="s">
        <v>164</v>
      </c>
      <c r="D144" s="166" t="s">
        <v>122</v>
      </c>
      <c r="E144" s="167"/>
      <c r="F144" s="168"/>
      <c r="G144" s="169"/>
      <c r="H144" s="170"/>
      <c r="I144" s="171"/>
      <c r="J144" s="171"/>
      <c r="K144" s="168" t="s">
        <v>126</v>
      </c>
      <c r="L144" s="31"/>
      <c r="M144" s="172" t="s">
        <v>1</v>
      </c>
      <c r="N144" s="173" t="s">
        <v>34</v>
      </c>
      <c r="O144" s="174">
        <v>0.64300000000000002</v>
      </c>
      <c r="P144" s="174">
        <f t="shared" si="0"/>
        <v>0</v>
      </c>
      <c r="Q144" s="174">
        <v>0</v>
      </c>
      <c r="R144" s="174">
        <f t="shared" si="1"/>
        <v>0</v>
      </c>
      <c r="S144" s="174">
        <v>5.0000000000000001E-3</v>
      </c>
      <c r="T144" s="175">
        <f t="shared" si="2"/>
        <v>0</v>
      </c>
      <c r="AR144" s="176" t="s">
        <v>127</v>
      </c>
      <c r="AT144" s="176" t="s">
        <v>122</v>
      </c>
      <c r="AU144" s="176" t="s">
        <v>79</v>
      </c>
      <c r="AY144" s="13" t="s">
        <v>119</v>
      </c>
      <c r="BE144" s="177">
        <f t="shared" si="3"/>
        <v>0</v>
      </c>
      <c r="BF144" s="177">
        <f t="shared" si="4"/>
        <v>0</v>
      </c>
      <c r="BG144" s="177">
        <f t="shared" si="5"/>
        <v>0</v>
      </c>
      <c r="BH144" s="177">
        <f t="shared" si="6"/>
        <v>0</v>
      </c>
      <c r="BI144" s="177">
        <f t="shared" si="7"/>
        <v>0</v>
      </c>
      <c r="BJ144" s="13" t="s">
        <v>77</v>
      </c>
      <c r="BK144" s="177">
        <f t="shared" si="8"/>
        <v>0</v>
      </c>
      <c r="BL144" s="13" t="s">
        <v>127</v>
      </c>
      <c r="BM144" s="176" t="s">
        <v>165</v>
      </c>
    </row>
    <row r="145" spans="2:65" s="11" customFormat="1" ht="22.95" customHeight="1">
      <c r="B145" s="151"/>
      <c r="C145" s="152"/>
      <c r="D145" s="153" t="s">
        <v>68</v>
      </c>
      <c r="E145" s="164" t="s">
        <v>166</v>
      </c>
      <c r="F145" s="164" t="s">
        <v>167</v>
      </c>
      <c r="G145" s="152"/>
      <c r="H145" s="152"/>
      <c r="I145" s="152"/>
      <c r="J145" s="165">
        <f>BK145</f>
        <v>0</v>
      </c>
      <c r="K145" s="152"/>
      <c r="L145" s="156"/>
      <c r="M145" s="157"/>
      <c r="N145" s="158"/>
      <c r="O145" s="158"/>
      <c r="P145" s="159">
        <f>SUM(P146:P149)</f>
        <v>12.629620000000001</v>
      </c>
      <c r="Q145" s="158"/>
      <c r="R145" s="159">
        <f>SUM(R146:R149)</f>
        <v>0</v>
      </c>
      <c r="S145" s="158"/>
      <c r="T145" s="160">
        <f>SUM(T146:T149)</f>
        <v>0</v>
      </c>
      <c r="AR145" s="161" t="s">
        <v>77</v>
      </c>
      <c r="AT145" s="162" t="s">
        <v>68</v>
      </c>
      <c r="AU145" s="162" t="s">
        <v>77</v>
      </c>
      <c r="AY145" s="161" t="s">
        <v>119</v>
      </c>
      <c r="BK145" s="163">
        <f>SUM(BK146:BK149)</f>
        <v>0</v>
      </c>
    </row>
    <row r="146" spans="2:65" s="1" customFormat="1" ht="24" customHeight="1">
      <c r="B146" s="27"/>
      <c r="C146" s="166" t="s">
        <v>168</v>
      </c>
      <c r="D146" s="166" t="s">
        <v>122</v>
      </c>
      <c r="E146" s="167" t="s">
        <v>169</v>
      </c>
      <c r="F146" s="168" t="s">
        <v>170</v>
      </c>
      <c r="G146" s="169" t="s">
        <v>171</v>
      </c>
      <c r="H146" s="170">
        <v>7.0359999999999996</v>
      </c>
      <c r="I146" s="171"/>
      <c r="J146" s="171">
        <f>ROUND(I146*H146,2)</f>
        <v>0</v>
      </c>
      <c r="K146" s="168" t="s">
        <v>126</v>
      </c>
      <c r="L146" s="31"/>
      <c r="M146" s="172" t="s">
        <v>1</v>
      </c>
      <c r="N146" s="173" t="s">
        <v>34</v>
      </c>
      <c r="O146" s="174">
        <v>1.51</v>
      </c>
      <c r="P146" s="174">
        <f>O146*H146</f>
        <v>10.624359999999999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AR146" s="176" t="s">
        <v>127</v>
      </c>
      <c r="AT146" s="176" t="s">
        <v>122</v>
      </c>
      <c r="AU146" s="176" t="s">
        <v>79</v>
      </c>
      <c r="AY146" s="13" t="s">
        <v>119</v>
      </c>
      <c r="BE146" s="177">
        <f>IF(N146="základní",J146,0)</f>
        <v>0</v>
      </c>
      <c r="BF146" s="177">
        <f>IF(N146="snížená",J146,0)</f>
        <v>0</v>
      </c>
      <c r="BG146" s="177">
        <f>IF(N146="zákl. přenesená",J146,0)</f>
        <v>0</v>
      </c>
      <c r="BH146" s="177">
        <f>IF(N146="sníž. přenesená",J146,0)</f>
        <v>0</v>
      </c>
      <c r="BI146" s="177">
        <f>IF(N146="nulová",J146,0)</f>
        <v>0</v>
      </c>
      <c r="BJ146" s="13" t="s">
        <v>77</v>
      </c>
      <c r="BK146" s="177">
        <f>ROUND(I146*H146,2)</f>
        <v>0</v>
      </c>
      <c r="BL146" s="13" t="s">
        <v>127</v>
      </c>
      <c r="BM146" s="176" t="s">
        <v>172</v>
      </c>
    </row>
    <row r="147" spans="2:65" s="1" customFormat="1" ht="24" customHeight="1">
      <c r="B147" s="27"/>
      <c r="C147" s="166" t="s">
        <v>173</v>
      </c>
      <c r="D147" s="166" t="s">
        <v>122</v>
      </c>
      <c r="E147" s="167" t="s">
        <v>174</v>
      </c>
      <c r="F147" s="168" t="s">
        <v>175</v>
      </c>
      <c r="G147" s="169" t="s">
        <v>171</v>
      </c>
      <c r="H147" s="170">
        <v>7.0359999999999996</v>
      </c>
      <c r="I147" s="171"/>
      <c r="J147" s="171">
        <f>ROUND(I147*H147,2)</f>
        <v>0</v>
      </c>
      <c r="K147" s="168" t="s">
        <v>126</v>
      </c>
      <c r="L147" s="31"/>
      <c r="M147" s="172" t="s">
        <v>1</v>
      </c>
      <c r="N147" s="173" t="s">
        <v>34</v>
      </c>
      <c r="O147" s="174">
        <v>0.255</v>
      </c>
      <c r="P147" s="174">
        <f>O147*H147</f>
        <v>1.7941799999999999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AR147" s="176" t="s">
        <v>127</v>
      </c>
      <c r="AT147" s="176" t="s">
        <v>122</v>
      </c>
      <c r="AU147" s="176" t="s">
        <v>79</v>
      </c>
      <c r="AY147" s="13" t="s">
        <v>119</v>
      </c>
      <c r="BE147" s="177">
        <f>IF(N147="základní",J147,0)</f>
        <v>0</v>
      </c>
      <c r="BF147" s="177">
        <f>IF(N147="snížená",J147,0)</f>
        <v>0</v>
      </c>
      <c r="BG147" s="177">
        <f>IF(N147="zákl. přenesená",J147,0)</f>
        <v>0</v>
      </c>
      <c r="BH147" s="177">
        <f>IF(N147="sníž. přenesená",J147,0)</f>
        <v>0</v>
      </c>
      <c r="BI147" s="177">
        <f>IF(N147="nulová",J147,0)</f>
        <v>0</v>
      </c>
      <c r="BJ147" s="13" t="s">
        <v>77</v>
      </c>
      <c r="BK147" s="177">
        <f>ROUND(I147*H147,2)</f>
        <v>0</v>
      </c>
      <c r="BL147" s="13" t="s">
        <v>127</v>
      </c>
      <c r="BM147" s="176" t="s">
        <v>176</v>
      </c>
    </row>
    <row r="148" spans="2:65" s="1" customFormat="1" ht="24" customHeight="1">
      <c r="B148" s="27"/>
      <c r="C148" s="166" t="s">
        <v>177</v>
      </c>
      <c r="D148" s="166" t="s">
        <v>122</v>
      </c>
      <c r="E148" s="167" t="s">
        <v>178</v>
      </c>
      <c r="F148" s="168" t="s">
        <v>179</v>
      </c>
      <c r="G148" s="169" t="s">
        <v>171</v>
      </c>
      <c r="H148" s="170">
        <v>35.18</v>
      </c>
      <c r="I148" s="171"/>
      <c r="J148" s="171">
        <f>ROUND(I148*H148,2)</f>
        <v>0</v>
      </c>
      <c r="K148" s="168" t="s">
        <v>126</v>
      </c>
      <c r="L148" s="31"/>
      <c r="M148" s="172" t="s">
        <v>1</v>
      </c>
      <c r="N148" s="173" t="s">
        <v>34</v>
      </c>
      <c r="O148" s="174">
        <v>6.0000000000000001E-3</v>
      </c>
      <c r="P148" s="174">
        <f>O148*H148</f>
        <v>0.21107999999999999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AR148" s="176" t="s">
        <v>127</v>
      </c>
      <c r="AT148" s="176" t="s">
        <v>122</v>
      </c>
      <c r="AU148" s="176" t="s">
        <v>79</v>
      </c>
      <c r="AY148" s="13" t="s">
        <v>119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3" t="s">
        <v>77</v>
      </c>
      <c r="BK148" s="177">
        <f>ROUND(I148*H148,2)</f>
        <v>0</v>
      </c>
      <c r="BL148" s="13" t="s">
        <v>127</v>
      </c>
      <c r="BM148" s="176" t="s">
        <v>180</v>
      </c>
    </row>
    <row r="149" spans="2:65" s="1" customFormat="1" ht="24" customHeight="1">
      <c r="B149" s="27"/>
      <c r="C149" s="166" t="s">
        <v>181</v>
      </c>
      <c r="D149" s="166" t="s">
        <v>122</v>
      </c>
      <c r="E149" s="167" t="s">
        <v>182</v>
      </c>
      <c r="F149" s="168" t="s">
        <v>183</v>
      </c>
      <c r="G149" s="169" t="s">
        <v>171</v>
      </c>
      <c r="H149" s="170">
        <v>7.0359999999999996</v>
      </c>
      <c r="I149" s="171"/>
      <c r="J149" s="171">
        <f>ROUND(I149*H149,2)</f>
        <v>0</v>
      </c>
      <c r="K149" s="168" t="s">
        <v>126</v>
      </c>
      <c r="L149" s="31"/>
      <c r="M149" s="172" t="s">
        <v>1</v>
      </c>
      <c r="N149" s="173" t="s">
        <v>34</v>
      </c>
      <c r="O149" s="174">
        <v>0</v>
      </c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AR149" s="176" t="s">
        <v>127</v>
      </c>
      <c r="AT149" s="176" t="s">
        <v>122</v>
      </c>
      <c r="AU149" s="176" t="s">
        <v>79</v>
      </c>
      <c r="AY149" s="13" t="s">
        <v>119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3" t="s">
        <v>77</v>
      </c>
      <c r="BK149" s="177">
        <f>ROUND(I149*H149,2)</f>
        <v>0</v>
      </c>
      <c r="BL149" s="13" t="s">
        <v>127</v>
      </c>
      <c r="BM149" s="176" t="s">
        <v>184</v>
      </c>
    </row>
    <row r="150" spans="2:65" s="11" customFormat="1" ht="22.95" customHeight="1">
      <c r="B150" s="151"/>
      <c r="C150" s="152"/>
      <c r="D150" s="153" t="s">
        <v>68</v>
      </c>
      <c r="E150" s="164" t="s">
        <v>185</v>
      </c>
      <c r="F150" s="164" t="s">
        <v>186</v>
      </c>
      <c r="G150" s="152"/>
      <c r="H150" s="152"/>
      <c r="I150" s="152"/>
      <c r="J150" s="165">
        <f>BK150</f>
        <v>0</v>
      </c>
      <c r="K150" s="152"/>
      <c r="L150" s="156"/>
      <c r="M150" s="157"/>
      <c r="N150" s="158"/>
      <c r="O150" s="158"/>
      <c r="P150" s="159">
        <f>P151</f>
        <v>27.45288</v>
      </c>
      <c r="Q150" s="158"/>
      <c r="R150" s="159">
        <f>R151</f>
        <v>0</v>
      </c>
      <c r="S150" s="158"/>
      <c r="T150" s="160">
        <f>T151</f>
        <v>0</v>
      </c>
      <c r="AR150" s="161" t="s">
        <v>77</v>
      </c>
      <c r="AT150" s="162" t="s">
        <v>68</v>
      </c>
      <c r="AU150" s="162" t="s">
        <v>77</v>
      </c>
      <c r="AY150" s="161" t="s">
        <v>119</v>
      </c>
      <c r="BK150" s="163">
        <f>BK151</f>
        <v>0</v>
      </c>
    </row>
    <row r="151" spans="2:65" s="1" customFormat="1" ht="16.5" customHeight="1">
      <c r="B151" s="27"/>
      <c r="C151" s="166" t="s">
        <v>8</v>
      </c>
      <c r="D151" s="166" t="s">
        <v>122</v>
      </c>
      <c r="E151" s="167" t="s">
        <v>187</v>
      </c>
      <c r="F151" s="168" t="s">
        <v>188</v>
      </c>
      <c r="G151" s="169" t="s">
        <v>171</v>
      </c>
      <c r="H151" s="170">
        <v>7.5419999999999998</v>
      </c>
      <c r="I151" s="171"/>
      <c r="J151" s="171">
        <f>ROUND(I151*H151,2)</f>
        <v>0</v>
      </c>
      <c r="K151" s="168" t="s">
        <v>126</v>
      </c>
      <c r="L151" s="31"/>
      <c r="M151" s="172" t="s">
        <v>1</v>
      </c>
      <c r="N151" s="173" t="s">
        <v>34</v>
      </c>
      <c r="O151" s="174">
        <v>3.64</v>
      </c>
      <c r="P151" s="174">
        <f>O151*H151</f>
        <v>27.45288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AR151" s="176" t="s">
        <v>127</v>
      </c>
      <c r="AT151" s="176" t="s">
        <v>122</v>
      </c>
      <c r="AU151" s="176" t="s">
        <v>79</v>
      </c>
      <c r="AY151" s="13" t="s">
        <v>119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3" t="s">
        <v>77</v>
      </c>
      <c r="BK151" s="177">
        <f>ROUND(I151*H151,2)</f>
        <v>0</v>
      </c>
      <c r="BL151" s="13" t="s">
        <v>127</v>
      </c>
      <c r="BM151" s="176" t="s">
        <v>189</v>
      </c>
    </row>
    <row r="152" spans="2:65" s="11" customFormat="1" ht="25.95" customHeight="1">
      <c r="B152" s="151"/>
      <c r="C152" s="152"/>
      <c r="D152" s="153" t="s">
        <v>68</v>
      </c>
      <c r="E152" s="154" t="s">
        <v>190</v>
      </c>
      <c r="F152" s="154" t="s">
        <v>191</v>
      </c>
      <c r="G152" s="152"/>
      <c r="H152" s="152"/>
      <c r="I152" s="152"/>
      <c r="J152" s="155">
        <f>BK152</f>
        <v>0</v>
      </c>
      <c r="K152" s="152"/>
      <c r="L152" s="156"/>
      <c r="M152" s="157"/>
      <c r="N152" s="158"/>
      <c r="O152" s="158"/>
      <c r="P152" s="159">
        <f>P153+P211</f>
        <v>521.67857000000004</v>
      </c>
      <c r="Q152" s="158"/>
      <c r="R152" s="159">
        <f>R153+R211</f>
        <v>1.127802</v>
      </c>
      <c r="S152" s="158"/>
      <c r="T152" s="160">
        <f>T153+T211</f>
        <v>0</v>
      </c>
      <c r="AR152" s="161" t="s">
        <v>79</v>
      </c>
      <c r="AT152" s="162" t="s">
        <v>68</v>
      </c>
      <c r="AU152" s="162" t="s">
        <v>69</v>
      </c>
      <c r="AY152" s="161" t="s">
        <v>119</v>
      </c>
      <c r="BK152" s="163">
        <f>BK153+BK211</f>
        <v>0</v>
      </c>
    </row>
    <row r="153" spans="2:65" s="11" customFormat="1" ht="22.95" customHeight="1">
      <c r="B153" s="151"/>
      <c r="C153" s="152"/>
      <c r="D153" s="153" t="s">
        <v>68</v>
      </c>
      <c r="E153" s="164" t="s">
        <v>192</v>
      </c>
      <c r="F153" s="164" t="s">
        <v>193</v>
      </c>
      <c r="G153" s="152"/>
      <c r="H153" s="152"/>
      <c r="I153" s="152"/>
      <c r="J153" s="165">
        <f>BK153</f>
        <v>0</v>
      </c>
      <c r="K153" s="152"/>
      <c r="L153" s="156"/>
      <c r="M153" s="157"/>
      <c r="N153" s="158"/>
      <c r="O153" s="158"/>
      <c r="P153" s="159">
        <f>SUM(P154:P210)</f>
        <v>521.67857000000004</v>
      </c>
      <c r="Q153" s="158"/>
      <c r="R153" s="159">
        <f>SUM(R154:R210)</f>
        <v>1.127802</v>
      </c>
      <c r="S153" s="158"/>
      <c r="T153" s="160">
        <f>SUM(T154:T210)</f>
        <v>0</v>
      </c>
      <c r="AR153" s="161" t="s">
        <v>79</v>
      </c>
      <c r="AT153" s="162" t="s">
        <v>68</v>
      </c>
      <c r="AU153" s="162" t="s">
        <v>77</v>
      </c>
      <c r="AY153" s="161" t="s">
        <v>119</v>
      </c>
      <c r="BK153" s="163">
        <f>SUM(BK154:BK210)</f>
        <v>0</v>
      </c>
    </row>
    <row r="154" spans="2:65" s="1" customFormat="1" ht="24" customHeight="1">
      <c r="B154" s="27"/>
      <c r="C154" s="166" t="s">
        <v>194</v>
      </c>
      <c r="D154" s="166" t="s">
        <v>122</v>
      </c>
      <c r="E154" s="167" t="s">
        <v>195</v>
      </c>
      <c r="F154" s="168" t="s">
        <v>196</v>
      </c>
      <c r="G154" s="169" t="s">
        <v>159</v>
      </c>
      <c r="H154" s="170">
        <v>300</v>
      </c>
      <c r="I154" s="171"/>
      <c r="J154" s="171">
        <f t="shared" ref="J154:J185" si="9">ROUND(I154*H154,2)</f>
        <v>0</v>
      </c>
      <c r="K154" s="168" t="s">
        <v>126</v>
      </c>
      <c r="L154" s="31"/>
      <c r="M154" s="172" t="s">
        <v>1</v>
      </c>
      <c r="N154" s="173" t="s">
        <v>34</v>
      </c>
      <c r="O154" s="174">
        <v>0.08</v>
      </c>
      <c r="P154" s="174">
        <f t="shared" ref="P154:P185" si="10">O154*H154</f>
        <v>24</v>
      </c>
      <c r="Q154" s="174">
        <v>0</v>
      </c>
      <c r="R154" s="174">
        <f t="shared" ref="R154:R185" si="11">Q154*H154</f>
        <v>0</v>
      </c>
      <c r="S154" s="174">
        <v>0</v>
      </c>
      <c r="T154" s="175">
        <f t="shared" ref="T154:T185" si="12">S154*H154</f>
        <v>0</v>
      </c>
      <c r="AR154" s="176" t="s">
        <v>194</v>
      </c>
      <c r="AT154" s="176" t="s">
        <v>122</v>
      </c>
      <c r="AU154" s="176" t="s">
        <v>79</v>
      </c>
      <c r="AY154" s="13" t="s">
        <v>119</v>
      </c>
      <c r="BE154" s="177">
        <f t="shared" ref="BE154:BE185" si="13">IF(N154="základní",J154,0)</f>
        <v>0</v>
      </c>
      <c r="BF154" s="177">
        <f t="shared" ref="BF154:BF185" si="14">IF(N154="snížená",J154,0)</f>
        <v>0</v>
      </c>
      <c r="BG154" s="177">
        <f t="shared" ref="BG154:BG185" si="15">IF(N154="zákl. přenesená",J154,0)</f>
        <v>0</v>
      </c>
      <c r="BH154" s="177">
        <f t="shared" ref="BH154:BH185" si="16">IF(N154="sníž. přenesená",J154,0)</f>
        <v>0</v>
      </c>
      <c r="BI154" s="177">
        <f t="shared" ref="BI154:BI185" si="17">IF(N154="nulová",J154,0)</f>
        <v>0</v>
      </c>
      <c r="BJ154" s="13" t="s">
        <v>77</v>
      </c>
      <c r="BK154" s="177">
        <f t="shared" ref="BK154:BK185" si="18">ROUND(I154*H154,2)</f>
        <v>0</v>
      </c>
      <c r="BL154" s="13" t="s">
        <v>194</v>
      </c>
      <c r="BM154" s="176" t="s">
        <v>197</v>
      </c>
    </row>
    <row r="155" spans="2:65" s="1" customFormat="1" ht="16.5" customHeight="1">
      <c r="B155" s="27"/>
      <c r="C155" s="178" t="s">
        <v>198</v>
      </c>
      <c r="D155" s="178" t="s">
        <v>199</v>
      </c>
      <c r="E155" s="179" t="s">
        <v>200</v>
      </c>
      <c r="F155" s="180" t="s">
        <v>201</v>
      </c>
      <c r="G155" s="181" t="s">
        <v>159</v>
      </c>
      <c r="H155" s="182">
        <v>315</v>
      </c>
      <c r="I155" s="183"/>
      <c r="J155" s="183">
        <f t="shared" si="9"/>
        <v>0</v>
      </c>
      <c r="K155" s="180" t="s">
        <v>126</v>
      </c>
      <c r="L155" s="184"/>
      <c r="M155" s="185" t="s">
        <v>1</v>
      </c>
      <c r="N155" s="186" t="s">
        <v>34</v>
      </c>
      <c r="O155" s="174">
        <v>0</v>
      </c>
      <c r="P155" s="174">
        <f t="shared" si="10"/>
        <v>0</v>
      </c>
      <c r="Q155" s="174">
        <v>1E-4</v>
      </c>
      <c r="R155" s="174">
        <f t="shared" si="11"/>
        <v>3.15E-2</v>
      </c>
      <c r="S155" s="174">
        <v>0</v>
      </c>
      <c r="T155" s="175">
        <f t="shared" si="12"/>
        <v>0</v>
      </c>
      <c r="AR155" s="176" t="s">
        <v>202</v>
      </c>
      <c r="AT155" s="176" t="s">
        <v>199</v>
      </c>
      <c r="AU155" s="176" t="s">
        <v>79</v>
      </c>
      <c r="AY155" s="13" t="s">
        <v>119</v>
      </c>
      <c r="BE155" s="177">
        <f t="shared" si="13"/>
        <v>0</v>
      </c>
      <c r="BF155" s="177">
        <f t="shared" si="14"/>
        <v>0</v>
      </c>
      <c r="BG155" s="177">
        <f t="shared" si="15"/>
        <v>0</v>
      </c>
      <c r="BH155" s="177">
        <f t="shared" si="16"/>
        <v>0</v>
      </c>
      <c r="BI155" s="177">
        <f t="shared" si="17"/>
        <v>0</v>
      </c>
      <c r="BJ155" s="13" t="s">
        <v>77</v>
      </c>
      <c r="BK155" s="177">
        <f t="shared" si="18"/>
        <v>0</v>
      </c>
      <c r="BL155" s="13" t="s">
        <v>194</v>
      </c>
      <c r="BM155" s="176" t="s">
        <v>203</v>
      </c>
    </row>
    <row r="156" spans="2:65" s="1" customFormat="1" ht="24" customHeight="1">
      <c r="B156" s="27"/>
      <c r="C156" s="166" t="s">
        <v>204</v>
      </c>
      <c r="D156" s="166" t="s">
        <v>122</v>
      </c>
      <c r="E156" s="167" t="s">
        <v>205</v>
      </c>
      <c r="F156" s="168" t="s">
        <v>206</v>
      </c>
      <c r="G156" s="169" t="s">
        <v>159</v>
      </c>
      <c r="H156" s="170">
        <v>66</v>
      </c>
      <c r="I156" s="171"/>
      <c r="J156" s="171">
        <f t="shared" si="9"/>
        <v>0</v>
      </c>
      <c r="K156" s="168" t="s">
        <v>126</v>
      </c>
      <c r="L156" s="31"/>
      <c r="M156" s="172" t="s">
        <v>1</v>
      </c>
      <c r="N156" s="173" t="s">
        <v>34</v>
      </c>
      <c r="O156" s="174">
        <v>0.22500000000000001</v>
      </c>
      <c r="P156" s="174">
        <f t="shared" si="10"/>
        <v>14.85</v>
      </c>
      <c r="Q156" s="174">
        <v>0</v>
      </c>
      <c r="R156" s="174">
        <f t="shared" si="11"/>
        <v>0</v>
      </c>
      <c r="S156" s="174">
        <v>0</v>
      </c>
      <c r="T156" s="175">
        <f t="shared" si="12"/>
        <v>0</v>
      </c>
      <c r="AR156" s="176" t="s">
        <v>194</v>
      </c>
      <c r="AT156" s="176" t="s">
        <v>122</v>
      </c>
      <c r="AU156" s="176" t="s">
        <v>79</v>
      </c>
      <c r="AY156" s="13" t="s">
        <v>119</v>
      </c>
      <c r="BE156" s="177">
        <f t="shared" si="13"/>
        <v>0</v>
      </c>
      <c r="BF156" s="177">
        <f t="shared" si="14"/>
        <v>0</v>
      </c>
      <c r="BG156" s="177">
        <f t="shared" si="15"/>
        <v>0</v>
      </c>
      <c r="BH156" s="177">
        <f t="shared" si="16"/>
        <v>0</v>
      </c>
      <c r="BI156" s="177">
        <f t="shared" si="17"/>
        <v>0</v>
      </c>
      <c r="BJ156" s="13" t="s">
        <v>77</v>
      </c>
      <c r="BK156" s="177">
        <f t="shared" si="18"/>
        <v>0</v>
      </c>
      <c r="BL156" s="13" t="s">
        <v>194</v>
      </c>
      <c r="BM156" s="176" t="s">
        <v>207</v>
      </c>
    </row>
    <row r="157" spans="2:65" s="1" customFormat="1" ht="16.5" customHeight="1">
      <c r="B157" s="27"/>
      <c r="C157" s="178" t="s">
        <v>208</v>
      </c>
      <c r="D157" s="178" t="s">
        <v>199</v>
      </c>
      <c r="E157" s="179" t="s">
        <v>209</v>
      </c>
      <c r="F157" s="180" t="s">
        <v>210</v>
      </c>
      <c r="G157" s="181" t="s">
        <v>159</v>
      </c>
      <c r="H157" s="182">
        <v>66</v>
      </c>
      <c r="I157" s="183"/>
      <c r="J157" s="183">
        <f t="shared" si="9"/>
        <v>0</v>
      </c>
      <c r="K157" s="180" t="s">
        <v>1</v>
      </c>
      <c r="L157" s="184"/>
      <c r="M157" s="185" t="s">
        <v>1</v>
      </c>
      <c r="N157" s="186" t="s">
        <v>34</v>
      </c>
      <c r="O157" s="174">
        <v>0</v>
      </c>
      <c r="P157" s="174">
        <f t="shared" si="10"/>
        <v>0</v>
      </c>
      <c r="Q157" s="174">
        <v>3.0000000000000001E-3</v>
      </c>
      <c r="R157" s="174">
        <f t="shared" si="11"/>
        <v>0.19800000000000001</v>
      </c>
      <c r="S157" s="174">
        <v>0</v>
      </c>
      <c r="T157" s="175">
        <f t="shared" si="12"/>
        <v>0</v>
      </c>
      <c r="AR157" s="176" t="s">
        <v>202</v>
      </c>
      <c r="AT157" s="176" t="s">
        <v>199</v>
      </c>
      <c r="AU157" s="176" t="s">
        <v>79</v>
      </c>
      <c r="AY157" s="13" t="s">
        <v>119</v>
      </c>
      <c r="BE157" s="177">
        <f t="shared" si="13"/>
        <v>0</v>
      </c>
      <c r="BF157" s="177">
        <f t="shared" si="14"/>
        <v>0</v>
      </c>
      <c r="BG157" s="177">
        <f t="shared" si="15"/>
        <v>0</v>
      </c>
      <c r="BH157" s="177">
        <f t="shared" si="16"/>
        <v>0</v>
      </c>
      <c r="BI157" s="177">
        <f t="shared" si="17"/>
        <v>0</v>
      </c>
      <c r="BJ157" s="13" t="s">
        <v>77</v>
      </c>
      <c r="BK157" s="177">
        <f t="shared" si="18"/>
        <v>0</v>
      </c>
      <c r="BL157" s="13" t="s">
        <v>194</v>
      </c>
      <c r="BM157" s="176" t="s">
        <v>211</v>
      </c>
    </row>
    <row r="158" spans="2:65" s="1" customFormat="1" ht="16.5" customHeight="1">
      <c r="B158" s="27"/>
      <c r="C158" s="178" t="s">
        <v>212</v>
      </c>
      <c r="D158" s="178" t="s">
        <v>199</v>
      </c>
      <c r="E158" s="179" t="s">
        <v>213</v>
      </c>
      <c r="F158" s="180" t="s">
        <v>214</v>
      </c>
      <c r="G158" s="181" t="s">
        <v>125</v>
      </c>
      <c r="H158" s="182">
        <v>2</v>
      </c>
      <c r="I158" s="183"/>
      <c r="J158" s="183">
        <f t="shared" si="9"/>
        <v>0</v>
      </c>
      <c r="K158" s="180" t="s">
        <v>1</v>
      </c>
      <c r="L158" s="184"/>
      <c r="M158" s="185" t="s">
        <v>1</v>
      </c>
      <c r="N158" s="186" t="s">
        <v>34</v>
      </c>
      <c r="O158" s="174">
        <v>0</v>
      </c>
      <c r="P158" s="174">
        <f t="shared" si="10"/>
        <v>0</v>
      </c>
      <c r="Q158" s="174">
        <v>1.0000000000000001E-5</v>
      </c>
      <c r="R158" s="174">
        <f t="shared" si="11"/>
        <v>2.0000000000000002E-5</v>
      </c>
      <c r="S158" s="174">
        <v>0</v>
      </c>
      <c r="T158" s="175">
        <f t="shared" si="12"/>
        <v>0</v>
      </c>
      <c r="AR158" s="176" t="s">
        <v>202</v>
      </c>
      <c r="AT158" s="176" t="s">
        <v>199</v>
      </c>
      <c r="AU158" s="176" t="s">
        <v>79</v>
      </c>
      <c r="AY158" s="13" t="s">
        <v>119</v>
      </c>
      <c r="BE158" s="177">
        <f t="shared" si="13"/>
        <v>0</v>
      </c>
      <c r="BF158" s="177">
        <f t="shared" si="14"/>
        <v>0</v>
      </c>
      <c r="BG158" s="177">
        <f t="shared" si="15"/>
        <v>0</v>
      </c>
      <c r="BH158" s="177">
        <f t="shared" si="16"/>
        <v>0</v>
      </c>
      <c r="BI158" s="177">
        <f t="shared" si="17"/>
        <v>0</v>
      </c>
      <c r="BJ158" s="13" t="s">
        <v>77</v>
      </c>
      <c r="BK158" s="177">
        <f t="shared" si="18"/>
        <v>0</v>
      </c>
      <c r="BL158" s="13" t="s">
        <v>194</v>
      </c>
      <c r="BM158" s="176" t="s">
        <v>215</v>
      </c>
    </row>
    <row r="159" spans="2:65" s="1" customFormat="1" ht="16.5" customHeight="1">
      <c r="B159" s="27"/>
      <c r="C159" s="178" t="s">
        <v>7</v>
      </c>
      <c r="D159" s="178" t="s">
        <v>199</v>
      </c>
      <c r="E159" s="179" t="s">
        <v>216</v>
      </c>
      <c r="F159" s="180" t="s">
        <v>217</v>
      </c>
      <c r="G159" s="181" t="s">
        <v>125</v>
      </c>
      <c r="H159" s="182">
        <v>32</v>
      </c>
      <c r="I159" s="183"/>
      <c r="J159" s="183">
        <f t="shared" si="9"/>
        <v>0</v>
      </c>
      <c r="K159" s="180" t="s">
        <v>1</v>
      </c>
      <c r="L159" s="184"/>
      <c r="M159" s="185" t="s">
        <v>1</v>
      </c>
      <c r="N159" s="186" t="s">
        <v>34</v>
      </c>
      <c r="O159" s="174">
        <v>0</v>
      </c>
      <c r="P159" s="174">
        <f t="shared" si="10"/>
        <v>0</v>
      </c>
      <c r="Q159" s="174">
        <v>1.0000000000000001E-5</v>
      </c>
      <c r="R159" s="174">
        <f t="shared" si="11"/>
        <v>3.2000000000000003E-4</v>
      </c>
      <c r="S159" s="174">
        <v>0</v>
      </c>
      <c r="T159" s="175">
        <f t="shared" si="12"/>
        <v>0</v>
      </c>
      <c r="AR159" s="176" t="s">
        <v>202</v>
      </c>
      <c r="AT159" s="176" t="s">
        <v>199</v>
      </c>
      <c r="AU159" s="176" t="s">
        <v>79</v>
      </c>
      <c r="AY159" s="13" t="s">
        <v>119</v>
      </c>
      <c r="BE159" s="177">
        <f t="shared" si="13"/>
        <v>0</v>
      </c>
      <c r="BF159" s="177">
        <f t="shared" si="14"/>
        <v>0</v>
      </c>
      <c r="BG159" s="177">
        <f t="shared" si="15"/>
        <v>0</v>
      </c>
      <c r="BH159" s="177">
        <f t="shared" si="16"/>
        <v>0</v>
      </c>
      <c r="BI159" s="177">
        <f t="shared" si="17"/>
        <v>0</v>
      </c>
      <c r="BJ159" s="13" t="s">
        <v>77</v>
      </c>
      <c r="BK159" s="177">
        <f t="shared" si="18"/>
        <v>0</v>
      </c>
      <c r="BL159" s="13" t="s">
        <v>194</v>
      </c>
      <c r="BM159" s="176" t="s">
        <v>218</v>
      </c>
    </row>
    <row r="160" spans="2:65" s="1" customFormat="1" ht="16.5" customHeight="1">
      <c r="B160" s="27"/>
      <c r="C160" s="178" t="s">
        <v>219</v>
      </c>
      <c r="D160" s="178" t="s">
        <v>199</v>
      </c>
      <c r="E160" s="179" t="s">
        <v>220</v>
      </c>
      <c r="F160" s="180" t="s">
        <v>221</v>
      </c>
      <c r="G160" s="181" t="s">
        <v>125</v>
      </c>
      <c r="H160" s="182">
        <v>6</v>
      </c>
      <c r="I160" s="183"/>
      <c r="J160" s="183">
        <f t="shared" si="9"/>
        <v>0</v>
      </c>
      <c r="K160" s="180" t="s">
        <v>1</v>
      </c>
      <c r="L160" s="184"/>
      <c r="M160" s="185" t="s">
        <v>1</v>
      </c>
      <c r="N160" s="186" t="s">
        <v>34</v>
      </c>
      <c r="O160" s="174">
        <v>0</v>
      </c>
      <c r="P160" s="174">
        <f t="shared" si="10"/>
        <v>0</v>
      </c>
      <c r="Q160" s="174">
        <v>1.0000000000000001E-5</v>
      </c>
      <c r="R160" s="174">
        <f t="shared" si="11"/>
        <v>6.0000000000000008E-5</v>
      </c>
      <c r="S160" s="174">
        <v>0</v>
      </c>
      <c r="T160" s="175">
        <f t="shared" si="12"/>
        <v>0</v>
      </c>
      <c r="AR160" s="176" t="s">
        <v>202</v>
      </c>
      <c r="AT160" s="176" t="s">
        <v>199</v>
      </c>
      <c r="AU160" s="176" t="s">
        <v>79</v>
      </c>
      <c r="AY160" s="13" t="s">
        <v>119</v>
      </c>
      <c r="BE160" s="177">
        <f t="shared" si="13"/>
        <v>0</v>
      </c>
      <c r="BF160" s="177">
        <f t="shared" si="14"/>
        <v>0</v>
      </c>
      <c r="BG160" s="177">
        <f t="shared" si="15"/>
        <v>0</v>
      </c>
      <c r="BH160" s="177">
        <f t="shared" si="16"/>
        <v>0</v>
      </c>
      <c r="BI160" s="177">
        <f t="shared" si="17"/>
        <v>0</v>
      </c>
      <c r="BJ160" s="13" t="s">
        <v>77</v>
      </c>
      <c r="BK160" s="177">
        <f t="shared" si="18"/>
        <v>0</v>
      </c>
      <c r="BL160" s="13" t="s">
        <v>194</v>
      </c>
      <c r="BM160" s="176" t="s">
        <v>222</v>
      </c>
    </row>
    <row r="161" spans="2:65" s="1" customFormat="1" ht="16.5" customHeight="1">
      <c r="B161" s="27"/>
      <c r="C161" s="178" t="s">
        <v>223</v>
      </c>
      <c r="D161" s="178" t="s">
        <v>199</v>
      </c>
      <c r="E161" s="179" t="s">
        <v>224</v>
      </c>
      <c r="F161" s="180" t="s">
        <v>225</v>
      </c>
      <c r="G161" s="181" t="s">
        <v>125</v>
      </c>
      <c r="H161" s="182">
        <v>6</v>
      </c>
      <c r="I161" s="183"/>
      <c r="J161" s="183">
        <f t="shared" si="9"/>
        <v>0</v>
      </c>
      <c r="K161" s="180" t="s">
        <v>1</v>
      </c>
      <c r="L161" s="184"/>
      <c r="M161" s="185" t="s">
        <v>1</v>
      </c>
      <c r="N161" s="186" t="s">
        <v>34</v>
      </c>
      <c r="O161" s="174">
        <v>0</v>
      </c>
      <c r="P161" s="174">
        <f t="shared" si="10"/>
        <v>0</v>
      </c>
      <c r="Q161" s="174">
        <v>1.0000000000000001E-5</v>
      </c>
      <c r="R161" s="174">
        <f t="shared" si="11"/>
        <v>6.0000000000000008E-5</v>
      </c>
      <c r="S161" s="174">
        <v>0</v>
      </c>
      <c r="T161" s="175">
        <f t="shared" si="12"/>
        <v>0</v>
      </c>
      <c r="AR161" s="176" t="s">
        <v>202</v>
      </c>
      <c r="AT161" s="176" t="s">
        <v>199</v>
      </c>
      <c r="AU161" s="176" t="s">
        <v>79</v>
      </c>
      <c r="AY161" s="13" t="s">
        <v>119</v>
      </c>
      <c r="BE161" s="177">
        <f t="shared" si="13"/>
        <v>0</v>
      </c>
      <c r="BF161" s="177">
        <f t="shared" si="14"/>
        <v>0</v>
      </c>
      <c r="BG161" s="177">
        <f t="shared" si="15"/>
        <v>0</v>
      </c>
      <c r="BH161" s="177">
        <f t="shared" si="16"/>
        <v>0</v>
      </c>
      <c r="BI161" s="177">
        <f t="shared" si="17"/>
        <v>0</v>
      </c>
      <c r="BJ161" s="13" t="s">
        <v>77</v>
      </c>
      <c r="BK161" s="177">
        <f t="shared" si="18"/>
        <v>0</v>
      </c>
      <c r="BL161" s="13" t="s">
        <v>194</v>
      </c>
      <c r="BM161" s="176" t="s">
        <v>226</v>
      </c>
    </row>
    <row r="162" spans="2:65" s="1" customFormat="1" ht="16.5" customHeight="1">
      <c r="B162" s="27"/>
      <c r="C162" s="166" t="s">
        <v>227</v>
      </c>
      <c r="D162" s="166" t="s">
        <v>122</v>
      </c>
      <c r="E162" s="167" t="s">
        <v>228</v>
      </c>
      <c r="F162" s="168" t="s">
        <v>229</v>
      </c>
      <c r="G162" s="169" t="s">
        <v>125</v>
      </c>
      <c r="H162" s="170">
        <v>30</v>
      </c>
      <c r="I162" s="171"/>
      <c r="J162" s="171">
        <f t="shared" si="9"/>
        <v>0</v>
      </c>
      <c r="K162" s="168" t="s">
        <v>126</v>
      </c>
      <c r="L162" s="31"/>
      <c r="M162" s="172" t="s">
        <v>1</v>
      </c>
      <c r="N162" s="173" t="s">
        <v>34</v>
      </c>
      <c r="O162" s="174">
        <v>0.2</v>
      </c>
      <c r="P162" s="174">
        <f t="shared" si="10"/>
        <v>6</v>
      </c>
      <c r="Q162" s="174">
        <v>0</v>
      </c>
      <c r="R162" s="174">
        <f t="shared" si="11"/>
        <v>0</v>
      </c>
      <c r="S162" s="174">
        <v>0</v>
      </c>
      <c r="T162" s="175">
        <f t="shared" si="12"/>
        <v>0</v>
      </c>
      <c r="AR162" s="176" t="s">
        <v>194</v>
      </c>
      <c r="AT162" s="176" t="s">
        <v>122</v>
      </c>
      <c r="AU162" s="176" t="s">
        <v>79</v>
      </c>
      <c r="AY162" s="13" t="s">
        <v>119</v>
      </c>
      <c r="BE162" s="177">
        <f t="shared" si="13"/>
        <v>0</v>
      </c>
      <c r="BF162" s="177">
        <f t="shared" si="14"/>
        <v>0</v>
      </c>
      <c r="BG162" s="177">
        <f t="shared" si="15"/>
        <v>0</v>
      </c>
      <c r="BH162" s="177">
        <f t="shared" si="16"/>
        <v>0</v>
      </c>
      <c r="BI162" s="177">
        <f t="shared" si="17"/>
        <v>0</v>
      </c>
      <c r="BJ162" s="13" t="s">
        <v>77</v>
      </c>
      <c r="BK162" s="177">
        <f t="shared" si="18"/>
        <v>0</v>
      </c>
      <c r="BL162" s="13" t="s">
        <v>194</v>
      </c>
      <c r="BM162" s="176" t="s">
        <v>230</v>
      </c>
    </row>
    <row r="163" spans="2:65" s="1" customFormat="1" ht="24" customHeight="1">
      <c r="B163" s="27"/>
      <c r="C163" s="178" t="s">
        <v>231</v>
      </c>
      <c r="D163" s="178" t="s">
        <v>199</v>
      </c>
      <c r="E163" s="179" t="s">
        <v>232</v>
      </c>
      <c r="F163" s="180" t="s">
        <v>233</v>
      </c>
      <c r="G163" s="181" t="s">
        <v>125</v>
      </c>
      <c r="H163" s="182">
        <v>30</v>
      </c>
      <c r="I163" s="183"/>
      <c r="J163" s="183">
        <f t="shared" si="9"/>
        <v>0</v>
      </c>
      <c r="K163" s="180" t="s">
        <v>126</v>
      </c>
      <c r="L163" s="184"/>
      <c r="M163" s="185" t="s">
        <v>1</v>
      </c>
      <c r="N163" s="186" t="s">
        <v>34</v>
      </c>
      <c r="O163" s="174">
        <v>0</v>
      </c>
      <c r="P163" s="174">
        <f t="shared" si="10"/>
        <v>0</v>
      </c>
      <c r="Q163" s="174">
        <v>4.0000000000000003E-5</v>
      </c>
      <c r="R163" s="174">
        <f t="shared" si="11"/>
        <v>1.2000000000000001E-3</v>
      </c>
      <c r="S163" s="174">
        <v>0</v>
      </c>
      <c r="T163" s="175">
        <f t="shared" si="12"/>
        <v>0</v>
      </c>
      <c r="AR163" s="176" t="s">
        <v>202</v>
      </c>
      <c r="AT163" s="176" t="s">
        <v>199</v>
      </c>
      <c r="AU163" s="176" t="s">
        <v>79</v>
      </c>
      <c r="AY163" s="13" t="s">
        <v>119</v>
      </c>
      <c r="BE163" s="177">
        <f t="shared" si="13"/>
        <v>0</v>
      </c>
      <c r="BF163" s="177">
        <f t="shared" si="14"/>
        <v>0</v>
      </c>
      <c r="BG163" s="177">
        <f t="shared" si="15"/>
        <v>0</v>
      </c>
      <c r="BH163" s="177">
        <f t="shared" si="16"/>
        <v>0</v>
      </c>
      <c r="BI163" s="177">
        <f t="shared" si="17"/>
        <v>0</v>
      </c>
      <c r="BJ163" s="13" t="s">
        <v>77</v>
      </c>
      <c r="BK163" s="177">
        <f t="shared" si="18"/>
        <v>0</v>
      </c>
      <c r="BL163" s="13" t="s">
        <v>194</v>
      </c>
      <c r="BM163" s="176" t="s">
        <v>234</v>
      </c>
    </row>
    <row r="164" spans="2:65" s="1" customFormat="1" ht="16.5" customHeight="1">
      <c r="B164" s="27"/>
      <c r="C164" s="166" t="s">
        <v>235</v>
      </c>
      <c r="D164" s="166" t="s">
        <v>122</v>
      </c>
      <c r="E164" s="167" t="s">
        <v>236</v>
      </c>
      <c r="F164" s="168" t="s">
        <v>237</v>
      </c>
      <c r="G164" s="169" t="s">
        <v>125</v>
      </c>
      <c r="H164" s="170">
        <v>165</v>
      </c>
      <c r="I164" s="171"/>
      <c r="J164" s="171">
        <f t="shared" si="9"/>
        <v>0</v>
      </c>
      <c r="K164" s="168" t="s">
        <v>126</v>
      </c>
      <c r="L164" s="31"/>
      <c r="M164" s="172" t="s">
        <v>1</v>
      </c>
      <c r="N164" s="173" t="s">
        <v>34</v>
      </c>
      <c r="O164" s="174">
        <v>9.0999999999999998E-2</v>
      </c>
      <c r="P164" s="174">
        <f t="shared" si="10"/>
        <v>15.014999999999999</v>
      </c>
      <c r="Q164" s="174">
        <v>0</v>
      </c>
      <c r="R164" s="174">
        <f t="shared" si="11"/>
        <v>0</v>
      </c>
      <c r="S164" s="174">
        <v>0</v>
      </c>
      <c r="T164" s="175">
        <f t="shared" si="12"/>
        <v>0</v>
      </c>
      <c r="AR164" s="176" t="s">
        <v>194</v>
      </c>
      <c r="AT164" s="176" t="s">
        <v>122</v>
      </c>
      <c r="AU164" s="176" t="s">
        <v>79</v>
      </c>
      <c r="AY164" s="13" t="s">
        <v>119</v>
      </c>
      <c r="BE164" s="177">
        <f t="shared" si="13"/>
        <v>0</v>
      </c>
      <c r="BF164" s="177">
        <f t="shared" si="14"/>
        <v>0</v>
      </c>
      <c r="BG164" s="177">
        <f t="shared" si="15"/>
        <v>0</v>
      </c>
      <c r="BH164" s="177">
        <f t="shared" si="16"/>
        <v>0</v>
      </c>
      <c r="BI164" s="177">
        <f t="shared" si="17"/>
        <v>0</v>
      </c>
      <c r="BJ164" s="13" t="s">
        <v>77</v>
      </c>
      <c r="BK164" s="177">
        <f t="shared" si="18"/>
        <v>0</v>
      </c>
      <c r="BL164" s="13" t="s">
        <v>194</v>
      </c>
      <c r="BM164" s="176" t="s">
        <v>238</v>
      </c>
    </row>
    <row r="165" spans="2:65" s="1" customFormat="1" ht="24" customHeight="1">
      <c r="B165" s="27"/>
      <c r="C165" s="178" t="s">
        <v>239</v>
      </c>
      <c r="D165" s="178" t="s">
        <v>199</v>
      </c>
      <c r="E165" s="179" t="s">
        <v>240</v>
      </c>
      <c r="F165" s="180" t="s">
        <v>241</v>
      </c>
      <c r="G165" s="181" t="s">
        <v>125</v>
      </c>
      <c r="H165" s="182">
        <v>165</v>
      </c>
      <c r="I165" s="183"/>
      <c r="J165" s="183">
        <f t="shared" si="9"/>
        <v>0</v>
      </c>
      <c r="K165" s="180" t="s">
        <v>126</v>
      </c>
      <c r="L165" s="184"/>
      <c r="M165" s="185" t="s">
        <v>1</v>
      </c>
      <c r="N165" s="186" t="s">
        <v>34</v>
      </c>
      <c r="O165" s="174">
        <v>0</v>
      </c>
      <c r="P165" s="174">
        <f t="shared" si="10"/>
        <v>0</v>
      </c>
      <c r="Q165" s="174">
        <v>5.0000000000000002E-5</v>
      </c>
      <c r="R165" s="174">
        <f t="shared" si="11"/>
        <v>8.2500000000000004E-3</v>
      </c>
      <c r="S165" s="174">
        <v>0</v>
      </c>
      <c r="T165" s="175">
        <f t="shared" si="12"/>
        <v>0</v>
      </c>
      <c r="AR165" s="176" t="s">
        <v>202</v>
      </c>
      <c r="AT165" s="176" t="s">
        <v>199</v>
      </c>
      <c r="AU165" s="176" t="s">
        <v>79</v>
      </c>
      <c r="AY165" s="13" t="s">
        <v>119</v>
      </c>
      <c r="BE165" s="177">
        <f t="shared" si="13"/>
        <v>0</v>
      </c>
      <c r="BF165" s="177">
        <f t="shared" si="14"/>
        <v>0</v>
      </c>
      <c r="BG165" s="177">
        <f t="shared" si="15"/>
        <v>0</v>
      </c>
      <c r="BH165" s="177">
        <f t="shared" si="16"/>
        <v>0</v>
      </c>
      <c r="BI165" s="177">
        <f t="shared" si="17"/>
        <v>0</v>
      </c>
      <c r="BJ165" s="13" t="s">
        <v>77</v>
      </c>
      <c r="BK165" s="177">
        <f t="shared" si="18"/>
        <v>0</v>
      </c>
      <c r="BL165" s="13" t="s">
        <v>194</v>
      </c>
      <c r="BM165" s="176" t="s">
        <v>242</v>
      </c>
    </row>
    <row r="166" spans="2:65" s="1" customFormat="1" ht="24" customHeight="1">
      <c r="B166" s="27"/>
      <c r="C166" s="166" t="s">
        <v>243</v>
      </c>
      <c r="D166" s="166" t="s">
        <v>122</v>
      </c>
      <c r="E166" s="167" t="s">
        <v>244</v>
      </c>
      <c r="F166" s="168" t="s">
        <v>245</v>
      </c>
      <c r="G166" s="169" t="s">
        <v>159</v>
      </c>
      <c r="H166" s="170">
        <v>3</v>
      </c>
      <c r="I166" s="171"/>
      <c r="J166" s="171">
        <f t="shared" si="9"/>
        <v>0</v>
      </c>
      <c r="K166" s="168" t="s">
        <v>126</v>
      </c>
      <c r="L166" s="31"/>
      <c r="M166" s="172" t="s">
        <v>1</v>
      </c>
      <c r="N166" s="173" t="s">
        <v>34</v>
      </c>
      <c r="O166" s="174">
        <v>0.08</v>
      </c>
      <c r="P166" s="174">
        <f t="shared" si="10"/>
        <v>0.24</v>
      </c>
      <c r="Q166" s="174">
        <v>0</v>
      </c>
      <c r="R166" s="174">
        <f t="shared" si="11"/>
        <v>0</v>
      </c>
      <c r="S166" s="174">
        <v>0</v>
      </c>
      <c r="T166" s="175">
        <f t="shared" si="12"/>
        <v>0</v>
      </c>
      <c r="AR166" s="176" t="s">
        <v>194</v>
      </c>
      <c r="AT166" s="176" t="s">
        <v>122</v>
      </c>
      <c r="AU166" s="176" t="s">
        <v>79</v>
      </c>
      <c r="AY166" s="13" t="s">
        <v>119</v>
      </c>
      <c r="BE166" s="177">
        <f t="shared" si="13"/>
        <v>0</v>
      </c>
      <c r="BF166" s="177">
        <f t="shared" si="14"/>
        <v>0</v>
      </c>
      <c r="BG166" s="177">
        <f t="shared" si="15"/>
        <v>0</v>
      </c>
      <c r="BH166" s="177">
        <f t="shared" si="16"/>
        <v>0</v>
      </c>
      <c r="BI166" s="177">
        <f t="shared" si="17"/>
        <v>0</v>
      </c>
      <c r="BJ166" s="13" t="s">
        <v>77</v>
      </c>
      <c r="BK166" s="177">
        <f t="shared" si="18"/>
        <v>0</v>
      </c>
      <c r="BL166" s="13" t="s">
        <v>194</v>
      </c>
      <c r="BM166" s="176" t="s">
        <v>246</v>
      </c>
    </row>
    <row r="167" spans="2:65" s="1" customFormat="1" ht="16.5" customHeight="1">
      <c r="B167" s="27"/>
      <c r="C167" s="178" t="s">
        <v>247</v>
      </c>
      <c r="D167" s="178" t="s">
        <v>199</v>
      </c>
      <c r="E167" s="179" t="s">
        <v>248</v>
      </c>
      <c r="F167" s="180" t="s">
        <v>249</v>
      </c>
      <c r="G167" s="181" t="s">
        <v>159</v>
      </c>
      <c r="H167" s="182">
        <v>3.6</v>
      </c>
      <c r="I167" s="183"/>
      <c r="J167" s="183">
        <f t="shared" si="9"/>
        <v>0</v>
      </c>
      <c r="K167" s="180" t="s">
        <v>126</v>
      </c>
      <c r="L167" s="184"/>
      <c r="M167" s="185" t="s">
        <v>1</v>
      </c>
      <c r="N167" s="186" t="s">
        <v>34</v>
      </c>
      <c r="O167" s="174">
        <v>0</v>
      </c>
      <c r="P167" s="174">
        <f t="shared" si="10"/>
        <v>0</v>
      </c>
      <c r="Q167" s="174">
        <v>2.9999999999999997E-4</v>
      </c>
      <c r="R167" s="174">
        <f t="shared" si="11"/>
        <v>1.08E-3</v>
      </c>
      <c r="S167" s="174">
        <v>0</v>
      </c>
      <c r="T167" s="175">
        <f t="shared" si="12"/>
        <v>0</v>
      </c>
      <c r="AR167" s="176" t="s">
        <v>202</v>
      </c>
      <c r="AT167" s="176" t="s">
        <v>199</v>
      </c>
      <c r="AU167" s="176" t="s">
        <v>79</v>
      </c>
      <c r="AY167" s="13" t="s">
        <v>119</v>
      </c>
      <c r="BE167" s="177">
        <f t="shared" si="13"/>
        <v>0</v>
      </c>
      <c r="BF167" s="177">
        <f t="shared" si="14"/>
        <v>0</v>
      </c>
      <c r="BG167" s="177">
        <f t="shared" si="15"/>
        <v>0</v>
      </c>
      <c r="BH167" s="177">
        <f t="shared" si="16"/>
        <v>0</v>
      </c>
      <c r="BI167" s="177">
        <f t="shared" si="17"/>
        <v>0</v>
      </c>
      <c r="BJ167" s="13" t="s">
        <v>77</v>
      </c>
      <c r="BK167" s="177">
        <f t="shared" si="18"/>
        <v>0</v>
      </c>
      <c r="BL167" s="13" t="s">
        <v>194</v>
      </c>
      <c r="BM167" s="176" t="s">
        <v>250</v>
      </c>
    </row>
    <row r="168" spans="2:65" s="1" customFormat="1" ht="24" customHeight="1">
      <c r="B168" s="27"/>
      <c r="C168" s="166" t="s">
        <v>251</v>
      </c>
      <c r="D168" s="166" t="s">
        <v>122</v>
      </c>
      <c r="E168" s="167" t="s">
        <v>252</v>
      </c>
      <c r="F168" s="168" t="s">
        <v>253</v>
      </c>
      <c r="G168" s="169" t="s">
        <v>159</v>
      </c>
      <c r="H168" s="170">
        <v>140</v>
      </c>
      <c r="I168" s="171"/>
      <c r="J168" s="171">
        <f t="shared" si="9"/>
        <v>0</v>
      </c>
      <c r="K168" s="168" t="s">
        <v>126</v>
      </c>
      <c r="L168" s="31"/>
      <c r="M168" s="172" t="s">
        <v>1</v>
      </c>
      <c r="N168" s="173" t="s">
        <v>34</v>
      </c>
      <c r="O168" s="174">
        <v>7.3999999999999996E-2</v>
      </c>
      <c r="P168" s="174">
        <f t="shared" si="10"/>
        <v>10.36</v>
      </c>
      <c r="Q168" s="174">
        <v>0</v>
      </c>
      <c r="R168" s="174">
        <f t="shared" si="11"/>
        <v>0</v>
      </c>
      <c r="S168" s="174">
        <v>0</v>
      </c>
      <c r="T168" s="175">
        <f t="shared" si="12"/>
        <v>0</v>
      </c>
      <c r="AR168" s="176" t="s">
        <v>194</v>
      </c>
      <c r="AT168" s="176" t="s">
        <v>122</v>
      </c>
      <c r="AU168" s="176" t="s">
        <v>79</v>
      </c>
      <c r="AY168" s="13" t="s">
        <v>119</v>
      </c>
      <c r="BE168" s="177">
        <f t="shared" si="13"/>
        <v>0</v>
      </c>
      <c r="BF168" s="177">
        <f t="shared" si="14"/>
        <v>0</v>
      </c>
      <c r="BG168" s="177">
        <f t="shared" si="15"/>
        <v>0</v>
      </c>
      <c r="BH168" s="177">
        <f t="shared" si="16"/>
        <v>0</v>
      </c>
      <c r="BI168" s="177">
        <f t="shared" si="17"/>
        <v>0</v>
      </c>
      <c r="BJ168" s="13" t="s">
        <v>77</v>
      </c>
      <c r="BK168" s="177">
        <f t="shared" si="18"/>
        <v>0</v>
      </c>
      <c r="BL168" s="13" t="s">
        <v>194</v>
      </c>
      <c r="BM168" s="176" t="s">
        <v>254</v>
      </c>
    </row>
    <row r="169" spans="2:65" s="1" customFormat="1" ht="24" customHeight="1">
      <c r="B169" s="27"/>
      <c r="C169" s="166" t="s">
        <v>255</v>
      </c>
      <c r="D169" s="166" t="s">
        <v>122</v>
      </c>
      <c r="E169" s="167" t="s">
        <v>256</v>
      </c>
      <c r="F169" s="168" t="s">
        <v>257</v>
      </c>
      <c r="G169" s="169" t="s">
        <v>159</v>
      </c>
      <c r="H169" s="170">
        <v>990</v>
      </c>
      <c r="I169" s="171"/>
      <c r="J169" s="171">
        <f t="shared" si="9"/>
        <v>0</v>
      </c>
      <c r="K169" s="168" t="s">
        <v>126</v>
      </c>
      <c r="L169" s="31"/>
      <c r="M169" s="172" t="s">
        <v>1</v>
      </c>
      <c r="N169" s="173" t="s">
        <v>34</v>
      </c>
      <c r="O169" s="174">
        <v>8.2000000000000003E-2</v>
      </c>
      <c r="P169" s="174">
        <f t="shared" si="10"/>
        <v>81.180000000000007</v>
      </c>
      <c r="Q169" s="174">
        <v>0</v>
      </c>
      <c r="R169" s="174">
        <f t="shared" si="11"/>
        <v>0</v>
      </c>
      <c r="S169" s="174">
        <v>0</v>
      </c>
      <c r="T169" s="175">
        <f t="shared" si="12"/>
        <v>0</v>
      </c>
      <c r="AR169" s="176" t="s">
        <v>194</v>
      </c>
      <c r="AT169" s="176" t="s">
        <v>122</v>
      </c>
      <c r="AU169" s="176" t="s">
        <v>79</v>
      </c>
      <c r="AY169" s="13" t="s">
        <v>119</v>
      </c>
      <c r="BE169" s="177">
        <f t="shared" si="13"/>
        <v>0</v>
      </c>
      <c r="BF169" s="177">
        <f t="shared" si="14"/>
        <v>0</v>
      </c>
      <c r="BG169" s="177">
        <f t="shared" si="15"/>
        <v>0</v>
      </c>
      <c r="BH169" s="177">
        <f t="shared" si="16"/>
        <v>0</v>
      </c>
      <c r="BI169" s="177">
        <f t="shared" si="17"/>
        <v>0</v>
      </c>
      <c r="BJ169" s="13" t="s">
        <v>77</v>
      </c>
      <c r="BK169" s="177">
        <f t="shared" si="18"/>
        <v>0</v>
      </c>
      <c r="BL169" s="13" t="s">
        <v>194</v>
      </c>
      <c r="BM169" s="176" t="s">
        <v>258</v>
      </c>
    </row>
    <row r="170" spans="2:65" s="1" customFormat="1" ht="24" customHeight="1">
      <c r="B170" s="27"/>
      <c r="C170" s="166" t="s">
        <v>202</v>
      </c>
      <c r="D170" s="166" t="s">
        <v>122</v>
      </c>
      <c r="E170" s="167" t="s">
        <v>259</v>
      </c>
      <c r="F170" s="168" t="s">
        <v>260</v>
      </c>
      <c r="G170" s="169" t="s">
        <v>159</v>
      </c>
      <c r="H170" s="170">
        <v>1100</v>
      </c>
      <c r="I170" s="171"/>
      <c r="J170" s="171">
        <f t="shared" si="9"/>
        <v>0</v>
      </c>
      <c r="K170" s="168" t="s">
        <v>126</v>
      </c>
      <c r="L170" s="31"/>
      <c r="M170" s="172" t="s">
        <v>1</v>
      </c>
      <c r="N170" s="173" t="s">
        <v>34</v>
      </c>
      <c r="O170" s="174">
        <v>8.5999999999999993E-2</v>
      </c>
      <c r="P170" s="174">
        <f t="shared" si="10"/>
        <v>94.6</v>
      </c>
      <c r="Q170" s="174">
        <v>0</v>
      </c>
      <c r="R170" s="174">
        <f t="shared" si="11"/>
        <v>0</v>
      </c>
      <c r="S170" s="174">
        <v>0</v>
      </c>
      <c r="T170" s="175">
        <f t="shared" si="12"/>
        <v>0</v>
      </c>
      <c r="AR170" s="176" t="s">
        <v>194</v>
      </c>
      <c r="AT170" s="176" t="s">
        <v>122</v>
      </c>
      <c r="AU170" s="176" t="s">
        <v>79</v>
      </c>
      <c r="AY170" s="13" t="s">
        <v>119</v>
      </c>
      <c r="BE170" s="177">
        <f t="shared" si="13"/>
        <v>0</v>
      </c>
      <c r="BF170" s="177">
        <f t="shared" si="14"/>
        <v>0</v>
      </c>
      <c r="BG170" s="177">
        <f t="shared" si="15"/>
        <v>0</v>
      </c>
      <c r="BH170" s="177">
        <f t="shared" si="16"/>
        <v>0</v>
      </c>
      <c r="BI170" s="177">
        <f t="shared" si="17"/>
        <v>0</v>
      </c>
      <c r="BJ170" s="13" t="s">
        <v>77</v>
      </c>
      <c r="BK170" s="177">
        <f t="shared" si="18"/>
        <v>0</v>
      </c>
      <c r="BL170" s="13" t="s">
        <v>194</v>
      </c>
      <c r="BM170" s="176" t="s">
        <v>261</v>
      </c>
    </row>
    <row r="171" spans="2:65" s="1" customFormat="1" ht="24" customHeight="1">
      <c r="B171" s="27"/>
      <c r="C171" s="166" t="s">
        <v>262</v>
      </c>
      <c r="D171" s="166" t="s">
        <v>122</v>
      </c>
      <c r="E171" s="167" t="s">
        <v>263</v>
      </c>
      <c r="F171" s="168" t="s">
        <v>264</v>
      </c>
      <c r="G171" s="169" t="s">
        <v>159</v>
      </c>
      <c r="H171" s="170">
        <v>11</v>
      </c>
      <c r="I171" s="171"/>
      <c r="J171" s="171">
        <f t="shared" si="9"/>
        <v>0</v>
      </c>
      <c r="K171" s="168" t="s">
        <v>126</v>
      </c>
      <c r="L171" s="31"/>
      <c r="M171" s="172" t="s">
        <v>1</v>
      </c>
      <c r="N171" s="173" t="s">
        <v>34</v>
      </c>
      <c r="O171" s="174">
        <v>0.106</v>
      </c>
      <c r="P171" s="174">
        <f t="shared" si="10"/>
        <v>1.1659999999999999</v>
      </c>
      <c r="Q171" s="174">
        <v>0</v>
      </c>
      <c r="R171" s="174">
        <f t="shared" si="11"/>
        <v>0</v>
      </c>
      <c r="S171" s="174">
        <v>0</v>
      </c>
      <c r="T171" s="175">
        <f t="shared" si="12"/>
        <v>0</v>
      </c>
      <c r="AR171" s="176" t="s">
        <v>194</v>
      </c>
      <c r="AT171" s="176" t="s">
        <v>122</v>
      </c>
      <c r="AU171" s="176" t="s">
        <v>79</v>
      </c>
      <c r="AY171" s="13" t="s">
        <v>119</v>
      </c>
      <c r="BE171" s="177">
        <f t="shared" si="13"/>
        <v>0</v>
      </c>
      <c r="BF171" s="177">
        <f t="shared" si="14"/>
        <v>0</v>
      </c>
      <c r="BG171" s="177">
        <f t="shared" si="15"/>
        <v>0</v>
      </c>
      <c r="BH171" s="177">
        <f t="shared" si="16"/>
        <v>0</v>
      </c>
      <c r="BI171" s="177">
        <f t="shared" si="17"/>
        <v>0</v>
      </c>
      <c r="BJ171" s="13" t="s">
        <v>77</v>
      </c>
      <c r="BK171" s="177">
        <f t="shared" si="18"/>
        <v>0</v>
      </c>
      <c r="BL171" s="13" t="s">
        <v>194</v>
      </c>
      <c r="BM171" s="176" t="s">
        <v>265</v>
      </c>
    </row>
    <row r="172" spans="2:65" s="1" customFormat="1" ht="24" customHeight="1">
      <c r="B172" s="27"/>
      <c r="C172" s="166" t="s">
        <v>266</v>
      </c>
      <c r="D172" s="166" t="s">
        <v>122</v>
      </c>
      <c r="E172" s="167" t="s">
        <v>267</v>
      </c>
      <c r="F172" s="168" t="s">
        <v>268</v>
      </c>
      <c r="G172" s="169" t="s">
        <v>159</v>
      </c>
      <c r="H172" s="170">
        <v>200</v>
      </c>
      <c r="I172" s="171"/>
      <c r="J172" s="171">
        <f t="shared" si="9"/>
        <v>0</v>
      </c>
      <c r="K172" s="168" t="s">
        <v>126</v>
      </c>
      <c r="L172" s="31"/>
      <c r="M172" s="172" t="s">
        <v>1</v>
      </c>
      <c r="N172" s="173" t="s">
        <v>34</v>
      </c>
      <c r="O172" s="174">
        <v>0.11</v>
      </c>
      <c r="P172" s="174">
        <f t="shared" si="10"/>
        <v>22</v>
      </c>
      <c r="Q172" s="174">
        <v>0</v>
      </c>
      <c r="R172" s="174">
        <f t="shared" si="11"/>
        <v>0</v>
      </c>
      <c r="S172" s="174">
        <v>0</v>
      </c>
      <c r="T172" s="175">
        <f t="shared" si="12"/>
        <v>0</v>
      </c>
      <c r="AR172" s="176" t="s">
        <v>194</v>
      </c>
      <c r="AT172" s="176" t="s">
        <v>122</v>
      </c>
      <c r="AU172" s="176" t="s">
        <v>79</v>
      </c>
      <c r="AY172" s="13" t="s">
        <v>119</v>
      </c>
      <c r="BE172" s="177">
        <f t="shared" si="13"/>
        <v>0</v>
      </c>
      <c r="BF172" s="177">
        <f t="shared" si="14"/>
        <v>0</v>
      </c>
      <c r="BG172" s="177">
        <f t="shared" si="15"/>
        <v>0</v>
      </c>
      <c r="BH172" s="177">
        <f t="shared" si="16"/>
        <v>0</v>
      </c>
      <c r="BI172" s="177">
        <f t="shared" si="17"/>
        <v>0</v>
      </c>
      <c r="BJ172" s="13" t="s">
        <v>77</v>
      </c>
      <c r="BK172" s="177">
        <f t="shared" si="18"/>
        <v>0</v>
      </c>
      <c r="BL172" s="13" t="s">
        <v>194</v>
      </c>
      <c r="BM172" s="176" t="s">
        <v>269</v>
      </c>
    </row>
    <row r="173" spans="2:65" s="1" customFormat="1" ht="24" customHeight="1">
      <c r="B173" s="27"/>
      <c r="C173" s="166" t="s">
        <v>270</v>
      </c>
      <c r="D173" s="166" t="s">
        <v>122</v>
      </c>
      <c r="E173" s="167" t="s">
        <v>271</v>
      </c>
      <c r="F173" s="168" t="s">
        <v>272</v>
      </c>
      <c r="G173" s="169" t="s">
        <v>159</v>
      </c>
      <c r="H173" s="170">
        <v>1020</v>
      </c>
      <c r="I173" s="171"/>
      <c r="J173" s="171">
        <f t="shared" si="9"/>
        <v>0</v>
      </c>
      <c r="K173" s="168" t="s">
        <v>126</v>
      </c>
      <c r="L173" s="31"/>
      <c r="M173" s="172" t="s">
        <v>1</v>
      </c>
      <c r="N173" s="173" t="s">
        <v>34</v>
      </c>
      <c r="O173" s="174">
        <v>9.8000000000000004E-2</v>
      </c>
      <c r="P173" s="174">
        <f t="shared" si="10"/>
        <v>99.960000000000008</v>
      </c>
      <c r="Q173" s="174">
        <v>0</v>
      </c>
      <c r="R173" s="174">
        <f t="shared" si="11"/>
        <v>0</v>
      </c>
      <c r="S173" s="174">
        <v>0</v>
      </c>
      <c r="T173" s="175">
        <f t="shared" si="12"/>
        <v>0</v>
      </c>
      <c r="AR173" s="176" t="s">
        <v>194</v>
      </c>
      <c r="AT173" s="176" t="s">
        <v>122</v>
      </c>
      <c r="AU173" s="176" t="s">
        <v>79</v>
      </c>
      <c r="AY173" s="13" t="s">
        <v>119</v>
      </c>
      <c r="BE173" s="177">
        <f t="shared" si="13"/>
        <v>0</v>
      </c>
      <c r="BF173" s="177">
        <f t="shared" si="14"/>
        <v>0</v>
      </c>
      <c r="BG173" s="177">
        <f t="shared" si="15"/>
        <v>0</v>
      </c>
      <c r="BH173" s="177">
        <f t="shared" si="16"/>
        <v>0</v>
      </c>
      <c r="BI173" s="177">
        <f t="shared" si="17"/>
        <v>0</v>
      </c>
      <c r="BJ173" s="13" t="s">
        <v>77</v>
      </c>
      <c r="BK173" s="177">
        <f t="shared" si="18"/>
        <v>0</v>
      </c>
      <c r="BL173" s="13" t="s">
        <v>194</v>
      </c>
      <c r="BM173" s="176" t="s">
        <v>273</v>
      </c>
    </row>
    <row r="174" spans="2:65" s="1" customFormat="1" ht="24" customHeight="1">
      <c r="B174" s="27"/>
      <c r="C174" s="166" t="s">
        <v>274</v>
      </c>
      <c r="D174" s="166" t="s">
        <v>122</v>
      </c>
      <c r="E174" s="167" t="s">
        <v>275</v>
      </c>
      <c r="F174" s="168" t="s">
        <v>276</v>
      </c>
      <c r="G174" s="169" t="s">
        <v>159</v>
      </c>
      <c r="H174" s="170">
        <v>200</v>
      </c>
      <c r="I174" s="171"/>
      <c r="J174" s="171">
        <f t="shared" si="9"/>
        <v>0</v>
      </c>
      <c r="K174" s="168" t="s">
        <v>126</v>
      </c>
      <c r="L174" s="31"/>
      <c r="M174" s="172" t="s">
        <v>1</v>
      </c>
      <c r="N174" s="173" t="s">
        <v>34</v>
      </c>
      <c r="O174" s="174">
        <v>9.8000000000000004E-2</v>
      </c>
      <c r="P174" s="174">
        <f t="shared" si="10"/>
        <v>19.600000000000001</v>
      </c>
      <c r="Q174" s="174">
        <v>0</v>
      </c>
      <c r="R174" s="174">
        <f t="shared" si="11"/>
        <v>0</v>
      </c>
      <c r="S174" s="174">
        <v>0</v>
      </c>
      <c r="T174" s="175">
        <f t="shared" si="12"/>
        <v>0</v>
      </c>
      <c r="AR174" s="176" t="s">
        <v>194</v>
      </c>
      <c r="AT174" s="176" t="s">
        <v>122</v>
      </c>
      <c r="AU174" s="176" t="s">
        <v>79</v>
      </c>
      <c r="AY174" s="13" t="s">
        <v>119</v>
      </c>
      <c r="BE174" s="177">
        <f t="shared" si="13"/>
        <v>0</v>
      </c>
      <c r="BF174" s="177">
        <f t="shared" si="14"/>
        <v>0</v>
      </c>
      <c r="BG174" s="177">
        <f t="shared" si="15"/>
        <v>0</v>
      </c>
      <c r="BH174" s="177">
        <f t="shared" si="16"/>
        <v>0</v>
      </c>
      <c r="BI174" s="177">
        <f t="shared" si="17"/>
        <v>0</v>
      </c>
      <c r="BJ174" s="13" t="s">
        <v>77</v>
      </c>
      <c r="BK174" s="177">
        <f t="shared" si="18"/>
        <v>0</v>
      </c>
      <c r="BL174" s="13" t="s">
        <v>194</v>
      </c>
      <c r="BM174" s="176" t="s">
        <v>277</v>
      </c>
    </row>
    <row r="175" spans="2:65" s="1" customFormat="1" ht="16.5" customHeight="1">
      <c r="B175" s="27"/>
      <c r="C175" s="178" t="s">
        <v>278</v>
      </c>
      <c r="D175" s="178" t="s">
        <v>199</v>
      </c>
      <c r="E175" s="179" t="s">
        <v>279</v>
      </c>
      <c r="F175" s="180" t="s">
        <v>280</v>
      </c>
      <c r="G175" s="181" t="s">
        <v>159</v>
      </c>
      <c r="H175" s="182">
        <v>168</v>
      </c>
      <c r="I175" s="183"/>
      <c r="J175" s="183">
        <f t="shared" si="9"/>
        <v>0</v>
      </c>
      <c r="K175" s="180" t="s">
        <v>126</v>
      </c>
      <c r="L175" s="184"/>
      <c r="M175" s="185" t="s">
        <v>1</v>
      </c>
      <c r="N175" s="186" t="s">
        <v>34</v>
      </c>
      <c r="O175" s="174">
        <v>0</v>
      </c>
      <c r="P175" s="174">
        <f t="shared" si="10"/>
        <v>0</v>
      </c>
      <c r="Q175" s="174">
        <v>1E-4</v>
      </c>
      <c r="R175" s="174">
        <f t="shared" si="11"/>
        <v>1.6800000000000002E-2</v>
      </c>
      <c r="S175" s="174">
        <v>0</v>
      </c>
      <c r="T175" s="175">
        <f t="shared" si="12"/>
        <v>0</v>
      </c>
      <c r="AR175" s="176" t="s">
        <v>202</v>
      </c>
      <c r="AT175" s="176" t="s">
        <v>199</v>
      </c>
      <c r="AU175" s="176" t="s">
        <v>79</v>
      </c>
      <c r="AY175" s="13" t="s">
        <v>119</v>
      </c>
      <c r="BE175" s="177">
        <f t="shared" si="13"/>
        <v>0</v>
      </c>
      <c r="BF175" s="177">
        <f t="shared" si="14"/>
        <v>0</v>
      </c>
      <c r="BG175" s="177">
        <f t="shared" si="15"/>
        <v>0</v>
      </c>
      <c r="BH175" s="177">
        <f t="shared" si="16"/>
        <v>0</v>
      </c>
      <c r="BI175" s="177">
        <f t="shared" si="17"/>
        <v>0</v>
      </c>
      <c r="BJ175" s="13" t="s">
        <v>77</v>
      </c>
      <c r="BK175" s="177">
        <f t="shared" si="18"/>
        <v>0</v>
      </c>
      <c r="BL175" s="13" t="s">
        <v>194</v>
      </c>
      <c r="BM175" s="176" t="s">
        <v>281</v>
      </c>
    </row>
    <row r="176" spans="2:65" s="1" customFormat="1" ht="16.5" customHeight="1">
      <c r="B176" s="27"/>
      <c r="C176" s="178" t="s">
        <v>282</v>
      </c>
      <c r="D176" s="178" t="s">
        <v>199</v>
      </c>
      <c r="E176" s="179" t="s">
        <v>283</v>
      </c>
      <c r="F176" s="180" t="s">
        <v>284</v>
      </c>
      <c r="G176" s="181" t="s">
        <v>159</v>
      </c>
      <c r="H176" s="182">
        <v>1188</v>
      </c>
      <c r="I176" s="183"/>
      <c r="J176" s="183">
        <f t="shared" si="9"/>
        <v>0</v>
      </c>
      <c r="K176" s="180" t="s">
        <v>126</v>
      </c>
      <c r="L176" s="184"/>
      <c r="M176" s="185" t="s">
        <v>1</v>
      </c>
      <c r="N176" s="186" t="s">
        <v>34</v>
      </c>
      <c r="O176" s="174">
        <v>0</v>
      </c>
      <c r="P176" s="174">
        <f t="shared" si="10"/>
        <v>0</v>
      </c>
      <c r="Q176" s="174">
        <v>1.2E-4</v>
      </c>
      <c r="R176" s="174">
        <f t="shared" si="11"/>
        <v>0.14255999999999999</v>
      </c>
      <c r="S176" s="174">
        <v>0</v>
      </c>
      <c r="T176" s="175">
        <f t="shared" si="12"/>
        <v>0</v>
      </c>
      <c r="AR176" s="176" t="s">
        <v>202</v>
      </c>
      <c r="AT176" s="176" t="s">
        <v>199</v>
      </c>
      <c r="AU176" s="176" t="s">
        <v>79</v>
      </c>
      <c r="AY176" s="13" t="s">
        <v>119</v>
      </c>
      <c r="BE176" s="177">
        <f t="shared" si="13"/>
        <v>0</v>
      </c>
      <c r="BF176" s="177">
        <f t="shared" si="14"/>
        <v>0</v>
      </c>
      <c r="BG176" s="177">
        <f t="shared" si="15"/>
        <v>0</v>
      </c>
      <c r="BH176" s="177">
        <f t="shared" si="16"/>
        <v>0</v>
      </c>
      <c r="BI176" s="177">
        <f t="shared" si="17"/>
        <v>0</v>
      </c>
      <c r="BJ176" s="13" t="s">
        <v>77</v>
      </c>
      <c r="BK176" s="177">
        <f t="shared" si="18"/>
        <v>0</v>
      </c>
      <c r="BL176" s="13" t="s">
        <v>194</v>
      </c>
      <c r="BM176" s="176" t="s">
        <v>285</v>
      </c>
    </row>
    <row r="177" spans="2:65" s="1" customFormat="1" ht="16.5" customHeight="1">
      <c r="B177" s="27"/>
      <c r="C177" s="178" t="s">
        <v>286</v>
      </c>
      <c r="D177" s="178" t="s">
        <v>199</v>
      </c>
      <c r="E177" s="179" t="s">
        <v>287</v>
      </c>
      <c r="F177" s="180" t="s">
        <v>288</v>
      </c>
      <c r="G177" s="181" t="s">
        <v>159</v>
      </c>
      <c r="H177" s="182">
        <v>1440</v>
      </c>
      <c r="I177" s="183"/>
      <c r="J177" s="183">
        <f t="shared" si="9"/>
        <v>0</v>
      </c>
      <c r="K177" s="180" t="s">
        <v>1</v>
      </c>
      <c r="L177" s="184"/>
      <c r="M177" s="185" t="s">
        <v>1</v>
      </c>
      <c r="N177" s="186" t="s">
        <v>34</v>
      </c>
      <c r="O177" s="174">
        <v>0</v>
      </c>
      <c r="P177" s="174">
        <f t="shared" si="10"/>
        <v>0</v>
      </c>
      <c r="Q177" s="174">
        <v>1.2E-4</v>
      </c>
      <c r="R177" s="174">
        <f t="shared" si="11"/>
        <v>0.17280000000000001</v>
      </c>
      <c r="S177" s="174">
        <v>0</v>
      </c>
      <c r="T177" s="175">
        <f t="shared" si="12"/>
        <v>0</v>
      </c>
      <c r="AR177" s="176" t="s">
        <v>202</v>
      </c>
      <c r="AT177" s="176" t="s">
        <v>199</v>
      </c>
      <c r="AU177" s="176" t="s">
        <v>79</v>
      </c>
      <c r="AY177" s="13" t="s">
        <v>119</v>
      </c>
      <c r="BE177" s="177">
        <f t="shared" si="13"/>
        <v>0</v>
      </c>
      <c r="BF177" s="177">
        <f t="shared" si="14"/>
        <v>0</v>
      </c>
      <c r="BG177" s="177">
        <f t="shared" si="15"/>
        <v>0</v>
      </c>
      <c r="BH177" s="177">
        <f t="shared" si="16"/>
        <v>0</v>
      </c>
      <c r="BI177" s="177">
        <f t="shared" si="17"/>
        <v>0</v>
      </c>
      <c r="BJ177" s="13" t="s">
        <v>77</v>
      </c>
      <c r="BK177" s="177">
        <f t="shared" si="18"/>
        <v>0</v>
      </c>
      <c r="BL177" s="13" t="s">
        <v>194</v>
      </c>
      <c r="BM177" s="176" t="s">
        <v>289</v>
      </c>
    </row>
    <row r="178" spans="2:65" s="1" customFormat="1" ht="16.5" customHeight="1">
      <c r="B178" s="27"/>
      <c r="C178" s="178" t="s">
        <v>290</v>
      </c>
      <c r="D178" s="178" t="s">
        <v>199</v>
      </c>
      <c r="E178" s="179" t="s">
        <v>291</v>
      </c>
      <c r="F178" s="180" t="s">
        <v>292</v>
      </c>
      <c r="G178" s="181" t="s">
        <v>159</v>
      </c>
      <c r="H178" s="182">
        <v>2040</v>
      </c>
      <c r="I178" s="183"/>
      <c r="J178" s="183">
        <f t="shared" si="9"/>
        <v>0</v>
      </c>
      <c r="K178" s="180" t="s">
        <v>126</v>
      </c>
      <c r="L178" s="184"/>
      <c r="M178" s="185" t="s">
        <v>1</v>
      </c>
      <c r="N178" s="186" t="s">
        <v>34</v>
      </c>
      <c r="O178" s="174">
        <v>0</v>
      </c>
      <c r="P178" s="174">
        <f t="shared" si="10"/>
        <v>0</v>
      </c>
      <c r="Q178" s="174">
        <v>1.7000000000000001E-4</v>
      </c>
      <c r="R178" s="174">
        <f t="shared" si="11"/>
        <v>0.3468</v>
      </c>
      <c r="S178" s="174">
        <v>0</v>
      </c>
      <c r="T178" s="175">
        <f t="shared" si="12"/>
        <v>0</v>
      </c>
      <c r="AR178" s="176" t="s">
        <v>202</v>
      </c>
      <c r="AT178" s="176" t="s">
        <v>199</v>
      </c>
      <c r="AU178" s="176" t="s">
        <v>79</v>
      </c>
      <c r="AY178" s="13" t="s">
        <v>119</v>
      </c>
      <c r="BE178" s="177">
        <f t="shared" si="13"/>
        <v>0</v>
      </c>
      <c r="BF178" s="177">
        <f t="shared" si="14"/>
        <v>0</v>
      </c>
      <c r="BG178" s="177">
        <f t="shared" si="15"/>
        <v>0</v>
      </c>
      <c r="BH178" s="177">
        <f t="shared" si="16"/>
        <v>0</v>
      </c>
      <c r="BI178" s="177">
        <f t="shared" si="17"/>
        <v>0</v>
      </c>
      <c r="BJ178" s="13" t="s">
        <v>77</v>
      </c>
      <c r="BK178" s="177">
        <f t="shared" si="18"/>
        <v>0</v>
      </c>
      <c r="BL178" s="13" t="s">
        <v>194</v>
      </c>
      <c r="BM178" s="176" t="s">
        <v>293</v>
      </c>
    </row>
    <row r="179" spans="2:65" s="1" customFormat="1" ht="16.5" customHeight="1">
      <c r="B179" s="27"/>
      <c r="C179" s="178" t="s">
        <v>294</v>
      </c>
      <c r="D179" s="178" t="s">
        <v>199</v>
      </c>
      <c r="E179" s="179" t="s">
        <v>295</v>
      </c>
      <c r="F179" s="180" t="s">
        <v>296</v>
      </c>
      <c r="G179" s="181" t="s">
        <v>159</v>
      </c>
      <c r="H179" s="182">
        <v>9.6</v>
      </c>
      <c r="I179" s="183"/>
      <c r="J179" s="183">
        <f t="shared" si="9"/>
        <v>0</v>
      </c>
      <c r="K179" s="180" t="s">
        <v>126</v>
      </c>
      <c r="L179" s="184"/>
      <c r="M179" s="185" t="s">
        <v>1</v>
      </c>
      <c r="N179" s="186" t="s">
        <v>34</v>
      </c>
      <c r="O179" s="174">
        <v>0</v>
      </c>
      <c r="P179" s="174">
        <f t="shared" si="10"/>
        <v>0</v>
      </c>
      <c r="Q179" s="174">
        <v>8.9999999999999998E-4</v>
      </c>
      <c r="R179" s="174">
        <f t="shared" si="11"/>
        <v>8.6400000000000001E-3</v>
      </c>
      <c r="S179" s="174">
        <v>0</v>
      </c>
      <c r="T179" s="175">
        <f t="shared" si="12"/>
        <v>0</v>
      </c>
      <c r="AR179" s="176" t="s">
        <v>202</v>
      </c>
      <c r="AT179" s="176" t="s">
        <v>199</v>
      </c>
      <c r="AU179" s="176" t="s">
        <v>79</v>
      </c>
      <c r="AY179" s="13" t="s">
        <v>119</v>
      </c>
      <c r="BE179" s="177">
        <f t="shared" si="13"/>
        <v>0</v>
      </c>
      <c r="BF179" s="177">
        <f t="shared" si="14"/>
        <v>0</v>
      </c>
      <c r="BG179" s="177">
        <f t="shared" si="15"/>
        <v>0</v>
      </c>
      <c r="BH179" s="177">
        <f t="shared" si="16"/>
        <v>0</v>
      </c>
      <c r="BI179" s="177">
        <f t="shared" si="17"/>
        <v>0</v>
      </c>
      <c r="BJ179" s="13" t="s">
        <v>77</v>
      </c>
      <c r="BK179" s="177">
        <f t="shared" si="18"/>
        <v>0</v>
      </c>
      <c r="BL179" s="13" t="s">
        <v>194</v>
      </c>
      <c r="BM179" s="176" t="s">
        <v>297</v>
      </c>
    </row>
    <row r="180" spans="2:65" s="1" customFormat="1" ht="16.5" customHeight="1">
      <c r="B180" s="27"/>
      <c r="C180" s="178" t="s">
        <v>298</v>
      </c>
      <c r="D180" s="178" t="s">
        <v>199</v>
      </c>
      <c r="E180" s="179" t="s">
        <v>299</v>
      </c>
      <c r="F180" s="180" t="s">
        <v>300</v>
      </c>
      <c r="G180" s="181" t="s">
        <v>159</v>
      </c>
      <c r="H180" s="182">
        <v>3.6</v>
      </c>
      <c r="I180" s="183"/>
      <c r="J180" s="183">
        <f t="shared" si="9"/>
        <v>0</v>
      </c>
      <c r="K180" s="180" t="s">
        <v>126</v>
      </c>
      <c r="L180" s="184"/>
      <c r="M180" s="185" t="s">
        <v>1</v>
      </c>
      <c r="N180" s="186" t="s">
        <v>34</v>
      </c>
      <c r="O180" s="174">
        <v>0</v>
      </c>
      <c r="P180" s="174">
        <f t="shared" si="10"/>
        <v>0</v>
      </c>
      <c r="Q180" s="174">
        <v>1.57E-3</v>
      </c>
      <c r="R180" s="174">
        <f t="shared" si="11"/>
        <v>5.6519999999999999E-3</v>
      </c>
      <c r="S180" s="174">
        <v>0</v>
      </c>
      <c r="T180" s="175">
        <f t="shared" si="12"/>
        <v>0</v>
      </c>
      <c r="AR180" s="176" t="s">
        <v>202</v>
      </c>
      <c r="AT180" s="176" t="s">
        <v>199</v>
      </c>
      <c r="AU180" s="176" t="s">
        <v>79</v>
      </c>
      <c r="AY180" s="13" t="s">
        <v>119</v>
      </c>
      <c r="BE180" s="177">
        <f t="shared" si="13"/>
        <v>0</v>
      </c>
      <c r="BF180" s="177">
        <f t="shared" si="14"/>
        <v>0</v>
      </c>
      <c r="BG180" s="177">
        <f t="shared" si="15"/>
        <v>0</v>
      </c>
      <c r="BH180" s="177">
        <f t="shared" si="16"/>
        <v>0</v>
      </c>
      <c r="BI180" s="177">
        <f t="shared" si="17"/>
        <v>0</v>
      </c>
      <c r="BJ180" s="13" t="s">
        <v>77</v>
      </c>
      <c r="BK180" s="177">
        <f t="shared" si="18"/>
        <v>0</v>
      </c>
      <c r="BL180" s="13" t="s">
        <v>194</v>
      </c>
      <c r="BM180" s="176" t="s">
        <v>301</v>
      </c>
    </row>
    <row r="181" spans="2:65" s="1" customFormat="1" ht="16.5" customHeight="1">
      <c r="B181" s="27"/>
      <c r="C181" s="178" t="s">
        <v>302</v>
      </c>
      <c r="D181" s="178" t="s">
        <v>199</v>
      </c>
      <c r="E181" s="179" t="s">
        <v>303</v>
      </c>
      <c r="F181" s="180" t="s">
        <v>304</v>
      </c>
      <c r="G181" s="181" t="s">
        <v>159</v>
      </c>
      <c r="H181" s="182">
        <v>624</v>
      </c>
      <c r="I181" s="183"/>
      <c r="J181" s="183">
        <f t="shared" si="9"/>
        <v>0</v>
      </c>
      <c r="K181" s="180" t="s">
        <v>126</v>
      </c>
      <c r="L181" s="184"/>
      <c r="M181" s="185" t="s">
        <v>1</v>
      </c>
      <c r="N181" s="186" t="s">
        <v>34</v>
      </c>
      <c r="O181" s="174">
        <v>0</v>
      </c>
      <c r="P181" s="174">
        <f t="shared" si="10"/>
        <v>0</v>
      </c>
      <c r="Q181" s="174">
        <v>1.6000000000000001E-4</v>
      </c>
      <c r="R181" s="174">
        <f t="shared" si="11"/>
        <v>9.9840000000000012E-2</v>
      </c>
      <c r="S181" s="174">
        <v>0</v>
      </c>
      <c r="T181" s="175">
        <f t="shared" si="12"/>
        <v>0</v>
      </c>
      <c r="AR181" s="176" t="s">
        <v>202</v>
      </c>
      <c r="AT181" s="176" t="s">
        <v>199</v>
      </c>
      <c r="AU181" s="176" t="s">
        <v>79</v>
      </c>
      <c r="AY181" s="13" t="s">
        <v>119</v>
      </c>
      <c r="BE181" s="177">
        <f t="shared" si="13"/>
        <v>0</v>
      </c>
      <c r="BF181" s="177">
        <f t="shared" si="14"/>
        <v>0</v>
      </c>
      <c r="BG181" s="177">
        <f t="shared" si="15"/>
        <v>0</v>
      </c>
      <c r="BH181" s="177">
        <f t="shared" si="16"/>
        <v>0</v>
      </c>
      <c r="BI181" s="177">
        <f t="shared" si="17"/>
        <v>0</v>
      </c>
      <c r="BJ181" s="13" t="s">
        <v>77</v>
      </c>
      <c r="BK181" s="177">
        <f t="shared" si="18"/>
        <v>0</v>
      </c>
      <c r="BL181" s="13" t="s">
        <v>194</v>
      </c>
      <c r="BM181" s="176" t="s">
        <v>305</v>
      </c>
    </row>
    <row r="182" spans="2:65" s="1" customFormat="1" ht="24" customHeight="1">
      <c r="B182" s="27"/>
      <c r="C182" s="166" t="s">
        <v>306</v>
      </c>
      <c r="D182" s="166" t="s">
        <v>122</v>
      </c>
      <c r="E182" s="167" t="s">
        <v>307</v>
      </c>
      <c r="F182" s="168" t="s">
        <v>308</v>
      </c>
      <c r="G182" s="169" t="s">
        <v>159</v>
      </c>
      <c r="H182" s="170">
        <v>600</v>
      </c>
      <c r="I182" s="171"/>
      <c r="J182" s="171">
        <f t="shared" si="9"/>
        <v>0</v>
      </c>
      <c r="K182" s="168" t="s">
        <v>126</v>
      </c>
      <c r="L182" s="31"/>
      <c r="M182" s="172" t="s">
        <v>1</v>
      </c>
      <c r="N182" s="173" t="s">
        <v>34</v>
      </c>
      <c r="O182" s="174">
        <v>4.3999999999999997E-2</v>
      </c>
      <c r="P182" s="174">
        <f t="shared" si="10"/>
        <v>26.4</v>
      </c>
      <c r="Q182" s="174">
        <v>0</v>
      </c>
      <c r="R182" s="174">
        <f t="shared" si="11"/>
        <v>0</v>
      </c>
      <c r="S182" s="174">
        <v>0</v>
      </c>
      <c r="T182" s="175">
        <f t="shared" si="12"/>
        <v>0</v>
      </c>
      <c r="AR182" s="176" t="s">
        <v>309</v>
      </c>
      <c r="AT182" s="176" t="s">
        <v>122</v>
      </c>
      <c r="AU182" s="176" t="s">
        <v>79</v>
      </c>
      <c r="AY182" s="13" t="s">
        <v>119</v>
      </c>
      <c r="BE182" s="177">
        <f t="shared" si="13"/>
        <v>0</v>
      </c>
      <c r="BF182" s="177">
        <f t="shared" si="14"/>
        <v>0</v>
      </c>
      <c r="BG182" s="177">
        <f t="shared" si="15"/>
        <v>0</v>
      </c>
      <c r="BH182" s="177">
        <f t="shared" si="16"/>
        <v>0</v>
      </c>
      <c r="BI182" s="177">
        <f t="shared" si="17"/>
        <v>0</v>
      </c>
      <c r="BJ182" s="13" t="s">
        <v>77</v>
      </c>
      <c r="BK182" s="177">
        <f t="shared" si="18"/>
        <v>0</v>
      </c>
      <c r="BL182" s="13" t="s">
        <v>309</v>
      </c>
      <c r="BM182" s="176" t="s">
        <v>310</v>
      </c>
    </row>
    <row r="183" spans="2:65" s="1" customFormat="1" ht="16.5" customHeight="1">
      <c r="B183" s="27"/>
      <c r="C183" s="178" t="s">
        <v>311</v>
      </c>
      <c r="D183" s="178" t="s">
        <v>199</v>
      </c>
      <c r="E183" s="179" t="s">
        <v>312</v>
      </c>
      <c r="F183" s="180" t="s">
        <v>313</v>
      </c>
      <c r="G183" s="181" t="s">
        <v>314</v>
      </c>
      <c r="H183" s="182">
        <v>0.72</v>
      </c>
      <c r="I183" s="183"/>
      <c r="J183" s="183">
        <f t="shared" si="9"/>
        <v>0</v>
      </c>
      <c r="K183" s="180" t="s">
        <v>126</v>
      </c>
      <c r="L183" s="184"/>
      <c r="M183" s="185" t="s">
        <v>1</v>
      </c>
      <c r="N183" s="186" t="s">
        <v>34</v>
      </c>
      <c r="O183" s="174">
        <v>0</v>
      </c>
      <c r="P183" s="174">
        <f t="shared" si="10"/>
        <v>0</v>
      </c>
      <c r="Q183" s="174">
        <v>0.03</v>
      </c>
      <c r="R183" s="174">
        <f t="shared" si="11"/>
        <v>2.1599999999999998E-2</v>
      </c>
      <c r="S183" s="174">
        <v>0</v>
      </c>
      <c r="T183" s="175">
        <f t="shared" si="12"/>
        <v>0</v>
      </c>
      <c r="AR183" s="176" t="s">
        <v>315</v>
      </c>
      <c r="AT183" s="176" t="s">
        <v>199</v>
      </c>
      <c r="AU183" s="176" t="s">
        <v>79</v>
      </c>
      <c r="AY183" s="13" t="s">
        <v>119</v>
      </c>
      <c r="BE183" s="177">
        <f t="shared" si="13"/>
        <v>0</v>
      </c>
      <c r="BF183" s="177">
        <f t="shared" si="14"/>
        <v>0</v>
      </c>
      <c r="BG183" s="177">
        <f t="shared" si="15"/>
        <v>0</v>
      </c>
      <c r="BH183" s="177">
        <f t="shared" si="16"/>
        <v>0</v>
      </c>
      <c r="BI183" s="177">
        <f t="shared" si="17"/>
        <v>0</v>
      </c>
      <c r="BJ183" s="13" t="s">
        <v>77</v>
      </c>
      <c r="BK183" s="177">
        <f t="shared" si="18"/>
        <v>0</v>
      </c>
      <c r="BL183" s="13" t="s">
        <v>315</v>
      </c>
      <c r="BM183" s="176" t="s">
        <v>316</v>
      </c>
    </row>
    <row r="184" spans="2:65" s="1" customFormat="1" ht="24" customHeight="1">
      <c r="B184" s="27"/>
      <c r="C184" s="166" t="s">
        <v>317</v>
      </c>
      <c r="D184" s="166" t="s">
        <v>122</v>
      </c>
      <c r="E184" s="167" t="s">
        <v>318</v>
      </c>
      <c r="F184" s="168" t="s">
        <v>319</v>
      </c>
      <c r="G184" s="169" t="s">
        <v>159</v>
      </c>
      <c r="H184" s="170">
        <v>100</v>
      </c>
      <c r="I184" s="171"/>
      <c r="J184" s="171">
        <f t="shared" si="9"/>
        <v>0</v>
      </c>
      <c r="K184" s="168" t="s">
        <v>126</v>
      </c>
      <c r="L184" s="31"/>
      <c r="M184" s="172" t="s">
        <v>1</v>
      </c>
      <c r="N184" s="173" t="s">
        <v>34</v>
      </c>
      <c r="O184" s="174">
        <v>4.5999999999999999E-2</v>
      </c>
      <c r="P184" s="174">
        <f t="shared" si="10"/>
        <v>4.5999999999999996</v>
      </c>
      <c r="Q184" s="174">
        <v>0</v>
      </c>
      <c r="R184" s="174">
        <f t="shared" si="11"/>
        <v>0</v>
      </c>
      <c r="S184" s="174">
        <v>0</v>
      </c>
      <c r="T184" s="175">
        <f t="shared" si="12"/>
        <v>0</v>
      </c>
      <c r="AR184" s="176" t="s">
        <v>194</v>
      </c>
      <c r="AT184" s="176" t="s">
        <v>122</v>
      </c>
      <c r="AU184" s="176" t="s">
        <v>79</v>
      </c>
      <c r="AY184" s="13" t="s">
        <v>119</v>
      </c>
      <c r="BE184" s="177">
        <f t="shared" si="13"/>
        <v>0</v>
      </c>
      <c r="BF184" s="177">
        <f t="shared" si="14"/>
        <v>0</v>
      </c>
      <c r="BG184" s="177">
        <f t="shared" si="15"/>
        <v>0</v>
      </c>
      <c r="BH184" s="177">
        <f t="shared" si="16"/>
        <v>0</v>
      </c>
      <c r="BI184" s="177">
        <f t="shared" si="17"/>
        <v>0</v>
      </c>
      <c r="BJ184" s="13" t="s">
        <v>77</v>
      </c>
      <c r="BK184" s="177">
        <f t="shared" si="18"/>
        <v>0</v>
      </c>
      <c r="BL184" s="13" t="s">
        <v>194</v>
      </c>
      <c r="BM184" s="176" t="s">
        <v>320</v>
      </c>
    </row>
    <row r="185" spans="2:65" s="1" customFormat="1" ht="24" customHeight="1">
      <c r="B185" s="27"/>
      <c r="C185" s="166" t="s">
        <v>321</v>
      </c>
      <c r="D185" s="166" t="s">
        <v>122</v>
      </c>
      <c r="E185" s="167" t="s">
        <v>322</v>
      </c>
      <c r="F185" s="168" t="s">
        <v>323</v>
      </c>
      <c r="G185" s="169" t="s">
        <v>159</v>
      </c>
      <c r="H185" s="170">
        <v>100</v>
      </c>
      <c r="I185" s="171"/>
      <c r="J185" s="171">
        <f t="shared" si="9"/>
        <v>0</v>
      </c>
      <c r="K185" s="168" t="s">
        <v>126</v>
      </c>
      <c r="L185" s="31"/>
      <c r="M185" s="172" t="s">
        <v>1</v>
      </c>
      <c r="N185" s="173" t="s">
        <v>34</v>
      </c>
      <c r="O185" s="174">
        <v>0.09</v>
      </c>
      <c r="P185" s="174">
        <f t="shared" si="10"/>
        <v>9</v>
      </c>
      <c r="Q185" s="174">
        <v>0</v>
      </c>
      <c r="R185" s="174">
        <f t="shared" si="11"/>
        <v>0</v>
      </c>
      <c r="S185" s="174">
        <v>0</v>
      </c>
      <c r="T185" s="175">
        <f t="shared" si="12"/>
        <v>0</v>
      </c>
      <c r="AR185" s="176" t="s">
        <v>194</v>
      </c>
      <c r="AT185" s="176" t="s">
        <v>122</v>
      </c>
      <c r="AU185" s="176" t="s">
        <v>79</v>
      </c>
      <c r="AY185" s="13" t="s">
        <v>119</v>
      </c>
      <c r="BE185" s="177">
        <f t="shared" si="13"/>
        <v>0</v>
      </c>
      <c r="BF185" s="177">
        <f t="shared" si="14"/>
        <v>0</v>
      </c>
      <c r="BG185" s="177">
        <f t="shared" si="15"/>
        <v>0</v>
      </c>
      <c r="BH185" s="177">
        <f t="shared" si="16"/>
        <v>0</v>
      </c>
      <c r="BI185" s="177">
        <f t="shared" si="17"/>
        <v>0</v>
      </c>
      <c r="BJ185" s="13" t="s">
        <v>77</v>
      </c>
      <c r="BK185" s="177">
        <f t="shared" si="18"/>
        <v>0</v>
      </c>
      <c r="BL185" s="13" t="s">
        <v>194</v>
      </c>
      <c r="BM185" s="176" t="s">
        <v>324</v>
      </c>
    </row>
    <row r="186" spans="2:65" s="1" customFormat="1" ht="16.5" customHeight="1">
      <c r="B186" s="27"/>
      <c r="C186" s="178" t="s">
        <v>325</v>
      </c>
      <c r="D186" s="178" t="s">
        <v>199</v>
      </c>
      <c r="E186" s="179" t="s">
        <v>326</v>
      </c>
      <c r="F186" s="180" t="s">
        <v>327</v>
      </c>
      <c r="G186" s="181" t="s">
        <v>159</v>
      </c>
      <c r="H186" s="182">
        <v>240</v>
      </c>
      <c r="I186" s="183"/>
      <c r="J186" s="183">
        <f t="shared" ref="J186:J210" si="19">ROUND(I186*H186,2)</f>
        <v>0</v>
      </c>
      <c r="K186" s="180" t="s">
        <v>1</v>
      </c>
      <c r="L186" s="184"/>
      <c r="M186" s="185" t="s">
        <v>1</v>
      </c>
      <c r="N186" s="186" t="s">
        <v>34</v>
      </c>
      <c r="O186" s="174">
        <v>0</v>
      </c>
      <c r="P186" s="174">
        <f t="shared" ref="P186:P210" si="20">O186*H186</f>
        <v>0</v>
      </c>
      <c r="Q186" s="174">
        <v>6.9999999999999994E-5</v>
      </c>
      <c r="R186" s="174">
        <f t="shared" ref="R186:R210" si="21">Q186*H186</f>
        <v>1.6799999999999999E-2</v>
      </c>
      <c r="S186" s="174">
        <v>0</v>
      </c>
      <c r="T186" s="175">
        <f t="shared" ref="T186:T210" si="22">S186*H186</f>
        <v>0</v>
      </c>
      <c r="AR186" s="176" t="s">
        <v>202</v>
      </c>
      <c r="AT186" s="176" t="s">
        <v>199</v>
      </c>
      <c r="AU186" s="176" t="s">
        <v>79</v>
      </c>
      <c r="AY186" s="13" t="s">
        <v>119</v>
      </c>
      <c r="BE186" s="177">
        <f t="shared" ref="BE186:BE210" si="23">IF(N186="základní",J186,0)</f>
        <v>0</v>
      </c>
      <c r="BF186" s="177">
        <f t="shared" ref="BF186:BF210" si="24">IF(N186="snížená",J186,0)</f>
        <v>0</v>
      </c>
      <c r="BG186" s="177">
        <f t="shared" ref="BG186:BG210" si="25">IF(N186="zákl. přenesená",J186,0)</f>
        <v>0</v>
      </c>
      <c r="BH186" s="177">
        <f t="shared" ref="BH186:BH210" si="26">IF(N186="sníž. přenesená",J186,0)</f>
        <v>0</v>
      </c>
      <c r="BI186" s="177">
        <f t="shared" ref="BI186:BI210" si="27">IF(N186="nulová",J186,0)</f>
        <v>0</v>
      </c>
      <c r="BJ186" s="13" t="s">
        <v>77</v>
      </c>
      <c r="BK186" s="177">
        <f t="shared" ref="BK186:BK210" si="28">ROUND(I186*H186,2)</f>
        <v>0</v>
      </c>
      <c r="BL186" s="13" t="s">
        <v>194</v>
      </c>
      <c r="BM186" s="176" t="s">
        <v>328</v>
      </c>
    </row>
    <row r="187" spans="2:65" s="1" customFormat="1" ht="24" customHeight="1">
      <c r="B187" s="27"/>
      <c r="C187" s="166" t="s">
        <v>329</v>
      </c>
      <c r="D187" s="166" t="s">
        <v>122</v>
      </c>
      <c r="E187" s="167" t="s">
        <v>330</v>
      </c>
      <c r="F187" s="168" t="s">
        <v>331</v>
      </c>
      <c r="G187" s="169" t="s">
        <v>125</v>
      </c>
      <c r="H187" s="170">
        <v>2</v>
      </c>
      <c r="I187" s="171"/>
      <c r="J187" s="171">
        <f t="shared" si="19"/>
        <v>0</v>
      </c>
      <c r="K187" s="168" t="s">
        <v>126</v>
      </c>
      <c r="L187" s="31"/>
      <c r="M187" s="172" t="s">
        <v>1</v>
      </c>
      <c r="N187" s="173" t="s">
        <v>34</v>
      </c>
      <c r="O187" s="174">
        <v>7.3840000000000003</v>
      </c>
      <c r="P187" s="174">
        <f t="shared" si="20"/>
        <v>14.768000000000001</v>
      </c>
      <c r="Q187" s="174">
        <v>0</v>
      </c>
      <c r="R187" s="174">
        <f t="shared" si="21"/>
        <v>0</v>
      </c>
      <c r="S187" s="174">
        <v>0</v>
      </c>
      <c r="T187" s="175">
        <f t="shared" si="22"/>
        <v>0</v>
      </c>
      <c r="AR187" s="176" t="s">
        <v>194</v>
      </c>
      <c r="AT187" s="176" t="s">
        <v>122</v>
      </c>
      <c r="AU187" s="176" t="s">
        <v>79</v>
      </c>
      <c r="AY187" s="13" t="s">
        <v>119</v>
      </c>
      <c r="BE187" s="177">
        <f t="shared" si="23"/>
        <v>0</v>
      </c>
      <c r="BF187" s="177">
        <f t="shared" si="24"/>
        <v>0</v>
      </c>
      <c r="BG187" s="177">
        <f t="shared" si="25"/>
        <v>0</v>
      </c>
      <c r="BH187" s="177">
        <f t="shared" si="26"/>
        <v>0</v>
      </c>
      <c r="BI187" s="177">
        <f t="shared" si="27"/>
        <v>0</v>
      </c>
      <c r="BJ187" s="13" t="s">
        <v>77</v>
      </c>
      <c r="BK187" s="177">
        <f t="shared" si="28"/>
        <v>0</v>
      </c>
      <c r="BL187" s="13" t="s">
        <v>194</v>
      </c>
      <c r="BM187" s="176" t="s">
        <v>332</v>
      </c>
    </row>
    <row r="188" spans="2:65" s="1" customFormat="1" ht="16.5" customHeight="1">
      <c r="B188" s="27"/>
      <c r="C188" s="178" t="s">
        <v>333</v>
      </c>
      <c r="D188" s="178" t="s">
        <v>199</v>
      </c>
      <c r="E188" s="179" t="s">
        <v>334</v>
      </c>
      <c r="F188" s="180" t="s">
        <v>335</v>
      </c>
      <c r="G188" s="181" t="s">
        <v>125</v>
      </c>
      <c r="H188" s="182">
        <v>1</v>
      </c>
      <c r="I188" s="183"/>
      <c r="J188" s="183">
        <f t="shared" si="19"/>
        <v>0</v>
      </c>
      <c r="K188" s="180" t="s">
        <v>1</v>
      </c>
      <c r="L188" s="184"/>
      <c r="M188" s="185" t="s">
        <v>1</v>
      </c>
      <c r="N188" s="186" t="s">
        <v>34</v>
      </c>
      <c r="O188" s="174">
        <v>0</v>
      </c>
      <c r="P188" s="174">
        <f t="shared" si="20"/>
        <v>0</v>
      </c>
      <c r="Q188" s="174">
        <v>2.4E-2</v>
      </c>
      <c r="R188" s="174">
        <f t="shared" si="21"/>
        <v>2.4E-2</v>
      </c>
      <c r="S188" s="174">
        <v>0</v>
      </c>
      <c r="T188" s="175">
        <f t="shared" si="22"/>
        <v>0</v>
      </c>
      <c r="AR188" s="176" t="s">
        <v>202</v>
      </c>
      <c r="AT188" s="176" t="s">
        <v>199</v>
      </c>
      <c r="AU188" s="176" t="s">
        <v>79</v>
      </c>
      <c r="AY188" s="13" t="s">
        <v>119</v>
      </c>
      <c r="BE188" s="177">
        <f t="shared" si="23"/>
        <v>0</v>
      </c>
      <c r="BF188" s="177">
        <f t="shared" si="24"/>
        <v>0</v>
      </c>
      <c r="BG188" s="177">
        <f t="shared" si="25"/>
        <v>0</v>
      </c>
      <c r="BH188" s="177">
        <f t="shared" si="26"/>
        <v>0</v>
      </c>
      <c r="BI188" s="177">
        <f t="shared" si="27"/>
        <v>0</v>
      </c>
      <c r="BJ188" s="13" t="s">
        <v>77</v>
      </c>
      <c r="BK188" s="177">
        <f t="shared" si="28"/>
        <v>0</v>
      </c>
      <c r="BL188" s="13" t="s">
        <v>194</v>
      </c>
      <c r="BM188" s="176" t="s">
        <v>336</v>
      </c>
    </row>
    <row r="189" spans="2:65" s="1" customFormat="1" ht="16.5" customHeight="1">
      <c r="B189" s="27"/>
      <c r="C189" s="178" t="s">
        <v>337</v>
      </c>
      <c r="D189" s="178" t="s">
        <v>199</v>
      </c>
      <c r="E189" s="179" t="s">
        <v>338</v>
      </c>
      <c r="F189" s="180" t="s">
        <v>339</v>
      </c>
      <c r="G189" s="181" t="s">
        <v>125</v>
      </c>
      <c r="H189" s="182">
        <v>1</v>
      </c>
      <c r="I189" s="183"/>
      <c r="J189" s="183">
        <f t="shared" si="19"/>
        <v>0</v>
      </c>
      <c r="K189" s="180" t="s">
        <v>1</v>
      </c>
      <c r="L189" s="184"/>
      <c r="M189" s="185" t="s">
        <v>1</v>
      </c>
      <c r="N189" s="186" t="s">
        <v>34</v>
      </c>
      <c r="O189" s="174">
        <v>0</v>
      </c>
      <c r="P189" s="174">
        <f t="shared" si="20"/>
        <v>0</v>
      </c>
      <c r="Q189" s="174">
        <v>2.4E-2</v>
      </c>
      <c r="R189" s="174">
        <f t="shared" si="21"/>
        <v>2.4E-2</v>
      </c>
      <c r="S189" s="174">
        <v>0</v>
      </c>
      <c r="T189" s="175">
        <f t="shared" si="22"/>
        <v>0</v>
      </c>
      <c r="AR189" s="176" t="s">
        <v>202</v>
      </c>
      <c r="AT189" s="176" t="s">
        <v>199</v>
      </c>
      <c r="AU189" s="176" t="s">
        <v>79</v>
      </c>
      <c r="AY189" s="13" t="s">
        <v>119</v>
      </c>
      <c r="BE189" s="177">
        <f t="shared" si="23"/>
        <v>0</v>
      </c>
      <c r="BF189" s="177">
        <f t="shared" si="24"/>
        <v>0</v>
      </c>
      <c r="BG189" s="177">
        <f t="shared" si="25"/>
        <v>0</v>
      </c>
      <c r="BH189" s="177">
        <f t="shared" si="26"/>
        <v>0</v>
      </c>
      <c r="BI189" s="177">
        <f t="shared" si="27"/>
        <v>0</v>
      </c>
      <c r="BJ189" s="13" t="s">
        <v>77</v>
      </c>
      <c r="BK189" s="177">
        <f t="shared" si="28"/>
        <v>0</v>
      </c>
      <c r="BL189" s="13" t="s">
        <v>194</v>
      </c>
      <c r="BM189" s="176" t="s">
        <v>340</v>
      </c>
    </row>
    <row r="190" spans="2:65" s="1" customFormat="1" ht="24" customHeight="1">
      <c r="B190" s="27"/>
      <c r="C190" s="166" t="s">
        <v>341</v>
      </c>
      <c r="D190" s="166" t="s">
        <v>122</v>
      </c>
      <c r="E190" s="167" t="s">
        <v>342</v>
      </c>
      <c r="F190" s="168" t="s">
        <v>343</v>
      </c>
      <c r="G190" s="169" t="s">
        <v>125</v>
      </c>
      <c r="H190" s="170">
        <v>2</v>
      </c>
      <c r="I190" s="171"/>
      <c r="J190" s="171">
        <f t="shared" si="19"/>
        <v>0</v>
      </c>
      <c r="K190" s="168" t="s">
        <v>126</v>
      </c>
      <c r="L190" s="31"/>
      <c r="M190" s="172" t="s">
        <v>1</v>
      </c>
      <c r="N190" s="173" t="s">
        <v>34</v>
      </c>
      <c r="O190" s="174">
        <v>1.498</v>
      </c>
      <c r="P190" s="174">
        <f t="shared" si="20"/>
        <v>2.996</v>
      </c>
      <c r="Q190" s="174">
        <v>0</v>
      </c>
      <c r="R190" s="174">
        <f t="shared" si="21"/>
        <v>0</v>
      </c>
      <c r="S190" s="174">
        <v>0</v>
      </c>
      <c r="T190" s="175">
        <f t="shared" si="22"/>
        <v>0</v>
      </c>
      <c r="AR190" s="176" t="s">
        <v>194</v>
      </c>
      <c r="AT190" s="176" t="s">
        <v>122</v>
      </c>
      <c r="AU190" s="176" t="s">
        <v>79</v>
      </c>
      <c r="AY190" s="13" t="s">
        <v>119</v>
      </c>
      <c r="BE190" s="177">
        <f t="shared" si="23"/>
        <v>0</v>
      </c>
      <c r="BF190" s="177">
        <f t="shared" si="24"/>
        <v>0</v>
      </c>
      <c r="BG190" s="177">
        <f t="shared" si="25"/>
        <v>0</v>
      </c>
      <c r="BH190" s="177">
        <f t="shared" si="26"/>
        <v>0</v>
      </c>
      <c r="BI190" s="177">
        <f t="shared" si="27"/>
        <v>0</v>
      </c>
      <c r="BJ190" s="13" t="s">
        <v>77</v>
      </c>
      <c r="BK190" s="177">
        <f t="shared" si="28"/>
        <v>0</v>
      </c>
      <c r="BL190" s="13" t="s">
        <v>194</v>
      </c>
      <c r="BM190" s="176" t="s">
        <v>344</v>
      </c>
    </row>
    <row r="191" spans="2:65" s="1" customFormat="1" ht="24" customHeight="1">
      <c r="B191" s="27"/>
      <c r="C191" s="166" t="s">
        <v>345</v>
      </c>
      <c r="D191" s="166" t="s">
        <v>122</v>
      </c>
      <c r="E191" s="167" t="s">
        <v>346</v>
      </c>
      <c r="F191" s="168" t="s">
        <v>347</v>
      </c>
      <c r="G191" s="169" t="s">
        <v>125</v>
      </c>
      <c r="H191" s="170">
        <v>15</v>
      </c>
      <c r="I191" s="171"/>
      <c r="J191" s="171">
        <f t="shared" si="19"/>
        <v>0</v>
      </c>
      <c r="K191" s="168" t="s">
        <v>126</v>
      </c>
      <c r="L191" s="31"/>
      <c r="M191" s="172" t="s">
        <v>1</v>
      </c>
      <c r="N191" s="173" t="s">
        <v>34</v>
      </c>
      <c r="O191" s="174">
        <v>0.14799999999999999</v>
      </c>
      <c r="P191" s="174">
        <f t="shared" si="20"/>
        <v>2.2199999999999998</v>
      </c>
      <c r="Q191" s="174">
        <v>0</v>
      </c>
      <c r="R191" s="174">
        <f t="shared" si="21"/>
        <v>0</v>
      </c>
      <c r="S191" s="174">
        <v>0</v>
      </c>
      <c r="T191" s="175">
        <f t="shared" si="22"/>
        <v>0</v>
      </c>
      <c r="AR191" s="176" t="s">
        <v>194</v>
      </c>
      <c r="AT191" s="176" t="s">
        <v>122</v>
      </c>
      <c r="AU191" s="176" t="s">
        <v>79</v>
      </c>
      <c r="AY191" s="13" t="s">
        <v>119</v>
      </c>
      <c r="BE191" s="177">
        <f t="shared" si="23"/>
        <v>0</v>
      </c>
      <c r="BF191" s="177">
        <f t="shared" si="24"/>
        <v>0</v>
      </c>
      <c r="BG191" s="177">
        <f t="shared" si="25"/>
        <v>0</v>
      </c>
      <c r="BH191" s="177">
        <f t="shared" si="26"/>
        <v>0</v>
      </c>
      <c r="BI191" s="177">
        <f t="shared" si="27"/>
        <v>0</v>
      </c>
      <c r="BJ191" s="13" t="s">
        <v>77</v>
      </c>
      <c r="BK191" s="177">
        <f t="shared" si="28"/>
        <v>0</v>
      </c>
      <c r="BL191" s="13" t="s">
        <v>194</v>
      </c>
      <c r="BM191" s="176" t="s">
        <v>348</v>
      </c>
    </row>
    <row r="192" spans="2:65" s="1" customFormat="1" ht="16.5" customHeight="1">
      <c r="B192" s="27"/>
      <c r="C192" s="178" t="s">
        <v>349</v>
      </c>
      <c r="D192" s="178" t="s">
        <v>199</v>
      </c>
      <c r="E192" s="179" t="s">
        <v>350</v>
      </c>
      <c r="F192" s="180" t="s">
        <v>351</v>
      </c>
      <c r="G192" s="181" t="s">
        <v>125</v>
      </c>
      <c r="H192" s="182">
        <v>15</v>
      </c>
      <c r="I192" s="183"/>
      <c r="J192" s="183">
        <f t="shared" si="19"/>
        <v>0</v>
      </c>
      <c r="K192" s="180" t="s">
        <v>126</v>
      </c>
      <c r="L192" s="184"/>
      <c r="M192" s="185" t="s">
        <v>1</v>
      </c>
      <c r="N192" s="186" t="s">
        <v>34</v>
      </c>
      <c r="O192" s="174">
        <v>0</v>
      </c>
      <c r="P192" s="174">
        <f t="shared" si="20"/>
        <v>0</v>
      </c>
      <c r="Q192" s="174">
        <v>5.0000000000000002E-5</v>
      </c>
      <c r="R192" s="174">
        <f t="shared" si="21"/>
        <v>7.5000000000000002E-4</v>
      </c>
      <c r="S192" s="174">
        <v>0</v>
      </c>
      <c r="T192" s="175">
        <f t="shared" si="22"/>
        <v>0</v>
      </c>
      <c r="AR192" s="176" t="s">
        <v>202</v>
      </c>
      <c r="AT192" s="176" t="s">
        <v>199</v>
      </c>
      <c r="AU192" s="176" t="s">
        <v>79</v>
      </c>
      <c r="AY192" s="13" t="s">
        <v>119</v>
      </c>
      <c r="BE192" s="177">
        <f t="shared" si="23"/>
        <v>0</v>
      </c>
      <c r="BF192" s="177">
        <f t="shared" si="24"/>
        <v>0</v>
      </c>
      <c r="BG192" s="177">
        <f t="shared" si="25"/>
        <v>0</v>
      </c>
      <c r="BH192" s="177">
        <f t="shared" si="26"/>
        <v>0</v>
      </c>
      <c r="BI192" s="177">
        <f t="shared" si="27"/>
        <v>0</v>
      </c>
      <c r="BJ192" s="13" t="s">
        <v>77</v>
      </c>
      <c r="BK192" s="177">
        <f t="shared" si="28"/>
        <v>0</v>
      </c>
      <c r="BL192" s="13" t="s">
        <v>194</v>
      </c>
      <c r="BM192" s="176" t="s">
        <v>352</v>
      </c>
    </row>
    <row r="193" spans="2:65" s="1" customFormat="1" ht="24" customHeight="1">
      <c r="B193" s="27"/>
      <c r="C193" s="166" t="s">
        <v>353</v>
      </c>
      <c r="D193" s="166" t="s">
        <v>122</v>
      </c>
      <c r="E193" s="167" t="s">
        <v>354</v>
      </c>
      <c r="F193" s="168" t="s">
        <v>355</v>
      </c>
      <c r="G193" s="169" t="s">
        <v>125</v>
      </c>
      <c r="H193" s="170">
        <v>4</v>
      </c>
      <c r="I193" s="171"/>
      <c r="J193" s="171">
        <f t="shared" si="19"/>
        <v>0</v>
      </c>
      <c r="K193" s="168" t="s">
        <v>126</v>
      </c>
      <c r="L193" s="31"/>
      <c r="M193" s="172" t="s">
        <v>1</v>
      </c>
      <c r="N193" s="173" t="s">
        <v>34</v>
      </c>
      <c r="O193" s="174">
        <v>0.14799999999999999</v>
      </c>
      <c r="P193" s="174">
        <f t="shared" si="20"/>
        <v>0.59199999999999997</v>
      </c>
      <c r="Q193" s="174">
        <v>0</v>
      </c>
      <c r="R193" s="174">
        <f t="shared" si="21"/>
        <v>0</v>
      </c>
      <c r="S193" s="174">
        <v>0</v>
      </c>
      <c r="T193" s="175">
        <f t="shared" si="22"/>
        <v>0</v>
      </c>
      <c r="AR193" s="176" t="s">
        <v>194</v>
      </c>
      <c r="AT193" s="176" t="s">
        <v>122</v>
      </c>
      <c r="AU193" s="176" t="s">
        <v>79</v>
      </c>
      <c r="AY193" s="13" t="s">
        <v>119</v>
      </c>
      <c r="BE193" s="177">
        <f t="shared" si="23"/>
        <v>0</v>
      </c>
      <c r="BF193" s="177">
        <f t="shared" si="24"/>
        <v>0</v>
      </c>
      <c r="BG193" s="177">
        <f t="shared" si="25"/>
        <v>0</v>
      </c>
      <c r="BH193" s="177">
        <f t="shared" si="26"/>
        <v>0</v>
      </c>
      <c r="BI193" s="177">
        <f t="shared" si="27"/>
        <v>0</v>
      </c>
      <c r="BJ193" s="13" t="s">
        <v>77</v>
      </c>
      <c r="BK193" s="177">
        <f t="shared" si="28"/>
        <v>0</v>
      </c>
      <c r="BL193" s="13" t="s">
        <v>194</v>
      </c>
      <c r="BM193" s="176" t="s">
        <v>356</v>
      </c>
    </row>
    <row r="194" spans="2:65" s="1" customFormat="1" ht="16.5" customHeight="1">
      <c r="B194" s="27"/>
      <c r="C194" s="178" t="s">
        <v>357</v>
      </c>
      <c r="D194" s="178" t="s">
        <v>199</v>
      </c>
      <c r="E194" s="179" t="s">
        <v>358</v>
      </c>
      <c r="F194" s="180" t="s">
        <v>359</v>
      </c>
      <c r="G194" s="181" t="s">
        <v>125</v>
      </c>
      <c r="H194" s="182">
        <v>4</v>
      </c>
      <c r="I194" s="183"/>
      <c r="J194" s="183">
        <f t="shared" si="19"/>
        <v>0</v>
      </c>
      <c r="K194" s="180" t="s">
        <v>126</v>
      </c>
      <c r="L194" s="184"/>
      <c r="M194" s="185" t="s">
        <v>1</v>
      </c>
      <c r="N194" s="186" t="s">
        <v>34</v>
      </c>
      <c r="O194" s="174">
        <v>0</v>
      </c>
      <c r="P194" s="174">
        <f t="shared" si="20"/>
        <v>0</v>
      </c>
      <c r="Q194" s="174">
        <v>1E-4</v>
      </c>
      <c r="R194" s="174">
        <f t="shared" si="21"/>
        <v>4.0000000000000002E-4</v>
      </c>
      <c r="S194" s="174">
        <v>0</v>
      </c>
      <c r="T194" s="175">
        <f t="shared" si="22"/>
        <v>0</v>
      </c>
      <c r="AR194" s="176" t="s">
        <v>202</v>
      </c>
      <c r="AT194" s="176" t="s">
        <v>199</v>
      </c>
      <c r="AU194" s="176" t="s">
        <v>79</v>
      </c>
      <c r="AY194" s="13" t="s">
        <v>119</v>
      </c>
      <c r="BE194" s="177">
        <f t="shared" si="23"/>
        <v>0</v>
      </c>
      <c r="BF194" s="177">
        <f t="shared" si="24"/>
        <v>0</v>
      </c>
      <c r="BG194" s="177">
        <f t="shared" si="25"/>
        <v>0</v>
      </c>
      <c r="BH194" s="177">
        <f t="shared" si="26"/>
        <v>0</v>
      </c>
      <c r="BI194" s="177">
        <f t="shared" si="27"/>
        <v>0</v>
      </c>
      <c r="BJ194" s="13" t="s">
        <v>77</v>
      </c>
      <c r="BK194" s="177">
        <f t="shared" si="28"/>
        <v>0</v>
      </c>
      <c r="BL194" s="13" t="s">
        <v>194</v>
      </c>
      <c r="BM194" s="176" t="s">
        <v>360</v>
      </c>
    </row>
    <row r="195" spans="2:65" s="1" customFormat="1" ht="24" customHeight="1">
      <c r="B195" s="27"/>
      <c r="C195" s="166" t="s">
        <v>361</v>
      </c>
      <c r="D195" s="166" t="s">
        <v>122</v>
      </c>
      <c r="E195" s="167" t="s">
        <v>362</v>
      </c>
      <c r="F195" s="168" t="s">
        <v>363</v>
      </c>
      <c r="G195" s="169" t="s">
        <v>125</v>
      </c>
      <c r="H195" s="170">
        <v>16</v>
      </c>
      <c r="I195" s="171"/>
      <c r="J195" s="171">
        <f t="shared" si="19"/>
        <v>0</v>
      </c>
      <c r="K195" s="168" t="s">
        <v>126</v>
      </c>
      <c r="L195" s="31"/>
      <c r="M195" s="172" t="s">
        <v>1</v>
      </c>
      <c r="N195" s="173" t="s">
        <v>34</v>
      </c>
      <c r="O195" s="174">
        <v>0.16900000000000001</v>
      </c>
      <c r="P195" s="174">
        <f t="shared" si="20"/>
        <v>2.7040000000000002</v>
      </c>
      <c r="Q195" s="174">
        <v>0</v>
      </c>
      <c r="R195" s="174">
        <f t="shared" si="21"/>
        <v>0</v>
      </c>
      <c r="S195" s="174">
        <v>0</v>
      </c>
      <c r="T195" s="175">
        <f t="shared" si="22"/>
        <v>0</v>
      </c>
      <c r="AR195" s="176" t="s">
        <v>194</v>
      </c>
      <c r="AT195" s="176" t="s">
        <v>122</v>
      </c>
      <c r="AU195" s="176" t="s">
        <v>79</v>
      </c>
      <c r="AY195" s="13" t="s">
        <v>119</v>
      </c>
      <c r="BE195" s="177">
        <f t="shared" si="23"/>
        <v>0</v>
      </c>
      <c r="BF195" s="177">
        <f t="shared" si="24"/>
        <v>0</v>
      </c>
      <c r="BG195" s="177">
        <f t="shared" si="25"/>
        <v>0</v>
      </c>
      <c r="BH195" s="177">
        <f t="shared" si="26"/>
        <v>0</v>
      </c>
      <c r="BI195" s="177">
        <f t="shared" si="27"/>
        <v>0</v>
      </c>
      <c r="BJ195" s="13" t="s">
        <v>77</v>
      </c>
      <c r="BK195" s="177">
        <f t="shared" si="28"/>
        <v>0</v>
      </c>
      <c r="BL195" s="13" t="s">
        <v>194</v>
      </c>
      <c r="BM195" s="176" t="s">
        <v>364</v>
      </c>
    </row>
    <row r="196" spans="2:65" s="1" customFormat="1" ht="16.5" customHeight="1">
      <c r="B196" s="27"/>
      <c r="C196" s="178" t="s">
        <v>365</v>
      </c>
      <c r="D196" s="178" t="s">
        <v>199</v>
      </c>
      <c r="E196" s="179" t="s">
        <v>366</v>
      </c>
      <c r="F196" s="180" t="s">
        <v>367</v>
      </c>
      <c r="G196" s="181" t="s">
        <v>125</v>
      </c>
      <c r="H196" s="182">
        <v>16</v>
      </c>
      <c r="I196" s="183"/>
      <c r="J196" s="183">
        <f t="shared" si="19"/>
        <v>0</v>
      </c>
      <c r="K196" s="180" t="s">
        <v>126</v>
      </c>
      <c r="L196" s="184"/>
      <c r="M196" s="185" t="s">
        <v>1</v>
      </c>
      <c r="N196" s="186" t="s">
        <v>34</v>
      </c>
      <c r="O196" s="174">
        <v>0</v>
      </c>
      <c r="P196" s="174">
        <f t="shared" si="20"/>
        <v>0</v>
      </c>
      <c r="Q196" s="174">
        <v>5.0000000000000002E-5</v>
      </c>
      <c r="R196" s="174">
        <f t="shared" si="21"/>
        <v>8.0000000000000004E-4</v>
      </c>
      <c r="S196" s="174">
        <v>0</v>
      </c>
      <c r="T196" s="175">
        <f t="shared" si="22"/>
        <v>0</v>
      </c>
      <c r="AR196" s="176" t="s">
        <v>202</v>
      </c>
      <c r="AT196" s="176" t="s">
        <v>199</v>
      </c>
      <c r="AU196" s="176" t="s">
        <v>79</v>
      </c>
      <c r="AY196" s="13" t="s">
        <v>119</v>
      </c>
      <c r="BE196" s="177">
        <f t="shared" si="23"/>
        <v>0</v>
      </c>
      <c r="BF196" s="177">
        <f t="shared" si="24"/>
        <v>0</v>
      </c>
      <c r="BG196" s="177">
        <f t="shared" si="25"/>
        <v>0</v>
      </c>
      <c r="BH196" s="177">
        <f t="shared" si="26"/>
        <v>0</v>
      </c>
      <c r="BI196" s="177">
        <f t="shared" si="27"/>
        <v>0</v>
      </c>
      <c r="BJ196" s="13" t="s">
        <v>77</v>
      </c>
      <c r="BK196" s="177">
        <f t="shared" si="28"/>
        <v>0</v>
      </c>
      <c r="BL196" s="13" t="s">
        <v>194</v>
      </c>
      <c r="BM196" s="176" t="s">
        <v>368</v>
      </c>
    </row>
    <row r="197" spans="2:65" s="1" customFormat="1" ht="24" customHeight="1">
      <c r="B197" s="27"/>
      <c r="C197" s="166" t="s">
        <v>369</v>
      </c>
      <c r="D197" s="166" t="s">
        <v>122</v>
      </c>
      <c r="E197" s="167" t="s">
        <v>370</v>
      </c>
      <c r="F197" s="168" t="s">
        <v>371</v>
      </c>
      <c r="G197" s="169" t="s">
        <v>125</v>
      </c>
      <c r="H197" s="170">
        <v>91</v>
      </c>
      <c r="I197" s="171"/>
      <c r="J197" s="171">
        <f t="shared" si="19"/>
        <v>0</v>
      </c>
      <c r="K197" s="168" t="s">
        <v>126</v>
      </c>
      <c r="L197" s="31"/>
      <c r="M197" s="172" t="s">
        <v>1</v>
      </c>
      <c r="N197" s="173" t="s">
        <v>34</v>
      </c>
      <c r="O197" s="174">
        <v>0.27400000000000002</v>
      </c>
      <c r="P197" s="174">
        <f t="shared" si="20"/>
        <v>24.934000000000001</v>
      </c>
      <c r="Q197" s="174">
        <v>0</v>
      </c>
      <c r="R197" s="174">
        <f t="shared" si="21"/>
        <v>0</v>
      </c>
      <c r="S197" s="174">
        <v>0</v>
      </c>
      <c r="T197" s="175">
        <f t="shared" si="22"/>
        <v>0</v>
      </c>
      <c r="AR197" s="176" t="s">
        <v>194</v>
      </c>
      <c r="AT197" s="176" t="s">
        <v>122</v>
      </c>
      <c r="AU197" s="176" t="s">
        <v>79</v>
      </c>
      <c r="AY197" s="13" t="s">
        <v>119</v>
      </c>
      <c r="BE197" s="177">
        <f t="shared" si="23"/>
        <v>0</v>
      </c>
      <c r="BF197" s="177">
        <f t="shared" si="24"/>
        <v>0</v>
      </c>
      <c r="BG197" s="177">
        <f t="shared" si="25"/>
        <v>0</v>
      </c>
      <c r="BH197" s="177">
        <f t="shared" si="26"/>
        <v>0</v>
      </c>
      <c r="BI197" s="177">
        <f t="shared" si="27"/>
        <v>0</v>
      </c>
      <c r="BJ197" s="13" t="s">
        <v>77</v>
      </c>
      <c r="BK197" s="177">
        <f t="shared" si="28"/>
        <v>0</v>
      </c>
      <c r="BL197" s="13" t="s">
        <v>194</v>
      </c>
      <c r="BM197" s="176" t="s">
        <v>372</v>
      </c>
    </row>
    <row r="198" spans="2:65" s="1" customFormat="1" ht="16.5" customHeight="1">
      <c r="B198" s="27"/>
      <c r="C198" s="178" t="s">
        <v>373</v>
      </c>
      <c r="D198" s="178" t="s">
        <v>199</v>
      </c>
      <c r="E198" s="179" t="s">
        <v>374</v>
      </c>
      <c r="F198" s="180" t="s">
        <v>375</v>
      </c>
      <c r="G198" s="181" t="s">
        <v>125</v>
      </c>
      <c r="H198" s="182">
        <v>74</v>
      </c>
      <c r="I198" s="183"/>
      <c r="J198" s="183">
        <f t="shared" si="19"/>
        <v>0</v>
      </c>
      <c r="K198" s="180" t="s">
        <v>126</v>
      </c>
      <c r="L198" s="184"/>
      <c r="M198" s="185" t="s">
        <v>1</v>
      </c>
      <c r="N198" s="186" t="s">
        <v>34</v>
      </c>
      <c r="O198" s="174">
        <v>0</v>
      </c>
      <c r="P198" s="174">
        <f t="shared" si="20"/>
        <v>0</v>
      </c>
      <c r="Q198" s="174">
        <v>6.0000000000000002E-5</v>
      </c>
      <c r="R198" s="174">
        <f t="shared" si="21"/>
        <v>4.4400000000000004E-3</v>
      </c>
      <c r="S198" s="174">
        <v>0</v>
      </c>
      <c r="T198" s="175">
        <f t="shared" si="22"/>
        <v>0</v>
      </c>
      <c r="AR198" s="176" t="s">
        <v>202</v>
      </c>
      <c r="AT198" s="176" t="s">
        <v>199</v>
      </c>
      <c r="AU198" s="176" t="s">
        <v>79</v>
      </c>
      <c r="AY198" s="13" t="s">
        <v>119</v>
      </c>
      <c r="BE198" s="177">
        <f t="shared" si="23"/>
        <v>0</v>
      </c>
      <c r="BF198" s="177">
        <f t="shared" si="24"/>
        <v>0</v>
      </c>
      <c r="BG198" s="177">
        <f t="shared" si="25"/>
        <v>0</v>
      </c>
      <c r="BH198" s="177">
        <f t="shared" si="26"/>
        <v>0</v>
      </c>
      <c r="BI198" s="177">
        <f t="shared" si="27"/>
        <v>0</v>
      </c>
      <c r="BJ198" s="13" t="s">
        <v>77</v>
      </c>
      <c r="BK198" s="177">
        <f t="shared" si="28"/>
        <v>0</v>
      </c>
      <c r="BL198" s="13" t="s">
        <v>194</v>
      </c>
      <c r="BM198" s="176" t="s">
        <v>376</v>
      </c>
    </row>
    <row r="199" spans="2:65" s="1" customFormat="1" ht="24" customHeight="1">
      <c r="B199" s="27"/>
      <c r="C199" s="178" t="s">
        <v>377</v>
      </c>
      <c r="D199" s="178" t="s">
        <v>199</v>
      </c>
      <c r="E199" s="179" t="s">
        <v>378</v>
      </c>
      <c r="F199" s="180" t="s">
        <v>379</v>
      </c>
      <c r="G199" s="181" t="s">
        <v>125</v>
      </c>
      <c r="H199" s="182">
        <v>17</v>
      </c>
      <c r="I199" s="183"/>
      <c r="J199" s="183">
        <f t="shared" si="19"/>
        <v>0</v>
      </c>
      <c r="K199" s="180" t="s">
        <v>1</v>
      </c>
      <c r="L199" s="184"/>
      <c r="M199" s="185" t="s">
        <v>1</v>
      </c>
      <c r="N199" s="186" t="s">
        <v>34</v>
      </c>
      <c r="O199" s="174">
        <v>0</v>
      </c>
      <c r="P199" s="174">
        <f t="shared" si="20"/>
        <v>0</v>
      </c>
      <c r="Q199" s="174">
        <v>6.0000000000000002E-5</v>
      </c>
      <c r="R199" s="174">
        <f t="shared" si="21"/>
        <v>1.0200000000000001E-3</v>
      </c>
      <c r="S199" s="174">
        <v>0</v>
      </c>
      <c r="T199" s="175">
        <f t="shared" si="22"/>
        <v>0</v>
      </c>
      <c r="AR199" s="176" t="s">
        <v>202</v>
      </c>
      <c r="AT199" s="176" t="s">
        <v>199</v>
      </c>
      <c r="AU199" s="176" t="s">
        <v>79</v>
      </c>
      <c r="AY199" s="13" t="s">
        <v>119</v>
      </c>
      <c r="BE199" s="177">
        <f t="shared" si="23"/>
        <v>0</v>
      </c>
      <c r="BF199" s="177">
        <f t="shared" si="24"/>
        <v>0</v>
      </c>
      <c r="BG199" s="177">
        <f t="shared" si="25"/>
        <v>0</v>
      </c>
      <c r="BH199" s="177">
        <f t="shared" si="26"/>
        <v>0</v>
      </c>
      <c r="BI199" s="177">
        <f t="shared" si="27"/>
        <v>0</v>
      </c>
      <c r="BJ199" s="13" t="s">
        <v>77</v>
      </c>
      <c r="BK199" s="177">
        <f t="shared" si="28"/>
        <v>0</v>
      </c>
      <c r="BL199" s="13" t="s">
        <v>194</v>
      </c>
      <c r="BM199" s="176" t="s">
        <v>380</v>
      </c>
    </row>
    <row r="200" spans="2:65" s="1" customFormat="1" ht="16.5" customHeight="1">
      <c r="B200" s="27"/>
      <c r="C200" s="178" t="s">
        <v>381</v>
      </c>
      <c r="D200" s="178" t="s">
        <v>199</v>
      </c>
      <c r="E200" s="179" t="s">
        <v>382</v>
      </c>
      <c r="F200" s="180" t="s">
        <v>383</v>
      </c>
      <c r="G200" s="181" t="s">
        <v>125</v>
      </c>
      <c r="H200" s="182">
        <v>8</v>
      </c>
      <c r="I200" s="183"/>
      <c r="J200" s="183">
        <f t="shared" si="19"/>
        <v>0</v>
      </c>
      <c r="K200" s="180" t="s">
        <v>126</v>
      </c>
      <c r="L200" s="184"/>
      <c r="M200" s="185" t="s">
        <v>1</v>
      </c>
      <c r="N200" s="186" t="s">
        <v>34</v>
      </c>
      <c r="O200" s="174">
        <v>0</v>
      </c>
      <c r="P200" s="174">
        <f t="shared" si="20"/>
        <v>0</v>
      </c>
      <c r="Q200" s="174">
        <v>5.0000000000000002E-5</v>
      </c>
      <c r="R200" s="174">
        <f t="shared" si="21"/>
        <v>4.0000000000000002E-4</v>
      </c>
      <c r="S200" s="174">
        <v>0</v>
      </c>
      <c r="T200" s="175">
        <f t="shared" si="22"/>
        <v>0</v>
      </c>
      <c r="AR200" s="176" t="s">
        <v>202</v>
      </c>
      <c r="AT200" s="176" t="s">
        <v>199</v>
      </c>
      <c r="AU200" s="176" t="s">
        <v>79</v>
      </c>
      <c r="AY200" s="13" t="s">
        <v>119</v>
      </c>
      <c r="BE200" s="177">
        <f t="shared" si="23"/>
        <v>0</v>
      </c>
      <c r="BF200" s="177">
        <f t="shared" si="24"/>
        <v>0</v>
      </c>
      <c r="BG200" s="177">
        <f t="shared" si="25"/>
        <v>0</v>
      </c>
      <c r="BH200" s="177">
        <f t="shared" si="26"/>
        <v>0</v>
      </c>
      <c r="BI200" s="177">
        <f t="shared" si="27"/>
        <v>0</v>
      </c>
      <c r="BJ200" s="13" t="s">
        <v>77</v>
      </c>
      <c r="BK200" s="177">
        <f t="shared" si="28"/>
        <v>0</v>
      </c>
      <c r="BL200" s="13" t="s">
        <v>194</v>
      </c>
      <c r="BM200" s="176" t="s">
        <v>384</v>
      </c>
    </row>
    <row r="201" spans="2:65" s="1" customFormat="1" ht="24" customHeight="1">
      <c r="B201" s="27"/>
      <c r="C201" s="178" t="s">
        <v>385</v>
      </c>
      <c r="D201" s="178" t="s">
        <v>199</v>
      </c>
      <c r="E201" s="179" t="s">
        <v>386</v>
      </c>
      <c r="F201" s="180" t="s">
        <v>387</v>
      </c>
      <c r="G201" s="181" t="s">
        <v>125</v>
      </c>
      <c r="H201" s="182">
        <v>37</v>
      </c>
      <c r="I201" s="183"/>
      <c r="J201" s="183">
        <f t="shared" si="19"/>
        <v>0</v>
      </c>
      <c r="K201" s="180" t="s">
        <v>126</v>
      </c>
      <c r="L201" s="184"/>
      <c r="M201" s="185" t="s">
        <v>1</v>
      </c>
      <c r="N201" s="186" t="s">
        <v>34</v>
      </c>
      <c r="O201" s="174">
        <v>0</v>
      </c>
      <c r="P201" s="174">
        <f t="shared" si="20"/>
        <v>0</v>
      </c>
      <c r="Q201" s="174">
        <v>0</v>
      </c>
      <c r="R201" s="174">
        <f t="shared" si="21"/>
        <v>0</v>
      </c>
      <c r="S201" s="174">
        <v>0</v>
      </c>
      <c r="T201" s="175">
        <f t="shared" si="22"/>
        <v>0</v>
      </c>
      <c r="AR201" s="176" t="s">
        <v>202</v>
      </c>
      <c r="AT201" s="176" t="s">
        <v>199</v>
      </c>
      <c r="AU201" s="176" t="s">
        <v>79</v>
      </c>
      <c r="AY201" s="13" t="s">
        <v>119</v>
      </c>
      <c r="BE201" s="177">
        <f t="shared" si="23"/>
        <v>0</v>
      </c>
      <c r="BF201" s="177">
        <f t="shared" si="24"/>
        <v>0</v>
      </c>
      <c r="BG201" s="177">
        <f t="shared" si="25"/>
        <v>0</v>
      </c>
      <c r="BH201" s="177">
        <f t="shared" si="26"/>
        <v>0</v>
      </c>
      <c r="BI201" s="177">
        <f t="shared" si="27"/>
        <v>0</v>
      </c>
      <c r="BJ201" s="13" t="s">
        <v>77</v>
      </c>
      <c r="BK201" s="177">
        <f t="shared" si="28"/>
        <v>0</v>
      </c>
      <c r="BL201" s="13" t="s">
        <v>194</v>
      </c>
      <c r="BM201" s="176" t="s">
        <v>388</v>
      </c>
    </row>
    <row r="202" spans="2:65" s="1" customFormat="1" ht="16.5" customHeight="1">
      <c r="B202" s="27"/>
      <c r="C202" s="178" t="s">
        <v>309</v>
      </c>
      <c r="D202" s="178" t="s">
        <v>199</v>
      </c>
      <c r="E202" s="179" t="s">
        <v>389</v>
      </c>
      <c r="F202" s="180" t="s">
        <v>390</v>
      </c>
      <c r="G202" s="181" t="s">
        <v>125</v>
      </c>
      <c r="H202" s="182">
        <v>20</v>
      </c>
      <c r="I202" s="183"/>
      <c r="J202" s="183">
        <f t="shared" si="19"/>
        <v>0</v>
      </c>
      <c r="K202" s="180" t="s">
        <v>126</v>
      </c>
      <c r="L202" s="184"/>
      <c r="M202" s="185" t="s">
        <v>1</v>
      </c>
      <c r="N202" s="186" t="s">
        <v>34</v>
      </c>
      <c r="O202" s="174">
        <v>0</v>
      </c>
      <c r="P202" s="174">
        <f t="shared" si="20"/>
        <v>0</v>
      </c>
      <c r="Q202" s="174">
        <v>0</v>
      </c>
      <c r="R202" s="174">
        <f t="shared" si="21"/>
        <v>0</v>
      </c>
      <c r="S202" s="174">
        <v>0</v>
      </c>
      <c r="T202" s="175">
        <f t="shared" si="22"/>
        <v>0</v>
      </c>
      <c r="AR202" s="176" t="s">
        <v>202</v>
      </c>
      <c r="AT202" s="176" t="s">
        <v>199</v>
      </c>
      <c r="AU202" s="176" t="s">
        <v>79</v>
      </c>
      <c r="AY202" s="13" t="s">
        <v>119</v>
      </c>
      <c r="BE202" s="177">
        <f t="shared" si="23"/>
        <v>0</v>
      </c>
      <c r="BF202" s="177">
        <f t="shared" si="24"/>
        <v>0</v>
      </c>
      <c r="BG202" s="177">
        <f t="shared" si="25"/>
        <v>0</v>
      </c>
      <c r="BH202" s="177">
        <f t="shared" si="26"/>
        <v>0</v>
      </c>
      <c r="BI202" s="177">
        <f t="shared" si="27"/>
        <v>0</v>
      </c>
      <c r="BJ202" s="13" t="s">
        <v>77</v>
      </c>
      <c r="BK202" s="177">
        <f t="shared" si="28"/>
        <v>0</v>
      </c>
      <c r="BL202" s="13" t="s">
        <v>194</v>
      </c>
      <c r="BM202" s="176" t="s">
        <v>391</v>
      </c>
    </row>
    <row r="203" spans="2:65" s="1" customFormat="1" ht="24" customHeight="1">
      <c r="B203" s="27"/>
      <c r="C203" s="166" t="s">
        <v>392</v>
      </c>
      <c r="D203" s="166" t="s">
        <v>122</v>
      </c>
      <c r="E203" s="167"/>
      <c r="F203" s="168"/>
      <c r="G203" s="169"/>
      <c r="H203" s="170"/>
      <c r="I203" s="171"/>
      <c r="J203" s="171"/>
      <c r="K203" s="168" t="s">
        <v>126</v>
      </c>
      <c r="L203" s="31"/>
      <c r="M203" s="172" t="s">
        <v>1</v>
      </c>
      <c r="N203" s="173" t="s">
        <v>34</v>
      </c>
      <c r="O203" s="174">
        <v>0.86399999999999999</v>
      </c>
      <c r="P203" s="174">
        <f t="shared" si="20"/>
        <v>0</v>
      </c>
      <c r="Q203" s="174">
        <v>0</v>
      </c>
      <c r="R203" s="174">
        <f t="shared" si="21"/>
        <v>0</v>
      </c>
      <c r="S203" s="174">
        <v>0</v>
      </c>
      <c r="T203" s="175">
        <f t="shared" si="22"/>
        <v>0</v>
      </c>
      <c r="AR203" s="176" t="s">
        <v>194</v>
      </c>
      <c r="AT203" s="176" t="s">
        <v>122</v>
      </c>
      <c r="AU203" s="176" t="s">
        <v>79</v>
      </c>
      <c r="AY203" s="13" t="s">
        <v>119</v>
      </c>
      <c r="BE203" s="177">
        <f t="shared" si="23"/>
        <v>0</v>
      </c>
      <c r="BF203" s="177">
        <f t="shared" si="24"/>
        <v>0</v>
      </c>
      <c r="BG203" s="177">
        <f t="shared" si="25"/>
        <v>0</v>
      </c>
      <c r="BH203" s="177">
        <f t="shared" si="26"/>
        <v>0</v>
      </c>
      <c r="BI203" s="177">
        <f t="shared" si="27"/>
        <v>0</v>
      </c>
      <c r="BJ203" s="13" t="s">
        <v>77</v>
      </c>
      <c r="BK203" s="177">
        <f t="shared" si="28"/>
        <v>0</v>
      </c>
      <c r="BL203" s="13" t="s">
        <v>194</v>
      </c>
      <c r="BM203" s="176" t="s">
        <v>393</v>
      </c>
    </row>
    <row r="204" spans="2:65" s="1" customFormat="1" ht="16.5" customHeight="1">
      <c r="B204" s="27"/>
      <c r="C204" s="178" t="s">
        <v>394</v>
      </c>
      <c r="D204" s="178" t="s">
        <v>199</v>
      </c>
      <c r="E204" s="179"/>
      <c r="F204" s="180"/>
      <c r="G204" s="181"/>
      <c r="H204" s="182"/>
      <c r="I204" s="183"/>
      <c r="J204" s="183"/>
      <c r="K204" s="180" t="s">
        <v>1</v>
      </c>
      <c r="L204" s="184"/>
      <c r="M204" s="185" t="s">
        <v>1</v>
      </c>
      <c r="N204" s="186" t="s">
        <v>34</v>
      </c>
      <c r="O204" s="174">
        <v>0</v>
      </c>
      <c r="P204" s="174">
        <f t="shared" si="20"/>
        <v>0</v>
      </c>
      <c r="Q204" s="174">
        <v>8.0999999999999996E-3</v>
      </c>
      <c r="R204" s="174">
        <f t="shared" si="21"/>
        <v>0</v>
      </c>
      <c r="S204" s="174">
        <v>0</v>
      </c>
      <c r="T204" s="175">
        <f t="shared" si="22"/>
        <v>0</v>
      </c>
      <c r="AR204" s="176" t="s">
        <v>202</v>
      </c>
      <c r="AT204" s="176" t="s">
        <v>199</v>
      </c>
      <c r="AU204" s="176" t="s">
        <v>79</v>
      </c>
      <c r="AY204" s="13" t="s">
        <v>119</v>
      </c>
      <c r="BE204" s="177">
        <f t="shared" si="23"/>
        <v>0</v>
      </c>
      <c r="BF204" s="177">
        <f t="shared" si="24"/>
        <v>0</v>
      </c>
      <c r="BG204" s="177">
        <f t="shared" si="25"/>
        <v>0</v>
      </c>
      <c r="BH204" s="177">
        <f t="shared" si="26"/>
        <v>0</v>
      </c>
      <c r="BI204" s="177">
        <f t="shared" si="27"/>
        <v>0</v>
      </c>
      <c r="BJ204" s="13" t="s">
        <v>77</v>
      </c>
      <c r="BK204" s="177">
        <f t="shared" si="28"/>
        <v>0</v>
      </c>
      <c r="BL204" s="13" t="s">
        <v>194</v>
      </c>
      <c r="BM204" s="176" t="s">
        <v>395</v>
      </c>
    </row>
    <row r="205" spans="2:65" s="1" customFormat="1" ht="16.5" customHeight="1">
      <c r="B205" s="27"/>
      <c r="C205" s="178" t="s">
        <v>396</v>
      </c>
      <c r="D205" s="178" t="s">
        <v>199</v>
      </c>
      <c r="E205" s="179"/>
      <c r="F205" s="180"/>
      <c r="G205" s="181"/>
      <c r="H205" s="182"/>
      <c r="I205" s="183"/>
      <c r="J205" s="183"/>
      <c r="K205" s="180" t="s">
        <v>1</v>
      </c>
      <c r="L205" s="184"/>
      <c r="M205" s="185" t="s">
        <v>1</v>
      </c>
      <c r="N205" s="186" t="s">
        <v>34</v>
      </c>
      <c r="O205" s="174">
        <v>0</v>
      </c>
      <c r="P205" s="174">
        <f t="shared" si="20"/>
        <v>0</v>
      </c>
      <c r="Q205" s="174">
        <v>8.0999999999999996E-3</v>
      </c>
      <c r="R205" s="174">
        <f t="shared" si="21"/>
        <v>0</v>
      </c>
      <c r="S205" s="174">
        <v>0</v>
      </c>
      <c r="T205" s="175">
        <f t="shared" si="22"/>
        <v>0</v>
      </c>
      <c r="AR205" s="176" t="s">
        <v>202</v>
      </c>
      <c r="AT205" s="176" t="s">
        <v>199</v>
      </c>
      <c r="AU205" s="176" t="s">
        <v>79</v>
      </c>
      <c r="AY205" s="13" t="s">
        <v>119</v>
      </c>
      <c r="BE205" s="177">
        <f t="shared" si="23"/>
        <v>0</v>
      </c>
      <c r="BF205" s="177">
        <f t="shared" si="24"/>
        <v>0</v>
      </c>
      <c r="BG205" s="177">
        <f t="shared" si="25"/>
        <v>0</v>
      </c>
      <c r="BH205" s="177">
        <f t="shared" si="26"/>
        <v>0</v>
      </c>
      <c r="BI205" s="177">
        <f t="shared" si="27"/>
        <v>0</v>
      </c>
      <c r="BJ205" s="13" t="s">
        <v>77</v>
      </c>
      <c r="BK205" s="177">
        <f t="shared" si="28"/>
        <v>0</v>
      </c>
      <c r="BL205" s="13" t="s">
        <v>194</v>
      </c>
      <c r="BM205" s="176" t="s">
        <v>397</v>
      </c>
    </row>
    <row r="206" spans="2:65" s="1" customFormat="1" ht="24" customHeight="1">
      <c r="B206" s="27"/>
      <c r="C206" s="166" t="s">
        <v>398</v>
      </c>
      <c r="D206" s="166" t="s">
        <v>122</v>
      </c>
      <c r="E206" s="167"/>
      <c r="F206" s="168"/>
      <c r="G206" s="169"/>
      <c r="H206" s="170"/>
      <c r="I206" s="171"/>
      <c r="J206" s="171"/>
      <c r="K206" s="168" t="s">
        <v>126</v>
      </c>
      <c r="L206" s="31"/>
      <c r="M206" s="172" t="s">
        <v>1</v>
      </c>
      <c r="N206" s="173" t="s">
        <v>34</v>
      </c>
      <c r="O206" s="174">
        <v>1.224</v>
      </c>
      <c r="P206" s="174">
        <f t="shared" si="20"/>
        <v>0</v>
      </c>
      <c r="Q206" s="174">
        <v>0</v>
      </c>
      <c r="R206" s="174">
        <f t="shared" si="21"/>
        <v>0</v>
      </c>
      <c r="S206" s="174">
        <v>0</v>
      </c>
      <c r="T206" s="175">
        <f t="shared" si="22"/>
        <v>0</v>
      </c>
      <c r="AR206" s="176" t="s">
        <v>194</v>
      </c>
      <c r="AT206" s="176" t="s">
        <v>122</v>
      </c>
      <c r="AU206" s="176" t="s">
        <v>79</v>
      </c>
      <c r="AY206" s="13" t="s">
        <v>119</v>
      </c>
      <c r="BE206" s="177">
        <f t="shared" si="23"/>
        <v>0</v>
      </c>
      <c r="BF206" s="177">
        <f t="shared" si="24"/>
        <v>0</v>
      </c>
      <c r="BG206" s="177">
        <f t="shared" si="25"/>
        <v>0</v>
      </c>
      <c r="BH206" s="177">
        <f t="shared" si="26"/>
        <v>0</v>
      </c>
      <c r="BI206" s="177">
        <f t="shared" si="27"/>
        <v>0</v>
      </c>
      <c r="BJ206" s="13" t="s">
        <v>77</v>
      </c>
      <c r="BK206" s="177">
        <f t="shared" si="28"/>
        <v>0</v>
      </c>
      <c r="BL206" s="13" t="s">
        <v>194</v>
      </c>
      <c r="BM206" s="176" t="s">
        <v>399</v>
      </c>
    </row>
    <row r="207" spans="2:65" s="1" customFormat="1" ht="16.5" customHeight="1">
      <c r="B207" s="27"/>
      <c r="C207" s="178" t="s">
        <v>400</v>
      </c>
      <c r="D207" s="178" t="s">
        <v>199</v>
      </c>
      <c r="E207" s="179"/>
      <c r="F207" s="180"/>
      <c r="G207" s="181"/>
      <c r="H207" s="182"/>
      <c r="I207" s="183"/>
      <c r="J207" s="183"/>
      <c r="K207" s="180" t="s">
        <v>1</v>
      </c>
      <c r="L207" s="184"/>
      <c r="M207" s="185" t="s">
        <v>1</v>
      </c>
      <c r="N207" s="186" t="s">
        <v>34</v>
      </c>
      <c r="O207" s="174">
        <v>0</v>
      </c>
      <c r="P207" s="174">
        <f t="shared" si="20"/>
        <v>0</v>
      </c>
      <c r="Q207" s="174">
        <v>1.11E-2</v>
      </c>
      <c r="R207" s="174">
        <f t="shared" si="21"/>
        <v>0</v>
      </c>
      <c r="S207" s="174">
        <v>0</v>
      </c>
      <c r="T207" s="175">
        <f t="shared" si="22"/>
        <v>0</v>
      </c>
      <c r="AR207" s="176" t="s">
        <v>202</v>
      </c>
      <c r="AT207" s="176" t="s">
        <v>199</v>
      </c>
      <c r="AU207" s="176" t="s">
        <v>79</v>
      </c>
      <c r="AY207" s="13" t="s">
        <v>119</v>
      </c>
      <c r="BE207" s="177">
        <f t="shared" si="23"/>
        <v>0</v>
      </c>
      <c r="BF207" s="177">
        <f t="shared" si="24"/>
        <v>0</v>
      </c>
      <c r="BG207" s="177">
        <f t="shared" si="25"/>
        <v>0</v>
      </c>
      <c r="BH207" s="177">
        <f t="shared" si="26"/>
        <v>0</v>
      </c>
      <c r="BI207" s="177">
        <f t="shared" si="27"/>
        <v>0</v>
      </c>
      <c r="BJ207" s="13" t="s">
        <v>77</v>
      </c>
      <c r="BK207" s="177">
        <f t="shared" si="28"/>
        <v>0</v>
      </c>
      <c r="BL207" s="13" t="s">
        <v>194</v>
      </c>
      <c r="BM207" s="176" t="s">
        <v>401</v>
      </c>
    </row>
    <row r="208" spans="2:65" s="1" customFormat="1" ht="16.5" customHeight="1">
      <c r="B208" s="27"/>
      <c r="C208" s="178" t="s">
        <v>402</v>
      </c>
      <c r="D208" s="178" t="s">
        <v>199</v>
      </c>
      <c r="E208" s="179" t="s">
        <v>403</v>
      </c>
      <c r="F208" s="180" t="s">
        <v>404</v>
      </c>
      <c r="G208" s="181" t="s">
        <v>405</v>
      </c>
      <c r="H208" s="182">
        <v>1</v>
      </c>
      <c r="I208" s="183"/>
      <c r="J208" s="183">
        <f t="shared" si="19"/>
        <v>0</v>
      </c>
      <c r="K208" s="180" t="s">
        <v>1</v>
      </c>
      <c r="L208" s="184"/>
      <c r="M208" s="185" t="s">
        <v>1</v>
      </c>
      <c r="N208" s="186" t="s">
        <v>34</v>
      </c>
      <c r="O208" s="174">
        <v>0</v>
      </c>
      <c r="P208" s="174">
        <f t="shared" si="20"/>
        <v>0</v>
      </c>
      <c r="Q208" s="174">
        <v>1.0000000000000001E-5</v>
      </c>
      <c r="R208" s="174">
        <f t="shared" si="21"/>
        <v>1.0000000000000001E-5</v>
      </c>
      <c r="S208" s="174">
        <v>0</v>
      </c>
      <c r="T208" s="175">
        <f t="shared" si="22"/>
        <v>0</v>
      </c>
      <c r="AR208" s="176" t="s">
        <v>202</v>
      </c>
      <c r="AT208" s="176" t="s">
        <v>199</v>
      </c>
      <c r="AU208" s="176" t="s">
        <v>79</v>
      </c>
      <c r="AY208" s="13" t="s">
        <v>119</v>
      </c>
      <c r="BE208" s="177">
        <f t="shared" si="23"/>
        <v>0</v>
      </c>
      <c r="BF208" s="177">
        <f t="shared" si="24"/>
        <v>0</v>
      </c>
      <c r="BG208" s="177">
        <f t="shared" si="25"/>
        <v>0</v>
      </c>
      <c r="BH208" s="177">
        <f t="shared" si="26"/>
        <v>0</v>
      </c>
      <c r="BI208" s="177">
        <f t="shared" si="27"/>
        <v>0</v>
      </c>
      <c r="BJ208" s="13" t="s">
        <v>77</v>
      </c>
      <c r="BK208" s="177">
        <f t="shared" si="28"/>
        <v>0</v>
      </c>
      <c r="BL208" s="13" t="s">
        <v>194</v>
      </c>
      <c r="BM208" s="176" t="s">
        <v>406</v>
      </c>
    </row>
    <row r="209" spans="2:65" s="1" customFormat="1" ht="36" customHeight="1">
      <c r="B209" s="27"/>
      <c r="C209" s="166" t="s">
        <v>407</v>
      </c>
      <c r="D209" s="166" t="s">
        <v>122</v>
      </c>
      <c r="E209" s="167" t="s">
        <v>408</v>
      </c>
      <c r="F209" s="168" t="s">
        <v>409</v>
      </c>
      <c r="G209" s="169" t="s">
        <v>125</v>
      </c>
      <c r="H209" s="170">
        <v>1</v>
      </c>
      <c r="I209" s="171"/>
      <c r="J209" s="171">
        <f t="shared" si="19"/>
        <v>0</v>
      </c>
      <c r="K209" s="168" t="s">
        <v>126</v>
      </c>
      <c r="L209" s="31"/>
      <c r="M209" s="172" t="s">
        <v>1</v>
      </c>
      <c r="N209" s="173" t="s">
        <v>34</v>
      </c>
      <c r="O209" s="174">
        <v>23.504999999999999</v>
      </c>
      <c r="P209" s="174">
        <f t="shared" si="20"/>
        <v>23.504999999999999</v>
      </c>
      <c r="Q209" s="174">
        <v>0</v>
      </c>
      <c r="R209" s="174">
        <f t="shared" si="21"/>
        <v>0</v>
      </c>
      <c r="S209" s="174">
        <v>0</v>
      </c>
      <c r="T209" s="175">
        <f t="shared" si="22"/>
        <v>0</v>
      </c>
      <c r="AR209" s="176" t="s">
        <v>194</v>
      </c>
      <c r="AT209" s="176" t="s">
        <v>122</v>
      </c>
      <c r="AU209" s="176" t="s">
        <v>79</v>
      </c>
      <c r="AY209" s="13" t="s">
        <v>119</v>
      </c>
      <c r="BE209" s="177">
        <f t="shared" si="23"/>
        <v>0</v>
      </c>
      <c r="BF209" s="177">
        <f t="shared" si="24"/>
        <v>0</v>
      </c>
      <c r="BG209" s="177">
        <f t="shared" si="25"/>
        <v>0</v>
      </c>
      <c r="BH209" s="177">
        <f t="shared" si="26"/>
        <v>0</v>
      </c>
      <c r="BI209" s="177">
        <f t="shared" si="27"/>
        <v>0</v>
      </c>
      <c r="BJ209" s="13" t="s">
        <v>77</v>
      </c>
      <c r="BK209" s="177">
        <f t="shared" si="28"/>
        <v>0</v>
      </c>
      <c r="BL209" s="13" t="s">
        <v>194</v>
      </c>
      <c r="BM209" s="176" t="s">
        <v>410</v>
      </c>
    </row>
    <row r="210" spans="2:65" s="1" customFormat="1" ht="24" customHeight="1">
      <c r="B210" s="27"/>
      <c r="C210" s="166" t="s">
        <v>411</v>
      </c>
      <c r="D210" s="166" t="s">
        <v>122</v>
      </c>
      <c r="E210" s="167" t="s">
        <v>412</v>
      </c>
      <c r="F210" s="168" t="s">
        <v>413</v>
      </c>
      <c r="G210" s="169" t="s">
        <v>171</v>
      </c>
      <c r="H210" s="170">
        <v>2.2069999999999999</v>
      </c>
      <c r="I210" s="171"/>
      <c r="J210" s="171">
        <f t="shared" si="19"/>
        <v>0</v>
      </c>
      <c r="K210" s="168" t="s">
        <v>126</v>
      </c>
      <c r="L210" s="31"/>
      <c r="M210" s="172" t="s">
        <v>1</v>
      </c>
      <c r="N210" s="173" t="s">
        <v>34</v>
      </c>
      <c r="O210" s="174">
        <v>9.51</v>
      </c>
      <c r="P210" s="174">
        <f t="shared" si="20"/>
        <v>20.988569999999999</v>
      </c>
      <c r="Q210" s="174">
        <v>0</v>
      </c>
      <c r="R210" s="174">
        <f t="shared" si="21"/>
        <v>0</v>
      </c>
      <c r="S210" s="174">
        <v>0</v>
      </c>
      <c r="T210" s="175">
        <f t="shared" si="22"/>
        <v>0</v>
      </c>
      <c r="AR210" s="176" t="s">
        <v>194</v>
      </c>
      <c r="AT210" s="176" t="s">
        <v>122</v>
      </c>
      <c r="AU210" s="176" t="s">
        <v>79</v>
      </c>
      <c r="AY210" s="13" t="s">
        <v>119</v>
      </c>
      <c r="BE210" s="177">
        <f t="shared" si="23"/>
        <v>0</v>
      </c>
      <c r="BF210" s="177">
        <f t="shared" si="24"/>
        <v>0</v>
      </c>
      <c r="BG210" s="177">
        <f t="shared" si="25"/>
        <v>0</v>
      </c>
      <c r="BH210" s="177">
        <f t="shared" si="26"/>
        <v>0</v>
      </c>
      <c r="BI210" s="177">
        <f t="shared" si="27"/>
        <v>0</v>
      </c>
      <c r="BJ210" s="13" t="s">
        <v>77</v>
      </c>
      <c r="BK210" s="177">
        <f t="shared" si="28"/>
        <v>0</v>
      </c>
      <c r="BL210" s="13" t="s">
        <v>194</v>
      </c>
      <c r="BM210" s="176" t="s">
        <v>414</v>
      </c>
    </row>
    <row r="211" spans="2:65" s="11" customFormat="1" ht="22.95" customHeight="1">
      <c r="B211" s="151"/>
      <c r="C211" s="152"/>
      <c r="D211" s="153" t="s">
        <v>68</v>
      </c>
      <c r="E211" s="164" t="s">
        <v>415</v>
      </c>
      <c r="F211" s="164" t="s">
        <v>416</v>
      </c>
      <c r="G211" s="152"/>
      <c r="H211" s="152"/>
      <c r="I211" s="152"/>
      <c r="J211" s="165">
        <f>BK211</f>
        <v>0</v>
      </c>
      <c r="K211" s="152"/>
      <c r="L211" s="156"/>
      <c r="M211" s="157"/>
      <c r="N211" s="158"/>
      <c r="O211" s="158"/>
      <c r="P211" s="159">
        <f>P212</f>
        <v>0</v>
      </c>
      <c r="Q211" s="158"/>
      <c r="R211" s="159">
        <f>R212</f>
        <v>0</v>
      </c>
      <c r="S211" s="158"/>
      <c r="T211" s="160">
        <f>T212</f>
        <v>0</v>
      </c>
      <c r="AR211" s="161" t="s">
        <v>79</v>
      </c>
      <c r="AT211" s="162" t="s">
        <v>68</v>
      </c>
      <c r="AU211" s="162" t="s">
        <v>77</v>
      </c>
      <c r="AY211" s="161" t="s">
        <v>119</v>
      </c>
      <c r="BK211" s="163">
        <f>BK212</f>
        <v>0</v>
      </c>
    </row>
    <row r="212" spans="2:65" s="1" customFormat="1" ht="24" customHeight="1">
      <c r="B212" s="27"/>
      <c r="C212" s="166" t="s">
        <v>417</v>
      </c>
      <c r="D212" s="166" t="s">
        <v>122</v>
      </c>
      <c r="E212" s="167"/>
      <c r="F212" s="168"/>
      <c r="G212" s="169"/>
      <c r="H212" s="170"/>
      <c r="I212" s="171"/>
      <c r="J212" s="171"/>
      <c r="K212" s="168" t="s">
        <v>126</v>
      </c>
      <c r="L212" s="31"/>
      <c r="M212" s="172" t="s">
        <v>1</v>
      </c>
      <c r="N212" s="173" t="s">
        <v>34</v>
      </c>
      <c r="O212" s="174">
        <v>6.4000000000000001E-2</v>
      </c>
      <c r="P212" s="174">
        <f>O212*H212</f>
        <v>0</v>
      </c>
      <c r="Q212" s="174">
        <v>2.9E-4</v>
      </c>
      <c r="R212" s="174">
        <f>Q212*H212</f>
        <v>0</v>
      </c>
      <c r="S212" s="174">
        <v>0</v>
      </c>
      <c r="T212" s="175">
        <f>S212*H212</f>
        <v>0</v>
      </c>
      <c r="AR212" s="176" t="s">
        <v>194</v>
      </c>
      <c r="AT212" s="176" t="s">
        <v>122</v>
      </c>
      <c r="AU212" s="176" t="s">
        <v>79</v>
      </c>
      <c r="AY212" s="13" t="s">
        <v>119</v>
      </c>
      <c r="BE212" s="177">
        <f>IF(N212="základní",J212,0)</f>
        <v>0</v>
      </c>
      <c r="BF212" s="177">
        <f>IF(N212="snížená",J212,0)</f>
        <v>0</v>
      </c>
      <c r="BG212" s="177">
        <f>IF(N212="zákl. přenesená",J212,0)</f>
        <v>0</v>
      </c>
      <c r="BH212" s="177">
        <f>IF(N212="sníž. přenesená",J212,0)</f>
        <v>0</v>
      </c>
      <c r="BI212" s="177">
        <f>IF(N212="nulová",J212,0)</f>
        <v>0</v>
      </c>
      <c r="BJ212" s="13" t="s">
        <v>77</v>
      </c>
      <c r="BK212" s="177">
        <f>ROUND(I212*H212,2)</f>
        <v>0</v>
      </c>
      <c r="BL212" s="13" t="s">
        <v>194</v>
      </c>
      <c r="BM212" s="176" t="s">
        <v>418</v>
      </c>
    </row>
    <row r="213" spans="2:65" s="11" customFormat="1" ht="25.95" customHeight="1">
      <c r="B213" s="151"/>
      <c r="C213" s="152"/>
      <c r="D213" s="153" t="s">
        <v>68</v>
      </c>
      <c r="E213" s="154" t="s">
        <v>419</v>
      </c>
      <c r="F213" s="154" t="s">
        <v>420</v>
      </c>
      <c r="G213" s="152"/>
      <c r="H213" s="152"/>
      <c r="I213" s="152"/>
      <c r="J213" s="155">
        <f>BK213</f>
        <v>0</v>
      </c>
      <c r="K213" s="152"/>
      <c r="L213" s="156"/>
      <c r="M213" s="157"/>
      <c r="N213" s="158"/>
      <c r="O213" s="158"/>
      <c r="P213" s="159">
        <f>P214</f>
        <v>40</v>
      </c>
      <c r="Q213" s="158"/>
      <c r="R213" s="159">
        <f>R214</f>
        <v>0</v>
      </c>
      <c r="S213" s="158"/>
      <c r="T213" s="160">
        <f>T214</f>
        <v>0</v>
      </c>
      <c r="AR213" s="161" t="s">
        <v>127</v>
      </c>
      <c r="AT213" s="162" t="s">
        <v>68</v>
      </c>
      <c r="AU213" s="162" t="s">
        <v>69</v>
      </c>
      <c r="AY213" s="161" t="s">
        <v>119</v>
      </c>
      <c r="BK213" s="163">
        <f>BK214</f>
        <v>0</v>
      </c>
    </row>
    <row r="214" spans="2:65" s="1" customFormat="1" ht="24" customHeight="1">
      <c r="B214" s="27"/>
      <c r="C214" s="166" t="s">
        <v>421</v>
      </c>
      <c r="D214" s="166" t="s">
        <v>122</v>
      </c>
      <c r="E214" s="167" t="s">
        <v>422</v>
      </c>
      <c r="F214" s="168" t="s">
        <v>423</v>
      </c>
      <c r="G214" s="169" t="s">
        <v>424</v>
      </c>
      <c r="H214" s="170">
        <v>40</v>
      </c>
      <c r="I214" s="171"/>
      <c r="J214" s="171">
        <f>ROUND(I214*H214,2)</f>
        <v>0</v>
      </c>
      <c r="K214" s="168" t="s">
        <v>126</v>
      </c>
      <c r="L214" s="31"/>
      <c r="M214" s="172" t="s">
        <v>1</v>
      </c>
      <c r="N214" s="173" t="s">
        <v>34</v>
      </c>
      <c r="O214" s="174">
        <v>1</v>
      </c>
      <c r="P214" s="174">
        <f>O214*H214</f>
        <v>40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AR214" s="176" t="s">
        <v>425</v>
      </c>
      <c r="AT214" s="176" t="s">
        <v>122</v>
      </c>
      <c r="AU214" s="176" t="s">
        <v>77</v>
      </c>
      <c r="AY214" s="13" t="s">
        <v>119</v>
      </c>
      <c r="BE214" s="177">
        <f>IF(N214="základní",J214,0)</f>
        <v>0</v>
      </c>
      <c r="BF214" s="177">
        <f>IF(N214="snížená",J214,0)</f>
        <v>0</v>
      </c>
      <c r="BG214" s="177">
        <f>IF(N214="zákl. přenesená",J214,0)</f>
        <v>0</v>
      </c>
      <c r="BH214" s="177">
        <f>IF(N214="sníž. přenesená",J214,0)</f>
        <v>0</v>
      </c>
      <c r="BI214" s="177">
        <f>IF(N214="nulová",J214,0)</f>
        <v>0</v>
      </c>
      <c r="BJ214" s="13" t="s">
        <v>77</v>
      </c>
      <c r="BK214" s="177">
        <f>ROUND(I214*H214,2)</f>
        <v>0</v>
      </c>
      <c r="BL214" s="13" t="s">
        <v>425</v>
      </c>
      <c r="BM214" s="176" t="s">
        <v>426</v>
      </c>
    </row>
    <row r="215" spans="2:65" s="11" customFormat="1" ht="25.95" customHeight="1">
      <c r="B215" s="151"/>
      <c r="C215" s="152"/>
      <c r="D215" s="153" t="s">
        <v>68</v>
      </c>
      <c r="E215" s="154" t="s">
        <v>427</v>
      </c>
      <c r="F215" s="154" t="s">
        <v>428</v>
      </c>
      <c r="G215" s="152"/>
      <c r="H215" s="152"/>
      <c r="I215" s="152"/>
      <c r="J215" s="155">
        <f>BK215</f>
        <v>0</v>
      </c>
      <c r="K215" s="152"/>
      <c r="L215" s="156"/>
      <c r="M215" s="157"/>
      <c r="N215" s="158"/>
      <c r="O215" s="158"/>
      <c r="P215" s="159">
        <f>P216</f>
        <v>0</v>
      </c>
      <c r="Q215" s="158"/>
      <c r="R215" s="159">
        <f>R216</f>
        <v>0</v>
      </c>
      <c r="S215" s="158"/>
      <c r="T215" s="160">
        <f>T216</f>
        <v>0</v>
      </c>
      <c r="AR215" s="161" t="s">
        <v>145</v>
      </c>
      <c r="AT215" s="162" t="s">
        <v>68</v>
      </c>
      <c r="AU215" s="162" t="s">
        <v>69</v>
      </c>
      <c r="AY215" s="161" t="s">
        <v>119</v>
      </c>
      <c r="BK215" s="163">
        <f>BK216</f>
        <v>0</v>
      </c>
    </row>
    <row r="216" spans="2:65" s="11" customFormat="1" ht="22.95" customHeight="1">
      <c r="B216" s="151"/>
      <c r="C216" s="152"/>
      <c r="D216" s="153" t="s">
        <v>68</v>
      </c>
      <c r="E216" s="164" t="s">
        <v>429</v>
      </c>
      <c r="F216" s="164" t="s">
        <v>430</v>
      </c>
      <c r="G216" s="152"/>
      <c r="H216" s="152"/>
      <c r="I216" s="152"/>
      <c r="J216" s="165">
        <f>BK216</f>
        <v>0</v>
      </c>
      <c r="K216" s="152"/>
      <c r="L216" s="156"/>
      <c r="M216" s="157"/>
      <c r="N216" s="158"/>
      <c r="O216" s="158"/>
      <c r="P216" s="159">
        <f>P217</f>
        <v>0</v>
      </c>
      <c r="Q216" s="158"/>
      <c r="R216" s="159">
        <f>R217</f>
        <v>0</v>
      </c>
      <c r="S216" s="158"/>
      <c r="T216" s="160">
        <f>T217</f>
        <v>0</v>
      </c>
      <c r="AR216" s="161" t="s">
        <v>145</v>
      </c>
      <c r="AT216" s="162" t="s">
        <v>68</v>
      </c>
      <c r="AU216" s="162" t="s">
        <v>77</v>
      </c>
      <c r="AY216" s="161" t="s">
        <v>119</v>
      </c>
      <c r="BK216" s="163">
        <f>BK217</f>
        <v>0</v>
      </c>
    </row>
    <row r="217" spans="2:65" s="1" customFormat="1" ht="16.5" customHeight="1">
      <c r="B217" s="27"/>
      <c r="C217" s="166" t="s">
        <v>431</v>
      </c>
      <c r="D217" s="166" t="s">
        <v>122</v>
      </c>
      <c r="E217" s="167" t="s">
        <v>432</v>
      </c>
      <c r="F217" s="168" t="s">
        <v>430</v>
      </c>
      <c r="G217" s="169" t="s">
        <v>405</v>
      </c>
      <c r="H217" s="170">
        <v>1</v>
      </c>
      <c r="I217" s="171"/>
      <c r="J217" s="171">
        <f>ROUND(I217*H217,2)</f>
        <v>0</v>
      </c>
      <c r="K217" s="168" t="s">
        <v>126</v>
      </c>
      <c r="L217" s="31"/>
      <c r="M217" s="187" t="s">
        <v>1</v>
      </c>
      <c r="N217" s="188" t="s">
        <v>34</v>
      </c>
      <c r="O217" s="189">
        <v>0</v>
      </c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AR217" s="176" t="s">
        <v>433</v>
      </c>
      <c r="AT217" s="176" t="s">
        <v>122</v>
      </c>
      <c r="AU217" s="176" t="s">
        <v>79</v>
      </c>
      <c r="AY217" s="13" t="s">
        <v>119</v>
      </c>
      <c r="BE217" s="177">
        <f>IF(N217="základní",J217,0)</f>
        <v>0</v>
      </c>
      <c r="BF217" s="177">
        <f>IF(N217="snížená",J217,0)</f>
        <v>0</v>
      </c>
      <c r="BG217" s="177">
        <f>IF(N217="zákl. přenesená",J217,0)</f>
        <v>0</v>
      </c>
      <c r="BH217" s="177">
        <f>IF(N217="sníž. přenesená",J217,0)</f>
        <v>0</v>
      </c>
      <c r="BI217" s="177">
        <f>IF(N217="nulová",J217,0)</f>
        <v>0</v>
      </c>
      <c r="BJ217" s="13" t="s">
        <v>77</v>
      </c>
      <c r="BK217" s="177">
        <f>ROUND(I217*H217,2)</f>
        <v>0</v>
      </c>
      <c r="BL217" s="13" t="s">
        <v>433</v>
      </c>
      <c r="BM217" s="176" t="s">
        <v>434</v>
      </c>
    </row>
    <row r="218" spans="2:65" s="1" customFormat="1" ht="6.9" customHeight="1"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31"/>
    </row>
  </sheetData>
  <sheetProtection formatColumns="0" formatRows="0" autoFilter="0"/>
  <autoFilter ref="C128:K217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9"/>
  <sheetViews>
    <sheetView showGridLines="0" workbookViewId="0">
      <selection activeCell="D4" sqref="D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1" spans="1:46">
      <c r="A1" s="18"/>
    </row>
    <row r="2" spans="1:46" ht="36.9" customHeight="1"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AT2" s="13" t="s">
        <v>82</v>
      </c>
    </row>
    <row r="3" spans="1:46" ht="6.9" customHeight="1">
      <c r="B3" s="95"/>
      <c r="C3" s="96"/>
      <c r="D3" s="96"/>
      <c r="E3" s="96"/>
      <c r="F3" s="96"/>
      <c r="G3" s="96"/>
      <c r="H3" s="96"/>
      <c r="I3" s="96"/>
      <c r="J3" s="96"/>
      <c r="K3" s="96"/>
      <c r="L3" s="16"/>
      <c r="AT3" s="13" t="s">
        <v>79</v>
      </c>
    </row>
    <row r="4" spans="1:46" ht="24.9" customHeight="1">
      <c r="B4" s="16"/>
      <c r="D4" s="97" t="s">
        <v>83</v>
      </c>
      <c r="L4" s="16"/>
      <c r="M4" s="98" t="s">
        <v>10</v>
      </c>
      <c r="AT4" s="13" t="s">
        <v>4</v>
      </c>
    </row>
    <row r="5" spans="1:46" ht="6.9" customHeight="1">
      <c r="B5" s="16"/>
      <c r="L5" s="16"/>
    </row>
    <row r="6" spans="1:46" ht="12" customHeight="1">
      <c r="B6" s="16"/>
      <c r="D6" s="99" t="s">
        <v>14</v>
      </c>
      <c r="L6" s="16"/>
    </row>
    <row r="7" spans="1:46" ht="16.5" customHeight="1">
      <c r="B7" s="16"/>
      <c r="E7" s="237" t="str">
        <f>'Rekapitulace stavby'!K6</f>
        <v>Oprava rozvodů elektroinstalace v pavilonu I. st. ZŠ Svobodné, Písek, Šobrova 2070</v>
      </c>
      <c r="F7" s="238"/>
      <c r="G7" s="238"/>
      <c r="H7" s="238"/>
      <c r="L7" s="16"/>
    </row>
    <row r="8" spans="1:46" s="1" customFormat="1" ht="12" customHeight="1">
      <c r="B8" s="31"/>
      <c r="D8" s="99" t="s">
        <v>84</v>
      </c>
      <c r="L8" s="31"/>
    </row>
    <row r="9" spans="1:46" s="1" customFormat="1" ht="36.9" customHeight="1">
      <c r="B9" s="31"/>
      <c r="E9" s="239" t="s">
        <v>435</v>
      </c>
      <c r="F9" s="240"/>
      <c r="G9" s="240"/>
      <c r="H9" s="240"/>
      <c r="L9" s="31"/>
    </row>
    <row r="10" spans="1:46" s="1" customFormat="1">
      <c r="B10" s="31"/>
      <c r="L10" s="31"/>
    </row>
    <row r="11" spans="1:46" s="1" customFormat="1" ht="12" customHeight="1">
      <c r="B11" s="31"/>
      <c r="D11" s="99" t="s">
        <v>15</v>
      </c>
      <c r="F11" s="100" t="s">
        <v>1</v>
      </c>
      <c r="I11" s="99" t="s">
        <v>16</v>
      </c>
      <c r="J11" s="100" t="s">
        <v>1</v>
      </c>
      <c r="L11" s="31"/>
    </row>
    <row r="12" spans="1:46" s="1" customFormat="1" ht="12" customHeight="1">
      <c r="B12" s="31"/>
      <c r="D12" s="99" t="s">
        <v>17</v>
      </c>
      <c r="F12" s="100" t="s">
        <v>18</v>
      </c>
      <c r="I12" s="99" t="s">
        <v>19</v>
      </c>
      <c r="J12" s="101">
        <v>43616</v>
      </c>
      <c r="L12" s="31"/>
    </row>
    <row r="13" spans="1:46" s="1" customFormat="1" ht="10.95" customHeight="1">
      <c r="B13" s="31"/>
      <c r="L13" s="31"/>
    </row>
    <row r="14" spans="1:46" s="1" customFormat="1" ht="12" customHeight="1">
      <c r="B14" s="31"/>
      <c r="D14" s="99" t="s">
        <v>20</v>
      </c>
      <c r="F14" s="193" t="s">
        <v>495</v>
      </c>
      <c r="I14" s="99" t="s">
        <v>21</v>
      </c>
      <c r="J14" s="100">
        <f>IF('Rekapitulace stavby'!AN10="","",'Rekapitulace stavby'!AN10)</f>
        <v>70943842</v>
      </c>
      <c r="L14" s="31"/>
    </row>
    <row r="15" spans="1:46" s="1" customFormat="1" ht="18" customHeight="1">
      <c r="B15" s="31"/>
      <c r="E15" s="100" t="str">
        <f>IF('Rekapitulace stavby'!E11="","",'Rekapitulace stavby'!E11)</f>
        <v xml:space="preserve"> </v>
      </c>
      <c r="I15" s="99" t="s">
        <v>23</v>
      </c>
      <c r="J15" s="100" t="str">
        <f>IF('Rekapitulace stavby'!AN11="","",'Rekapitulace stavby'!AN11)</f>
        <v/>
      </c>
      <c r="L15" s="31"/>
    </row>
    <row r="16" spans="1:46" s="1" customFormat="1" ht="6.9" customHeight="1">
      <c r="B16" s="31"/>
      <c r="L16" s="31"/>
    </row>
    <row r="17" spans="2:12" s="1" customFormat="1" ht="12" customHeight="1">
      <c r="B17" s="31"/>
      <c r="D17" s="99" t="s">
        <v>24</v>
      </c>
      <c r="I17" s="99" t="s">
        <v>21</v>
      </c>
      <c r="J17" s="100" t="str">
        <f>'Rekapitulace stavby'!AN13</f>
        <v/>
      </c>
      <c r="L17" s="31"/>
    </row>
    <row r="18" spans="2:12" s="1" customFormat="1" ht="18" customHeight="1">
      <c r="B18" s="31"/>
      <c r="E18" s="241" t="str">
        <f>'Rekapitulace stavby'!E14</f>
        <v xml:space="preserve"> </v>
      </c>
      <c r="F18" s="241"/>
      <c r="G18" s="241"/>
      <c r="H18" s="241"/>
      <c r="I18" s="99" t="s">
        <v>23</v>
      </c>
      <c r="J18" s="100" t="str">
        <f>'Rekapitulace stavby'!AN14</f>
        <v/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99" t="s">
        <v>25</v>
      </c>
      <c r="F20" s="195" t="s">
        <v>494</v>
      </c>
      <c r="I20" s="99" t="s">
        <v>21</v>
      </c>
      <c r="J20" s="100">
        <f>IF('Rekapitulace stavby'!AN16="","",'Rekapitulace stavby'!AN16)</f>
        <v>42393159</v>
      </c>
      <c r="L20" s="31"/>
    </row>
    <row r="21" spans="2:12" s="1" customFormat="1" ht="18" customHeight="1">
      <c r="B21" s="31"/>
      <c r="E21" s="100" t="str">
        <f>IF('Rekapitulace stavby'!E17="","",'Rekapitulace stavby'!E17)</f>
        <v xml:space="preserve"> </v>
      </c>
      <c r="I21" s="99" t="s">
        <v>23</v>
      </c>
      <c r="J21" s="100" t="str">
        <f>IF('Rekapitulace stavby'!AN17="","",'Rekapitulace stavby'!AN17)</f>
        <v>CZ5707282306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99" t="s">
        <v>27</v>
      </c>
      <c r="I23" s="99" t="s">
        <v>21</v>
      </c>
      <c r="J23" s="100" t="str">
        <f>IF('Rekapitulace stavby'!AN19="","",'Rekapitulace stavby'!AN19)</f>
        <v/>
      </c>
      <c r="L23" s="31"/>
    </row>
    <row r="24" spans="2:12" s="1" customFormat="1" ht="18" customHeight="1">
      <c r="B24" s="31"/>
      <c r="E24" s="100" t="str">
        <f>IF('Rekapitulace stavby'!E20="","",'Rekapitulace stavby'!E20)</f>
        <v xml:space="preserve"> </v>
      </c>
      <c r="I24" s="99" t="s">
        <v>23</v>
      </c>
      <c r="J24" s="100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99" t="s">
        <v>28</v>
      </c>
      <c r="L26" s="31"/>
    </row>
    <row r="27" spans="2:12" s="7" customFormat="1" ht="16.5" customHeight="1">
      <c r="B27" s="102"/>
      <c r="E27" s="242" t="s">
        <v>1</v>
      </c>
      <c r="F27" s="242"/>
      <c r="G27" s="242"/>
      <c r="H27" s="242"/>
      <c r="L27" s="102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103" t="s">
        <v>29</v>
      </c>
      <c r="J30" s="104">
        <f>ROUND(J120,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105" t="s">
        <v>31</v>
      </c>
      <c r="I32" s="105" t="s">
        <v>30</v>
      </c>
      <c r="J32" s="105" t="s">
        <v>32</v>
      </c>
      <c r="L32" s="31"/>
    </row>
    <row r="33" spans="2:12" s="1" customFormat="1" ht="14.4" customHeight="1">
      <c r="B33" s="31"/>
      <c r="D33" s="106" t="s">
        <v>33</v>
      </c>
      <c r="E33" s="99" t="s">
        <v>34</v>
      </c>
      <c r="F33" s="107">
        <f>ROUND((SUM(BE120:BE148)),  2)</f>
        <v>0</v>
      </c>
      <c r="I33" s="108">
        <v>0.21</v>
      </c>
      <c r="J33" s="107">
        <f>ROUND(((SUM(BE120:BE148))*I33),  2)</f>
        <v>0</v>
      </c>
      <c r="L33" s="31"/>
    </row>
    <row r="34" spans="2:12" s="1" customFormat="1" ht="14.4" customHeight="1">
      <c r="B34" s="31"/>
      <c r="E34" s="99" t="s">
        <v>35</v>
      </c>
      <c r="F34" s="107">
        <f>ROUND((SUM(BF120:BF148)),  2)</f>
        <v>0</v>
      </c>
      <c r="I34" s="108">
        <v>0.15</v>
      </c>
      <c r="J34" s="107">
        <f>ROUND(((SUM(BF120:BF148))*I34),  2)</f>
        <v>0</v>
      </c>
      <c r="L34" s="31"/>
    </row>
    <row r="35" spans="2:12" s="1" customFormat="1" ht="14.4" hidden="1" customHeight="1">
      <c r="B35" s="31"/>
      <c r="E35" s="99" t="s">
        <v>36</v>
      </c>
      <c r="F35" s="107">
        <f>ROUND((SUM(BG120:BG148)),  2)</f>
        <v>0</v>
      </c>
      <c r="I35" s="108">
        <v>0.21</v>
      </c>
      <c r="J35" s="107">
        <f>0</f>
        <v>0</v>
      </c>
      <c r="L35" s="31"/>
    </row>
    <row r="36" spans="2:12" s="1" customFormat="1" ht="14.4" hidden="1" customHeight="1">
      <c r="B36" s="31"/>
      <c r="E36" s="99" t="s">
        <v>37</v>
      </c>
      <c r="F36" s="107">
        <f>ROUND((SUM(BH120:BH148)),  2)</f>
        <v>0</v>
      </c>
      <c r="I36" s="108">
        <v>0.15</v>
      </c>
      <c r="J36" s="107">
        <f>0</f>
        <v>0</v>
      </c>
      <c r="L36" s="31"/>
    </row>
    <row r="37" spans="2:12" s="1" customFormat="1" ht="14.4" hidden="1" customHeight="1">
      <c r="B37" s="31"/>
      <c r="E37" s="99" t="s">
        <v>38</v>
      </c>
      <c r="F37" s="107">
        <f>ROUND((SUM(BI120:BI148)),  2)</f>
        <v>0</v>
      </c>
      <c r="I37" s="108">
        <v>0</v>
      </c>
      <c r="J37" s="10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109"/>
      <c r="D39" s="110" t="s">
        <v>39</v>
      </c>
      <c r="E39" s="111"/>
      <c r="F39" s="111"/>
      <c r="G39" s="112" t="s">
        <v>40</v>
      </c>
      <c r="H39" s="113" t="s">
        <v>41</v>
      </c>
      <c r="I39" s="111"/>
      <c r="J39" s="114">
        <f>SUM(J30:J37)</f>
        <v>0</v>
      </c>
      <c r="K39" s="115"/>
      <c r="L39" s="31"/>
    </row>
    <row r="40" spans="2:12" s="1" customFormat="1" ht="14.4" customHeight="1">
      <c r="B40" s="31"/>
      <c r="L40" s="31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D49" s="196" t="s">
        <v>494</v>
      </c>
      <c r="L49" s="16"/>
    </row>
    <row r="50" spans="2:12" s="1" customFormat="1" ht="14.4" customHeight="1">
      <c r="B50" s="31"/>
      <c r="D50" s="116" t="s">
        <v>42</v>
      </c>
      <c r="E50" s="117"/>
      <c r="F50" s="117"/>
      <c r="G50" s="116" t="s">
        <v>43</v>
      </c>
      <c r="H50" s="117"/>
      <c r="I50" s="117"/>
      <c r="J50" s="117"/>
      <c r="K50" s="117"/>
      <c r="L50" s="31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31"/>
      <c r="D61" s="118" t="s">
        <v>44</v>
      </c>
      <c r="E61" s="119"/>
      <c r="F61" s="120" t="s">
        <v>45</v>
      </c>
      <c r="G61" s="118" t="s">
        <v>44</v>
      </c>
      <c r="H61" s="119"/>
      <c r="I61" s="119"/>
      <c r="J61" s="121" t="s">
        <v>45</v>
      </c>
      <c r="K61" s="119"/>
      <c r="L61" s="31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31"/>
      <c r="D65" s="116" t="s">
        <v>46</v>
      </c>
      <c r="E65" s="117"/>
      <c r="F65" s="117"/>
      <c r="G65" s="116" t="s">
        <v>47</v>
      </c>
      <c r="H65" s="117"/>
      <c r="I65" s="117"/>
      <c r="J65" s="117"/>
      <c r="K65" s="117"/>
      <c r="L65" s="31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31"/>
      <c r="D76" s="118" t="s">
        <v>44</v>
      </c>
      <c r="E76" s="119"/>
      <c r="F76" s="120" t="s">
        <v>45</v>
      </c>
      <c r="G76" s="118" t="s">
        <v>44</v>
      </c>
      <c r="H76" s="119"/>
      <c r="I76" s="119"/>
      <c r="J76" s="121" t="s">
        <v>45</v>
      </c>
      <c r="K76" s="119"/>
      <c r="L76" s="31"/>
    </row>
    <row r="77" spans="2:12" s="1" customFormat="1" ht="14.4" customHeight="1">
      <c r="B77" s="122"/>
      <c r="C77" s="123"/>
      <c r="D77" s="123"/>
      <c r="E77" s="123"/>
      <c r="F77" s="123"/>
      <c r="G77" s="123"/>
      <c r="H77" s="123"/>
      <c r="I77" s="123"/>
      <c r="J77" s="123"/>
      <c r="K77" s="123"/>
      <c r="L77" s="31"/>
    </row>
    <row r="81" spans="2:47" s="1" customFormat="1" ht="6.9" customHeight="1">
      <c r="B81" s="124"/>
      <c r="C81" s="125"/>
      <c r="D81" s="125"/>
      <c r="E81" s="125"/>
      <c r="F81" s="125"/>
      <c r="G81" s="125"/>
      <c r="H81" s="125"/>
      <c r="I81" s="125"/>
      <c r="J81" s="125"/>
      <c r="K81" s="125"/>
      <c r="L81" s="31"/>
    </row>
    <row r="82" spans="2:47" s="1" customFormat="1" ht="24.9" customHeight="1">
      <c r="B82" s="27"/>
      <c r="C82" s="19" t="s">
        <v>86</v>
      </c>
      <c r="D82" s="28"/>
      <c r="E82" s="28"/>
      <c r="F82" s="28"/>
      <c r="G82" s="28"/>
      <c r="H82" s="28"/>
      <c r="I82" s="28"/>
      <c r="J82" s="28"/>
      <c r="K82" s="28"/>
      <c r="L82" s="31"/>
    </row>
    <row r="83" spans="2:47" s="1" customFormat="1" ht="6.9" customHeight="1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31"/>
    </row>
    <row r="84" spans="2:47" s="1" customFormat="1" ht="12" customHeight="1">
      <c r="B84" s="27"/>
      <c r="C84" s="24" t="s">
        <v>14</v>
      </c>
      <c r="D84" s="28"/>
      <c r="E84" s="28"/>
      <c r="F84" s="28"/>
      <c r="G84" s="28"/>
      <c r="H84" s="28"/>
      <c r="I84" s="28"/>
      <c r="J84" s="28"/>
      <c r="K84" s="28"/>
      <c r="L84" s="31"/>
    </row>
    <row r="85" spans="2:47" s="1" customFormat="1" ht="16.5" customHeight="1">
      <c r="B85" s="27"/>
      <c r="C85" s="28"/>
      <c r="D85" s="28"/>
      <c r="E85" s="235" t="str">
        <f>E7</f>
        <v>Oprava rozvodů elektroinstalace v pavilonu I. st. ZŠ Svobodné, Písek, Šobrova 2070</v>
      </c>
      <c r="F85" s="236"/>
      <c r="G85" s="236"/>
      <c r="H85" s="236"/>
      <c r="I85" s="28"/>
      <c r="J85" s="28"/>
      <c r="K85" s="28"/>
      <c r="L85" s="31"/>
    </row>
    <row r="86" spans="2:47" s="1" customFormat="1" ht="12" customHeight="1">
      <c r="B86" s="27"/>
      <c r="C86" s="24" t="s">
        <v>84</v>
      </c>
      <c r="D86" s="28"/>
      <c r="E86" s="28"/>
      <c r="F86" s="28"/>
      <c r="G86" s="28"/>
      <c r="H86" s="28"/>
      <c r="I86" s="28"/>
      <c r="J86" s="28"/>
      <c r="K86" s="28"/>
      <c r="L86" s="31"/>
    </row>
    <row r="87" spans="2:47" s="1" customFormat="1" ht="16.5" customHeight="1">
      <c r="B87" s="27"/>
      <c r="C87" s="28"/>
      <c r="D87" s="28"/>
      <c r="E87" s="210" t="str">
        <f>E9</f>
        <v>537-02 - Slaboproudé rozvody</v>
      </c>
      <c r="F87" s="234"/>
      <c r="G87" s="234"/>
      <c r="H87" s="234"/>
      <c r="I87" s="28"/>
      <c r="J87" s="28"/>
      <c r="K87" s="28"/>
      <c r="L87" s="31"/>
    </row>
    <row r="88" spans="2:47" s="1" customFormat="1" ht="6.9" customHeigh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31"/>
    </row>
    <row r="89" spans="2:47" s="1" customFormat="1" ht="12" customHeight="1">
      <c r="B89" s="27"/>
      <c r="C89" s="24" t="s">
        <v>17</v>
      </c>
      <c r="D89" s="28"/>
      <c r="E89" s="28"/>
      <c r="F89" s="22" t="str">
        <f>F12</f>
        <v>Písek, Šobrova 2070</v>
      </c>
      <c r="G89" s="28"/>
      <c r="H89" s="28"/>
      <c r="I89" s="24" t="s">
        <v>19</v>
      </c>
      <c r="J89" s="54">
        <f>IF(J12="","",J12)</f>
        <v>43616</v>
      </c>
      <c r="K89" s="28"/>
      <c r="L89" s="31"/>
    </row>
    <row r="90" spans="2:47" s="1" customFormat="1" ht="6.9" customHeight="1">
      <c r="B90" s="27"/>
      <c r="C90" s="28"/>
      <c r="D90" s="28"/>
      <c r="E90" s="28"/>
      <c r="F90" s="28"/>
      <c r="G90" s="28"/>
      <c r="H90" s="28"/>
      <c r="I90" s="28"/>
      <c r="J90" s="28"/>
      <c r="K90" s="28"/>
      <c r="L90" s="31"/>
    </row>
    <row r="91" spans="2:47" s="1" customFormat="1" ht="15.15" customHeight="1">
      <c r="B91" s="27"/>
      <c r="C91" s="24" t="s">
        <v>20</v>
      </c>
      <c r="D91" s="28"/>
      <c r="E91" s="28"/>
      <c r="F91" s="22" t="s">
        <v>495</v>
      </c>
      <c r="G91" s="28"/>
      <c r="H91" s="28"/>
      <c r="I91" s="24" t="s">
        <v>25</v>
      </c>
      <c r="J91" s="25" t="s">
        <v>494</v>
      </c>
      <c r="K91" s="28"/>
      <c r="L91" s="31"/>
    </row>
    <row r="92" spans="2:47" s="1" customFormat="1" ht="15.15" customHeight="1">
      <c r="B92" s="27"/>
      <c r="C92" s="24" t="s">
        <v>24</v>
      </c>
      <c r="D92" s="28"/>
      <c r="E92" s="28"/>
      <c r="F92" s="22" t="str">
        <f>IF(E18="","",E18)</f>
        <v xml:space="preserve"> </v>
      </c>
      <c r="G92" s="28"/>
      <c r="H92" s="28"/>
      <c r="I92" s="24" t="s">
        <v>27</v>
      </c>
      <c r="J92" s="25" t="str">
        <f>E24</f>
        <v xml:space="preserve"> </v>
      </c>
      <c r="K92" s="28"/>
      <c r="L92" s="31"/>
    </row>
    <row r="93" spans="2:47" s="1" customFormat="1" ht="10.35" customHeight="1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31"/>
    </row>
    <row r="94" spans="2:47" s="1" customFormat="1" ht="29.25" customHeight="1">
      <c r="B94" s="27"/>
      <c r="C94" s="126" t="s">
        <v>87</v>
      </c>
      <c r="D94" s="35"/>
      <c r="E94" s="35"/>
      <c r="F94" s="35"/>
      <c r="G94" s="35"/>
      <c r="H94" s="35"/>
      <c r="I94" s="35"/>
      <c r="J94" s="127" t="s">
        <v>88</v>
      </c>
      <c r="K94" s="35"/>
      <c r="L94" s="31"/>
    </row>
    <row r="95" spans="2:47" s="1" customFormat="1" ht="10.35" customHeight="1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31"/>
    </row>
    <row r="96" spans="2:47" s="1" customFormat="1" ht="22.95" customHeight="1">
      <c r="B96" s="27"/>
      <c r="C96" s="128" t="s">
        <v>89</v>
      </c>
      <c r="D96" s="28"/>
      <c r="E96" s="28"/>
      <c r="F96" s="28"/>
      <c r="G96" s="28"/>
      <c r="H96" s="28"/>
      <c r="I96" s="28"/>
      <c r="J96" s="71">
        <f>J120</f>
        <v>0</v>
      </c>
      <c r="K96" s="28"/>
      <c r="L96" s="31"/>
      <c r="AU96" s="13" t="s">
        <v>90</v>
      </c>
    </row>
    <row r="97" spans="2:12" s="8" customFormat="1" ht="24.9" customHeight="1">
      <c r="B97" s="129"/>
      <c r="C97" s="130"/>
      <c r="D97" s="131" t="s">
        <v>98</v>
      </c>
      <c r="E97" s="132"/>
      <c r="F97" s="132"/>
      <c r="G97" s="132"/>
      <c r="H97" s="132"/>
      <c r="I97" s="132"/>
      <c r="J97" s="133">
        <f>J121</f>
        <v>0</v>
      </c>
      <c r="K97" s="130"/>
      <c r="L97" s="134"/>
    </row>
    <row r="98" spans="2:12" s="9" customFormat="1" ht="19.95" customHeight="1">
      <c r="B98" s="135"/>
      <c r="C98" s="136"/>
      <c r="D98" s="137" t="s">
        <v>99</v>
      </c>
      <c r="E98" s="138"/>
      <c r="F98" s="138"/>
      <c r="G98" s="138"/>
      <c r="H98" s="138"/>
      <c r="I98" s="138"/>
      <c r="J98" s="139">
        <f>J122</f>
        <v>0</v>
      </c>
      <c r="K98" s="136"/>
      <c r="L98" s="140"/>
    </row>
    <row r="99" spans="2:12" s="9" customFormat="1" ht="19.95" customHeight="1">
      <c r="B99" s="135"/>
      <c r="C99" s="136"/>
      <c r="D99" s="137" t="s">
        <v>436</v>
      </c>
      <c r="E99" s="138"/>
      <c r="F99" s="138"/>
      <c r="G99" s="138"/>
      <c r="H99" s="138"/>
      <c r="I99" s="138"/>
      <c r="J99" s="139">
        <f>J126</f>
        <v>0</v>
      </c>
      <c r="K99" s="136"/>
      <c r="L99" s="140"/>
    </row>
    <row r="100" spans="2:12" s="8" customFormat="1" ht="24.9" customHeight="1">
      <c r="B100" s="129"/>
      <c r="C100" s="130"/>
      <c r="D100" s="131" t="s">
        <v>101</v>
      </c>
      <c r="E100" s="132"/>
      <c r="F100" s="132"/>
      <c r="G100" s="132"/>
      <c r="H100" s="132"/>
      <c r="I100" s="132"/>
      <c r="J100" s="133">
        <f>J147</f>
        <v>0</v>
      </c>
      <c r="K100" s="130"/>
      <c r="L100" s="134"/>
    </row>
    <row r="101" spans="2:12" s="1" customFormat="1" ht="21.75" customHeight="1"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31"/>
    </row>
    <row r="102" spans="2:12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1"/>
    </row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1"/>
    </row>
    <row r="107" spans="2:12" s="1" customFormat="1" ht="24.9" customHeight="1">
      <c r="B107" s="27"/>
      <c r="C107" s="19" t="s">
        <v>104</v>
      </c>
      <c r="D107" s="28"/>
      <c r="E107" s="28"/>
      <c r="F107" s="28"/>
      <c r="G107" s="28"/>
      <c r="H107" s="28"/>
      <c r="I107" s="28"/>
      <c r="J107" s="28"/>
      <c r="K107" s="28"/>
      <c r="L107" s="31"/>
    </row>
    <row r="108" spans="2:12" s="1" customFormat="1" ht="6.9" customHeight="1"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31"/>
    </row>
    <row r="109" spans="2:12" s="1" customFormat="1" ht="12" customHeight="1">
      <c r="B109" s="27"/>
      <c r="C109" s="24" t="s">
        <v>14</v>
      </c>
      <c r="D109" s="28"/>
      <c r="E109" s="28"/>
      <c r="F109" s="28"/>
      <c r="G109" s="28"/>
      <c r="H109" s="28"/>
      <c r="I109" s="28"/>
      <c r="J109" s="28"/>
      <c r="K109" s="28"/>
      <c r="L109" s="31"/>
    </row>
    <row r="110" spans="2:12" s="1" customFormat="1" ht="16.5" customHeight="1">
      <c r="B110" s="27"/>
      <c r="C110" s="28"/>
      <c r="D110" s="28"/>
      <c r="E110" s="235" t="str">
        <f>E7</f>
        <v>Oprava rozvodů elektroinstalace v pavilonu I. st. ZŠ Svobodné, Písek, Šobrova 2070</v>
      </c>
      <c r="F110" s="236"/>
      <c r="G110" s="236"/>
      <c r="H110" s="236"/>
      <c r="I110" s="28"/>
      <c r="J110" s="28"/>
      <c r="K110" s="28"/>
      <c r="L110" s="31"/>
    </row>
    <row r="111" spans="2:12" s="1" customFormat="1" ht="12" customHeight="1">
      <c r="B111" s="27"/>
      <c r="C111" s="24" t="s">
        <v>84</v>
      </c>
      <c r="D111" s="28"/>
      <c r="E111" s="28"/>
      <c r="F111" s="28"/>
      <c r="G111" s="28"/>
      <c r="H111" s="28"/>
      <c r="I111" s="28"/>
      <c r="J111" s="28"/>
      <c r="K111" s="28"/>
      <c r="L111" s="31"/>
    </row>
    <row r="112" spans="2:12" s="1" customFormat="1" ht="16.5" customHeight="1">
      <c r="B112" s="27"/>
      <c r="C112" s="28"/>
      <c r="D112" s="28"/>
      <c r="E112" s="210" t="str">
        <f>E9</f>
        <v>537-02 - Slaboproudé rozvody</v>
      </c>
      <c r="F112" s="234"/>
      <c r="G112" s="234"/>
      <c r="H112" s="234"/>
      <c r="I112" s="28"/>
      <c r="J112" s="28"/>
      <c r="K112" s="28"/>
      <c r="L112" s="31"/>
    </row>
    <row r="113" spans="2:65" s="1" customFormat="1" ht="6.9" customHeight="1"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31"/>
    </row>
    <row r="114" spans="2:65" s="1" customFormat="1" ht="12" customHeight="1">
      <c r="B114" s="27"/>
      <c r="C114" s="24" t="s">
        <v>17</v>
      </c>
      <c r="D114" s="28"/>
      <c r="E114" s="28"/>
      <c r="F114" s="22" t="str">
        <f>F12</f>
        <v>Písek, Šobrova 2070</v>
      </c>
      <c r="G114" s="28"/>
      <c r="H114" s="28"/>
      <c r="I114" s="24" t="s">
        <v>19</v>
      </c>
      <c r="J114" s="54">
        <f>IF(J12="","",J12)</f>
        <v>43616</v>
      </c>
      <c r="K114" s="28"/>
      <c r="L114" s="31"/>
    </row>
    <row r="115" spans="2:65" s="1" customFormat="1" ht="6.9" customHeight="1"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31"/>
    </row>
    <row r="116" spans="2:65" s="1" customFormat="1" ht="15.15" customHeight="1">
      <c r="B116" s="27"/>
      <c r="C116" s="24" t="s">
        <v>20</v>
      </c>
      <c r="D116" s="28"/>
      <c r="E116" s="28"/>
      <c r="F116" s="22" t="s">
        <v>495</v>
      </c>
      <c r="G116" s="28"/>
      <c r="H116" s="28"/>
      <c r="I116" s="24" t="s">
        <v>25</v>
      </c>
      <c r="J116" s="25" t="s">
        <v>494</v>
      </c>
      <c r="K116" s="28"/>
      <c r="L116" s="31"/>
    </row>
    <row r="117" spans="2:65" s="1" customFormat="1" ht="15.15" customHeight="1">
      <c r="B117" s="27"/>
      <c r="C117" s="24" t="s">
        <v>24</v>
      </c>
      <c r="D117" s="28"/>
      <c r="E117" s="28"/>
      <c r="F117" s="22" t="str">
        <f>IF(E18="","",E18)</f>
        <v xml:space="preserve"> </v>
      </c>
      <c r="G117" s="28"/>
      <c r="H117" s="28"/>
      <c r="I117" s="24" t="s">
        <v>27</v>
      </c>
      <c r="J117" s="25" t="str">
        <f>E24</f>
        <v xml:space="preserve"> </v>
      </c>
      <c r="K117" s="28"/>
      <c r="L117" s="31"/>
    </row>
    <row r="118" spans="2:65" s="1" customFormat="1" ht="10.35" customHeight="1">
      <c r="B118" s="27"/>
      <c r="C118" s="28"/>
      <c r="D118" s="28"/>
      <c r="E118" s="28"/>
      <c r="F118" s="28"/>
      <c r="G118" s="28"/>
      <c r="H118" s="28"/>
      <c r="I118" s="28"/>
      <c r="J118" s="28"/>
      <c r="K118" s="28"/>
      <c r="L118" s="31"/>
    </row>
    <row r="119" spans="2:65" s="10" customFormat="1" ht="29.25" customHeight="1">
      <c r="B119" s="141"/>
      <c r="C119" s="142" t="s">
        <v>105</v>
      </c>
      <c r="D119" s="143" t="s">
        <v>54</v>
      </c>
      <c r="E119" s="143" t="s">
        <v>50</v>
      </c>
      <c r="F119" s="143" t="s">
        <v>51</v>
      </c>
      <c r="G119" s="143" t="s">
        <v>106</v>
      </c>
      <c r="H119" s="143" t="s">
        <v>107</v>
      </c>
      <c r="I119" s="143" t="s">
        <v>108</v>
      </c>
      <c r="J119" s="144" t="s">
        <v>88</v>
      </c>
      <c r="K119" s="145" t="s">
        <v>109</v>
      </c>
      <c r="L119" s="146"/>
      <c r="M119" s="62" t="s">
        <v>1</v>
      </c>
      <c r="N119" s="63" t="s">
        <v>33</v>
      </c>
      <c r="O119" s="63" t="s">
        <v>110</v>
      </c>
      <c r="P119" s="63" t="s">
        <v>111</v>
      </c>
      <c r="Q119" s="63" t="s">
        <v>112</v>
      </c>
      <c r="R119" s="63" t="s">
        <v>113</v>
      </c>
      <c r="S119" s="63" t="s">
        <v>114</v>
      </c>
      <c r="T119" s="64" t="s">
        <v>115</v>
      </c>
    </row>
    <row r="120" spans="2:65" s="1" customFormat="1" ht="22.95" customHeight="1">
      <c r="B120" s="27"/>
      <c r="C120" s="69" t="s">
        <v>116</v>
      </c>
      <c r="D120" s="28"/>
      <c r="E120" s="28"/>
      <c r="F120" s="28"/>
      <c r="G120" s="28"/>
      <c r="H120" s="28"/>
      <c r="I120" s="28"/>
      <c r="J120" s="147">
        <f>BK120</f>
        <v>0</v>
      </c>
      <c r="K120" s="28"/>
      <c r="L120" s="31"/>
      <c r="M120" s="65"/>
      <c r="N120" s="66"/>
      <c r="O120" s="66"/>
      <c r="P120" s="148">
        <f>P121+P147</f>
        <v>151.37592000000001</v>
      </c>
      <c r="Q120" s="66"/>
      <c r="R120" s="148">
        <f>R121+R147</f>
        <v>0.43247999999999998</v>
      </c>
      <c r="S120" s="66"/>
      <c r="T120" s="149">
        <f>T121+T147</f>
        <v>0</v>
      </c>
      <c r="AT120" s="13" t="s">
        <v>68</v>
      </c>
      <c r="AU120" s="13" t="s">
        <v>90</v>
      </c>
      <c r="BK120" s="150">
        <f>BK121+BK147</f>
        <v>0</v>
      </c>
    </row>
    <row r="121" spans="2:65" s="11" customFormat="1" ht="25.95" customHeight="1">
      <c r="B121" s="151"/>
      <c r="C121" s="152"/>
      <c r="D121" s="153" t="s">
        <v>68</v>
      </c>
      <c r="E121" s="154" t="s">
        <v>190</v>
      </c>
      <c r="F121" s="154" t="s">
        <v>191</v>
      </c>
      <c r="G121" s="152"/>
      <c r="H121" s="152"/>
      <c r="I121" s="152"/>
      <c r="J121" s="155">
        <f>BK121</f>
        <v>0</v>
      </c>
      <c r="K121" s="152"/>
      <c r="L121" s="156"/>
      <c r="M121" s="157"/>
      <c r="N121" s="158"/>
      <c r="O121" s="158"/>
      <c r="P121" s="159">
        <f>P122+P126</f>
        <v>136.37592000000001</v>
      </c>
      <c r="Q121" s="158"/>
      <c r="R121" s="159">
        <f>R122+R126</f>
        <v>0.43247999999999998</v>
      </c>
      <c r="S121" s="158"/>
      <c r="T121" s="160">
        <f>T122+T126</f>
        <v>0</v>
      </c>
      <c r="AR121" s="161" t="s">
        <v>79</v>
      </c>
      <c r="AT121" s="162" t="s">
        <v>68</v>
      </c>
      <c r="AU121" s="162" t="s">
        <v>69</v>
      </c>
      <c r="AY121" s="161" t="s">
        <v>119</v>
      </c>
      <c r="BK121" s="163">
        <f>BK122+BK126</f>
        <v>0</v>
      </c>
    </row>
    <row r="122" spans="2:65" s="11" customFormat="1" ht="22.95" customHeight="1">
      <c r="B122" s="151"/>
      <c r="C122" s="152"/>
      <c r="D122" s="153" t="s">
        <v>68</v>
      </c>
      <c r="E122" s="164" t="s">
        <v>192</v>
      </c>
      <c r="F122" s="164" t="s">
        <v>193</v>
      </c>
      <c r="G122" s="152"/>
      <c r="H122" s="152"/>
      <c r="I122" s="152"/>
      <c r="J122" s="165">
        <f>BK122</f>
        <v>0</v>
      </c>
      <c r="K122" s="152"/>
      <c r="L122" s="156"/>
      <c r="M122" s="157"/>
      <c r="N122" s="158"/>
      <c r="O122" s="158"/>
      <c r="P122" s="159">
        <f>SUM(P123:P125)</f>
        <v>12</v>
      </c>
      <c r="Q122" s="158"/>
      <c r="R122" s="159">
        <f>SUM(R123:R125)</f>
        <v>2.4E-2</v>
      </c>
      <c r="S122" s="158"/>
      <c r="T122" s="160">
        <f>SUM(T123:T125)</f>
        <v>0</v>
      </c>
      <c r="AR122" s="161" t="s">
        <v>79</v>
      </c>
      <c r="AT122" s="162" t="s">
        <v>68</v>
      </c>
      <c r="AU122" s="162" t="s">
        <v>77</v>
      </c>
      <c r="AY122" s="161" t="s">
        <v>119</v>
      </c>
      <c r="BK122" s="163">
        <f>SUM(BK123:BK125)</f>
        <v>0</v>
      </c>
    </row>
    <row r="123" spans="2:65" s="1" customFormat="1" ht="24" customHeight="1">
      <c r="B123" s="27"/>
      <c r="C123" s="166" t="s">
        <v>77</v>
      </c>
      <c r="D123" s="166" t="s">
        <v>122</v>
      </c>
      <c r="E123" s="167" t="s">
        <v>252</v>
      </c>
      <c r="F123" s="168" t="s">
        <v>253</v>
      </c>
      <c r="G123" s="169" t="s">
        <v>159</v>
      </c>
      <c r="H123" s="170">
        <v>100</v>
      </c>
      <c r="I123" s="171"/>
      <c r="J123" s="171">
        <f>ROUND(I123*H123,2)</f>
        <v>0</v>
      </c>
      <c r="K123" s="168" t="s">
        <v>126</v>
      </c>
      <c r="L123" s="31"/>
      <c r="M123" s="172" t="s">
        <v>1</v>
      </c>
      <c r="N123" s="173" t="s">
        <v>34</v>
      </c>
      <c r="O123" s="174">
        <v>7.3999999999999996E-2</v>
      </c>
      <c r="P123" s="174">
        <f>O123*H123</f>
        <v>7.3999999999999995</v>
      </c>
      <c r="Q123" s="174">
        <v>0</v>
      </c>
      <c r="R123" s="174">
        <f>Q123*H123</f>
        <v>0</v>
      </c>
      <c r="S123" s="174">
        <v>0</v>
      </c>
      <c r="T123" s="175">
        <f>S123*H123</f>
        <v>0</v>
      </c>
      <c r="AR123" s="176" t="s">
        <v>194</v>
      </c>
      <c r="AT123" s="176" t="s">
        <v>122</v>
      </c>
      <c r="AU123" s="176" t="s">
        <v>79</v>
      </c>
      <c r="AY123" s="13" t="s">
        <v>119</v>
      </c>
      <c r="BE123" s="177">
        <f>IF(N123="základní",J123,0)</f>
        <v>0</v>
      </c>
      <c r="BF123" s="177">
        <f>IF(N123="snížená",J123,0)</f>
        <v>0</v>
      </c>
      <c r="BG123" s="177">
        <f>IF(N123="zákl. přenesená",J123,0)</f>
        <v>0</v>
      </c>
      <c r="BH123" s="177">
        <f>IF(N123="sníž. přenesená",J123,0)</f>
        <v>0</v>
      </c>
      <c r="BI123" s="177">
        <f>IF(N123="nulová",J123,0)</f>
        <v>0</v>
      </c>
      <c r="BJ123" s="13" t="s">
        <v>77</v>
      </c>
      <c r="BK123" s="177">
        <f>ROUND(I123*H123,2)</f>
        <v>0</v>
      </c>
      <c r="BL123" s="13" t="s">
        <v>194</v>
      </c>
      <c r="BM123" s="176" t="s">
        <v>437</v>
      </c>
    </row>
    <row r="124" spans="2:65" s="1" customFormat="1" ht="24" customHeight="1">
      <c r="B124" s="27"/>
      <c r="C124" s="166" t="s">
        <v>79</v>
      </c>
      <c r="D124" s="166" t="s">
        <v>122</v>
      </c>
      <c r="E124" s="167" t="s">
        <v>438</v>
      </c>
      <c r="F124" s="168" t="s">
        <v>439</v>
      </c>
      <c r="G124" s="169" t="s">
        <v>159</v>
      </c>
      <c r="H124" s="170">
        <v>100</v>
      </c>
      <c r="I124" s="171"/>
      <c r="J124" s="171">
        <f>ROUND(I124*H124,2)</f>
        <v>0</v>
      </c>
      <c r="K124" s="168" t="s">
        <v>126</v>
      </c>
      <c r="L124" s="31"/>
      <c r="M124" s="172" t="s">
        <v>1</v>
      </c>
      <c r="N124" s="173" t="s">
        <v>34</v>
      </c>
      <c r="O124" s="174">
        <v>4.5999999999999999E-2</v>
      </c>
      <c r="P124" s="174">
        <f>O124*H124</f>
        <v>4.5999999999999996</v>
      </c>
      <c r="Q124" s="174">
        <v>0</v>
      </c>
      <c r="R124" s="174">
        <f>Q124*H124</f>
        <v>0</v>
      </c>
      <c r="S124" s="174">
        <v>0</v>
      </c>
      <c r="T124" s="175">
        <f>S124*H124</f>
        <v>0</v>
      </c>
      <c r="AR124" s="176" t="s">
        <v>194</v>
      </c>
      <c r="AT124" s="176" t="s">
        <v>122</v>
      </c>
      <c r="AU124" s="176" t="s">
        <v>79</v>
      </c>
      <c r="AY124" s="13" t="s">
        <v>119</v>
      </c>
      <c r="BE124" s="177">
        <f>IF(N124="základní",J124,0)</f>
        <v>0</v>
      </c>
      <c r="BF124" s="177">
        <f>IF(N124="snížená",J124,0)</f>
        <v>0</v>
      </c>
      <c r="BG124" s="177">
        <f>IF(N124="zákl. přenesená",J124,0)</f>
        <v>0</v>
      </c>
      <c r="BH124" s="177">
        <f>IF(N124="sníž. přenesená",J124,0)</f>
        <v>0</v>
      </c>
      <c r="BI124" s="177">
        <f>IF(N124="nulová",J124,0)</f>
        <v>0</v>
      </c>
      <c r="BJ124" s="13" t="s">
        <v>77</v>
      </c>
      <c r="BK124" s="177">
        <f>ROUND(I124*H124,2)</f>
        <v>0</v>
      </c>
      <c r="BL124" s="13" t="s">
        <v>194</v>
      </c>
      <c r="BM124" s="176" t="s">
        <v>440</v>
      </c>
    </row>
    <row r="125" spans="2:65" s="1" customFormat="1" ht="16.5" customHeight="1">
      <c r="B125" s="27"/>
      <c r="C125" s="178" t="s">
        <v>120</v>
      </c>
      <c r="D125" s="178" t="s">
        <v>199</v>
      </c>
      <c r="E125" s="179" t="s">
        <v>279</v>
      </c>
      <c r="F125" s="180" t="s">
        <v>441</v>
      </c>
      <c r="G125" s="181" t="s">
        <v>159</v>
      </c>
      <c r="H125" s="182">
        <v>240</v>
      </c>
      <c r="I125" s="183"/>
      <c r="J125" s="183">
        <f>ROUND(I125*H125,2)</f>
        <v>0</v>
      </c>
      <c r="K125" s="180" t="s">
        <v>126</v>
      </c>
      <c r="L125" s="184"/>
      <c r="M125" s="185" t="s">
        <v>1</v>
      </c>
      <c r="N125" s="186" t="s">
        <v>34</v>
      </c>
      <c r="O125" s="174">
        <v>0</v>
      </c>
      <c r="P125" s="174">
        <f>O125*H125</f>
        <v>0</v>
      </c>
      <c r="Q125" s="174">
        <v>1E-4</v>
      </c>
      <c r="R125" s="174">
        <f>Q125*H125</f>
        <v>2.4E-2</v>
      </c>
      <c r="S125" s="174">
        <v>0</v>
      </c>
      <c r="T125" s="175">
        <f>S125*H125</f>
        <v>0</v>
      </c>
      <c r="AR125" s="176" t="s">
        <v>202</v>
      </c>
      <c r="AT125" s="176" t="s">
        <v>199</v>
      </c>
      <c r="AU125" s="176" t="s">
        <v>79</v>
      </c>
      <c r="AY125" s="13" t="s">
        <v>119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3" t="s">
        <v>77</v>
      </c>
      <c r="BK125" s="177">
        <f>ROUND(I125*H125,2)</f>
        <v>0</v>
      </c>
      <c r="BL125" s="13" t="s">
        <v>194</v>
      </c>
      <c r="BM125" s="176" t="s">
        <v>442</v>
      </c>
    </row>
    <row r="126" spans="2:65" s="11" customFormat="1" ht="22.95" customHeight="1">
      <c r="B126" s="151"/>
      <c r="C126" s="152"/>
      <c r="D126" s="153" t="s">
        <v>68</v>
      </c>
      <c r="E126" s="164" t="s">
        <v>443</v>
      </c>
      <c r="F126" s="164" t="s">
        <v>444</v>
      </c>
      <c r="G126" s="152"/>
      <c r="H126" s="152"/>
      <c r="I126" s="152"/>
      <c r="J126" s="165">
        <f>BK126</f>
        <v>0</v>
      </c>
      <c r="K126" s="152"/>
      <c r="L126" s="156"/>
      <c r="M126" s="157"/>
      <c r="N126" s="158"/>
      <c r="O126" s="158"/>
      <c r="P126" s="159">
        <f>SUM(P127:P146)</f>
        <v>124.37592000000001</v>
      </c>
      <c r="Q126" s="158"/>
      <c r="R126" s="159">
        <f>SUM(R127:R146)</f>
        <v>0.40847999999999995</v>
      </c>
      <c r="S126" s="158"/>
      <c r="T126" s="160">
        <f>SUM(T127:T146)</f>
        <v>0</v>
      </c>
      <c r="AR126" s="161" t="s">
        <v>79</v>
      </c>
      <c r="AT126" s="162" t="s">
        <v>68</v>
      </c>
      <c r="AU126" s="162" t="s">
        <v>77</v>
      </c>
      <c r="AY126" s="161" t="s">
        <v>119</v>
      </c>
      <c r="BK126" s="163">
        <f>SUM(BK127:BK146)</f>
        <v>0</v>
      </c>
    </row>
    <row r="127" spans="2:65" s="1" customFormat="1" ht="24" customHeight="1">
      <c r="B127" s="27"/>
      <c r="C127" s="166" t="s">
        <v>127</v>
      </c>
      <c r="D127" s="166" t="s">
        <v>122</v>
      </c>
      <c r="E127" s="167" t="s">
        <v>445</v>
      </c>
      <c r="F127" s="168" t="s">
        <v>446</v>
      </c>
      <c r="G127" s="169" t="s">
        <v>159</v>
      </c>
      <c r="H127" s="170">
        <v>400</v>
      </c>
      <c r="I127" s="171"/>
      <c r="J127" s="171">
        <f t="shared" ref="J127:J146" si="0">ROUND(I127*H127,2)</f>
        <v>0</v>
      </c>
      <c r="K127" s="168" t="s">
        <v>126</v>
      </c>
      <c r="L127" s="31"/>
      <c r="M127" s="172" t="s">
        <v>1</v>
      </c>
      <c r="N127" s="173" t="s">
        <v>34</v>
      </c>
      <c r="O127" s="174">
        <v>0.1</v>
      </c>
      <c r="P127" s="174">
        <f t="shared" ref="P127:P146" si="1">O127*H127</f>
        <v>40</v>
      </c>
      <c r="Q127" s="174">
        <v>0</v>
      </c>
      <c r="R127" s="174">
        <f t="shared" ref="R127:R146" si="2">Q127*H127</f>
        <v>0</v>
      </c>
      <c r="S127" s="174">
        <v>0</v>
      </c>
      <c r="T127" s="175">
        <f t="shared" ref="T127:T146" si="3">S127*H127</f>
        <v>0</v>
      </c>
      <c r="AR127" s="176" t="s">
        <v>194</v>
      </c>
      <c r="AT127" s="176" t="s">
        <v>122</v>
      </c>
      <c r="AU127" s="176" t="s">
        <v>79</v>
      </c>
      <c r="AY127" s="13" t="s">
        <v>119</v>
      </c>
      <c r="BE127" s="177">
        <f t="shared" ref="BE127:BE146" si="4">IF(N127="základní",J127,0)</f>
        <v>0</v>
      </c>
      <c r="BF127" s="177">
        <f t="shared" ref="BF127:BF146" si="5">IF(N127="snížená",J127,0)</f>
        <v>0</v>
      </c>
      <c r="BG127" s="177">
        <f t="shared" ref="BG127:BG146" si="6">IF(N127="zákl. přenesená",J127,0)</f>
        <v>0</v>
      </c>
      <c r="BH127" s="177">
        <f t="shared" ref="BH127:BH146" si="7">IF(N127="sníž. přenesená",J127,0)</f>
        <v>0</v>
      </c>
      <c r="BI127" s="177">
        <f t="shared" ref="BI127:BI146" si="8">IF(N127="nulová",J127,0)</f>
        <v>0</v>
      </c>
      <c r="BJ127" s="13" t="s">
        <v>77</v>
      </c>
      <c r="BK127" s="177">
        <f t="shared" ref="BK127:BK146" si="9">ROUND(I127*H127,2)</f>
        <v>0</v>
      </c>
      <c r="BL127" s="13" t="s">
        <v>194</v>
      </c>
      <c r="BM127" s="176" t="s">
        <v>447</v>
      </c>
    </row>
    <row r="128" spans="2:65" s="1" customFormat="1" ht="16.5" customHeight="1">
      <c r="B128" s="27"/>
      <c r="C128" s="178" t="s">
        <v>145</v>
      </c>
      <c r="D128" s="178" t="s">
        <v>199</v>
      </c>
      <c r="E128" s="179" t="s">
        <v>200</v>
      </c>
      <c r="F128" s="180" t="s">
        <v>201</v>
      </c>
      <c r="G128" s="181" t="s">
        <v>159</v>
      </c>
      <c r="H128" s="182">
        <v>420</v>
      </c>
      <c r="I128" s="183"/>
      <c r="J128" s="183">
        <f t="shared" si="0"/>
        <v>0</v>
      </c>
      <c r="K128" s="180" t="s">
        <v>126</v>
      </c>
      <c r="L128" s="184"/>
      <c r="M128" s="185" t="s">
        <v>1</v>
      </c>
      <c r="N128" s="186" t="s">
        <v>34</v>
      </c>
      <c r="O128" s="174">
        <v>0</v>
      </c>
      <c r="P128" s="174">
        <f t="shared" si="1"/>
        <v>0</v>
      </c>
      <c r="Q128" s="174">
        <v>1E-4</v>
      </c>
      <c r="R128" s="174">
        <f t="shared" si="2"/>
        <v>4.2000000000000003E-2</v>
      </c>
      <c r="S128" s="174">
        <v>0</v>
      </c>
      <c r="T128" s="175">
        <f t="shared" si="3"/>
        <v>0</v>
      </c>
      <c r="AR128" s="176" t="s">
        <v>202</v>
      </c>
      <c r="AT128" s="176" t="s">
        <v>199</v>
      </c>
      <c r="AU128" s="176" t="s">
        <v>79</v>
      </c>
      <c r="AY128" s="13" t="s">
        <v>119</v>
      </c>
      <c r="BE128" s="177">
        <f t="shared" si="4"/>
        <v>0</v>
      </c>
      <c r="BF128" s="177">
        <f t="shared" si="5"/>
        <v>0</v>
      </c>
      <c r="BG128" s="177">
        <f t="shared" si="6"/>
        <v>0</v>
      </c>
      <c r="BH128" s="177">
        <f t="shared" si="7"/>
        <v>0</v>
      </c>
      <c r="BI128" s="177">
        <f t="shared" si="8"/>
        <v>0</v>
      </c>
      <c r="BJ128" s="13" t="s">
        <v>77</v>
      </c>
      <c r="BK128" s="177">
        <f t="shared" si="9"/>
        <v>0</v>
      </c>
      <c r="BL128" s="13" t="s">
        <v>194</v>
      </c>
      <c r="BM128" s="176" t="s">
        <v>448</v>
      </c>
    </row>
    <row r="129" spans="2:65" s="1" customFormat="1" ht="16.5" customHeight="1">
      <c r="B129" s="27"/>
      <c r="C129" s="166" t="s">
        <v>134</v>
      </c>
      <c r="D129" s="166" t="s">
        <v>122</v>
      </c>
      <c r="E129" s="167" t="s">
        <v>449</v>
      </c>
      <c r="F129" s="168" t="s">
        <v>450</v>
      </c>
      <c r="G129" s="169" t="s">
        <v>125</v>
      </c>
      <c r="H129" s="170">
        <v>17</v>
      </c>
      <c r="I129" s="171"/>
      <c r="J129" s="171">
        <f t="shared" si="0"/>
        <v>0</v>
      </c>
      <c r="K129" s="168" t="s">
        <v>126</v>
      </c>
      <c r="L129" s="31"/>
      <c r="M129" s="172" t="s">
        <v>1</v>
      </c>
      <c r="N129" s="173" t="s">
        <v>34</v>
      </c>
      <c r="O129" s="174">
        <v>0.6</v>
      </c>
      <c r="P129" s="174">
        <f t="shared" si="1"/>
        <v>10.199999999999999</v>
      </c>
      <c r="Q129" s="174">
        <v>0</v>
      </c>
      <c r="R129" s="174">
        <f t="shared" si="2"/>
        <v>0</v>
      </c>
      <c r="S129" s="174">
        <v>0</v>
      </c>
      <c r="T129" s="175">
        <f t="shared" si="3"/>
        <v>0</v>
      </c>
      <c r="AR129" s="176" t="s">
        <v>194</v>
      </c>
      <c r="AT129" s="176" t="s">
        <v>122</v>
      </c>
      <c r="AU129" s="176" t="s">
        <v>79</v>
      </c>
      <c r="AY129" s="13" t="s">
        <v>119</v>
      </c>
      <c r="BE129" s="177">
        <f t="shared" si="4"/>
        <v>0</v>
      </c>
      <c r="BF129" s="177">
        <f t="shared" si="5"/>
        <v>0</v>
      </c>
      <c r="BG129" s="177">
        <f t="shared" si="6"/>
        <v>0</v>
      </c>
      <c r="BH129" s="177">
        <f t="shared" si="7"/>
        <v>0</v>
      </c>
      <c r="BI129" s="177">
        <f t="shared" si="8"/>
        <v>0</v>
      </c>
      <c r="BJ129" s="13" t="s">
        <v>77</v>
      </c>
      <c r="BK129" s="177">
        <f t="shared" si="9"/>
        <v>0</v>
      </c>
      <c r="BL129" s="13" t="s">
        <v>194</v>
      </c>
      <c r="BM129" s="176" t="s">
        <v>451</v>
      </c>
    </row>
    <row r="130" spans="2:65" s="1" customFormat="1" ht="16.5" customHeight="1">
      <c r="B130" s="27"/>
      <c r="C130" s="178" t="s">
        <v>152</v>
      </c>
      <c r="D130" s="178" t="s">
        <v>199</v>
      </c>
      <c r="E130" s="179" t="s">
        <v>452</v>
      </c>
      <c r="F130" s="180" t="s">
        <v>453</v>
      </c>
      <c r="G130" s="181" t="s">
        <v>125</v>
      </c>
      <c r="H130" s="182">
        <v>17</v>
      </c>
      <c r="I130" s="183"/>
      <c r="J130" s="183">
        <f t="shared" si="0"/>
        <v>0</v>
      </c>
      <c r="K130" s="180" t="s">
        <v>1</v>
      </c>
      <c r="L130" s="184"/>
      <c r="M130" s="185" t="s">
        <v>1</v>
      </c>
      <c r="N130" s="186" t="s">
        <v>34</v>
      </c>
      <c r="O130" s="174">
        <v>0</v>
      </c>
      <c r="P130" s="174">
        <f t="shared" si="1"/>
        <v>0</v>
      </c>
      <c r="Q130" s="174">
        <v>6.0000000000000002E-5</v>
      </c>
      <c r="R130" s="174">
        <f t="shared" si="2"/>
        <v>1.0200000000000001E-3</v>
      </c>
      <c r="S130" s="174">
        <v>0</v>
      </c>
      <c r="T130" s="175">
        <f t="shared" si="3"/>
        <v>0</v>
      </c>
      <c r="AR130" s="176" t="s">
        <v>202</v>
      </c>
      <c r="AT130" s="176" t="s">
        <v>199</v>
      </c>
      <c r="AU130" s="176" t="s">
        <v>79</v>
      </c>
      <c r="AY130" s="13" t="s">
        <v>119</v>
      </c>
      <c r="BE130" s="177">
        <f t="shared" si="4"/>
        <v>0</v>
      </c>
      <c r="BF130" s="177">
        <f t="shared" si="5"/>
        <v>0</v>
      </c>
      <c r="BG130" s="177">
        <f t="shared" si="6"/>
        <v>0</v>
      </c>
      <c r="BH130" s="177">
        <f t="shared" si="7"/>
        <v>0</v>
      </c>
      <c r="BI130" s="177">
        <f t="shared" si="8"/>
        <v>0</v>
      </c>
      <c r="BJ130" s="13" t="s">
        <v>77</v>
      </c>
      <c r="BK130" s="177">
        <f t="shared" si="9"/>
        <v>0</v>
      </c>
      <c r="BL130" s="13" t="s">
        <v>194</v>
      </c>
      <c r="BM130" s="176" t="s">
        <v>454</v>
      </c>
    </row>
    <row r="131" spans="2:65" s="1" customFormat="1" ht="24" customHeight="1">
      <c r="B131" s="27"/>
      <c r="C131" s="166" t="s">
        <v>156</v>
      </c>
      <c r="D131" s="166" t="s">
        <v>122</v>
      </c>
      <c r="E131" s="167" t="s">
        <v>455</v>
      </c>
      <c r="F131" s="168" t="s">
        <v>456</v>
      </c>
      <c r="G131" s="169" t="s">
        <v>159</v>
      </c>
      <c r="H131" s="170">
        <v>66</v>
      </c>
      <c r="I131" s="171"/>
      <c r="J131" s="171">
        <f t="shared" si="0"/>
        <v>0</v>
      </c>
      <c r="K131" s="168" t="s">
        <v>126</v>
      </c>
      <c r="L131" s="31"/>
      <c r="M131" s="172" t="s">
        <v>1</v>
      </c>
      <c r="N131" s="173" t="s">
        <v>34</v>
      </c>
      <c r="O131" s="174">
        <v>0.33</v>
      </c>
      <c r="P131" s="174">
        <f t="shared" si="1"/>
        <v>21.78</v>
      </c>
      <c r="Q131" s="174">
        <v>0</v>
      </c>
      <c r="R131" s="174">
        <f t="shared" si="2"/>
        <v>0</v>
      </c>
      <c r="S131" s="174">
        <v>0</v>
      </c>
      <c r="T131" s="175">
        <f t="shared" si="3"/>
        <v>0</v>
      </c>
      <c r="AR131" s="176" t="s">
        <v>194</v>
      </c>
      <c r="AT131" s="176" t="s">
        <v>122</v>
      </c>
      <c r="AU131" s="176" t="s">
        <v>79</v>
      </c>
      <c r="AY131" s="13" t="s">
        <v>119</v>
      </c>
      <c r="BE131" s="177">
        <f t="shared" si="4"/>
        <v>0</v>
      </c>
      <c r="BF131" s="177">
        <f t="shared" si="5"/>
        <v>0</v>
      </c>
      <c r="BG131" s="177">
        <f t="shared" si="6"/>
        <v>0</v>
      </c>
      <c r="BH131" s="177">
        <f t="shared" si="7"/>
        <v>0</v>
      </c>
      <c r="BI131" s="177">
        <f t="shared" si="8"/>
        <v>0</v>
      </c>
      <c r="BJ131" s="13" t="s">
        <v>77</v>
      </c>
      <c r="BK131" s="177">
        <f t="shared" si="9"/>
        <v>0</v>
      </c>
      <c r="BL131" s="13" t="s">
        <v>194</v>
      </c>
      <c r="BM131" s="176" t="s">
        <v>457</v>
      </c>
    </row>
    <row r="132" spans="2:65" s="1" customFormat="1" ht="16.5" customHeight="1">
      <c r="B132" s="27"/>
      <c r="C132" s="178" t="s">
        <v>143</v>
      </c>
      <c r="D132" s="178" t="s">
        <v>199</v>
      </c>
      <c r="E132" s="179" t="s">
        <v>209</v>
      </c>
      <c r="F132" s="180" t="s">
        <v>210</v>
      </c>
      <c r="G132" s="181" t="s">
        <v>159</v>
      </c>
      <c r="H132" s="182">
        <v>66</v>
      </c>
      <c r="I132" s="183"/>
      <c r="J132" s="183">
        <f t="shared" si="0"/>
        <v>0</v>
      </c>
      <c r="K132" s="180" t="s">
        <v>1</v>
      </c>
      <c r="L132" s="184"/>
      <c r="M132" s="185" t="s">
        <v>1</v>
      </c>
      <c r="N132" s="186" t="s">
        <v>34</v>
      </c>
      <c r="O132" s="174">
        <v>0</v>
      </c>
      <c r="P132" s="174">
        <f t="shared" si="1"/>
        <v>0</v>
      </c>
      <c r="Q132" s="174">
        <v>3.0000000000000001E-3</v>
      </c>
      <c r="R132" s="174">
        <f t="shared" si="2"/>
        <v>0.19800000000000001</v>
      </c>
      <c r="S132" s="174">
        <v>0</v>
      </c>
      <c r="T132" s="175">
        <f t="shared" si="3"/>
        <v>0</v>
      </c>
      <c r="AR132" s="176" t="s">
        <v>202</v>
      </c>
      <c r="AT132" s="176" t="s">
        <v>199</v>
      </c>
      <c r="AU132" s="176" t="s">
        <v>79</v>
      </c>
      <c r="AY132" s="13" t="s">
        <v>119</v>
      </c>
      <c r="BE132" s="177">
        <f t="shared" si="4"/>
        <v>0</v>
      </c>
      <c r="BF132" s="177">
        <f t="shared" si="5"/>
        <v>0</v>
      </c>
      <c r="BG132" s="177">
        <f t="shared" si="6"/>
        <v>0</v>
      </c>
      <c r="BH132" s="177">
        <f t="shared" si="7"/>
        <v>0</v>
      </c>
      <c r="BI132" s="177">
        <f t="shared" si="8"/>
        <v>0</v>
      </c>
      <c r="BJ132" s="13" t="s">
        <v>77</v>
      </c>
      <c r="BK132" s="177">
        <f t="shared" si="9"/>
        <v>0</v>
      </c>
      <c r="BL132" s="13" t="s">
        <v>194</v>
      </c>
      <c r="BM132" s="176" t="s">
        <v>458</v>
      </c>
    </row>
    <row r="133" spans="2:65" s="1" customFormat="1" ht="24" customHeight="1">
      <c r="B133" s="27"/>
      <c r="C133" s="166" t="s">
        <v>164</v>
      </c>
      <c r="D133" s="166" t="s">
        <v>122</v>
      </c>
      <c r="E133" s="167" t="s">
        <v>459</v>
      </c>
      <c r="F133" s="168" t="s">
        <v>460</v>
      </c>
      <c r="G133" s="169" t="s">
        <v>125</v>
      </c>
      <c r="H133" s="170">
        <v>44</v>
      </c>
      <c r="I133" s="171"/>
      <c r="J133" s="171">
        <f t="shared" si="0"/>
        <v>0</v>
      </c>
      <c r="K133" s="168" t="s">
        <v>126</v>
      </c>
      <c r="L133" s="31"/>
      <c r="M133" s="172" t="s">
        <v>1</v>
      </c>
      <c r="N133" s="173" t="s">
        <v>34</v>
      </c>
      <c r="O133" s="174">
        <v>0.06</v>
      </c>
      <c r="P133" s="174">
        <f t="shared" si="1"/>
        <v>2.6399999999999997</v>
      </c>
      <c r="Q133" s="174">
        <v>0</v>
      </c>
      <c r="R133" s="174">
        <f t="shared" si="2"/>
        <v>0</v>
      </c>
      <c r="S133" s="174">
        <v>0</v>
      </c>
      <c r="T133" s="175">
        <f t="shared" si="3"/>
        <v>0</v>
      </c>
      <c r="AR133" s="176" t="s">
        <v>194</v>
      </c>
      <c r="AT133" s="176" t="s">
        <v>122</v>
      </c>
      <c r="AU133" s="176" t="s">
        <v>79</v>
      </c>
      <c r="AY133" s="13" t="s">
        <v>119</v>
      </c>
      <c r="BE133" s="177">
        <f t="shared" si="4"/>
        <v>0</v>
      </c>
      <c r="BF133" s="177">
        <f t="shared" si="5"/>
        <v>0</v>
      </c>
      <c r="BG133" s="177">
        <f t="shared" si="6"/>
        <v>0</v>
      </c>
      <c r="BH133" s="177">
        <f t="shared" si="7"/>
        <v>0</v>
      </c>
      <c r="BI133" s="177">
        <f t="shared" si="8"/>
        <v>0</v>
      </c>
      <c r="BJ133" s="13" t="s">
        <v>77</v>
      </c>
      <c r="BK133" s="177">
        <f t="shared" si="9"/>
        <v>0</v>
      </c>
      <c r="BL133" s="13" t="s">
        <v>194</v>
      </c>
      <c r="BM133" s="176" t="s">
        <v>461</v>
      </c>
    </row>
    <row r="134" spans="2:65" s="1" customFormat="1" ht="16.5" customHeight="1">
      <c r="B134" s="27"/>
      <c r="C134" s="178" t="s">
        <v>168</v>
      </c>
      <c r="D134" s="178" t="s">
        <v>199</v>
      </c>
      <c r="E134" s="179" t="s">
        <v>216</v>
      </c>
      <c r="F134" s="180" t="s">
        <v>217</v>
      </c>
      <c r="G134" s="181" t="s">
        <v>125</v>
      </c>
      <c r="H134" s="182">
        <v>32</v>
      </c>
      <c r="I134" s="183"/>
      <c r="J134" s="183">
        <f t="shared" si="0"/>
        <v>0</v>
      </c>
      <c r="K134" s="180" t="s">
        <v>1</v>
      </c>
      <c r="L134" s="184"/>
      <c r="M134" s="185" t="s">
        <v>1</v>
      </c>
      <c r="N134" s="186" t="s">
        <v>34</v>
      </c>
      <c r="O134" s="174">
        <v>0</v>
      </c>
      <c r="P134" s="174">
        <f t="shared" si="1"/>
        <v>0</v>
      </c>
      <c r="Q134" s="174">
        <v>1.0000000000000001E-5</v>
      </c>
      <c r="R134" s="174">
        <f t="shared" si="2"/>
        <v>3.2000000000000003E-4</v>
      </c>
      <c r="S134" s="174">
        <v>0</v>
      </c>
      <c r="T134" s="175">
        <f t="shared" si="3"/>
        <v>0</v>
      </c>
      <c r="AR134" s="176" t="s">
        <v>202</v>
      </c>
      <c r="AT134" s="176" t="s">
        <v>199</v>
      </c>
      <c r="AU134" s="176" t="s">
        <v>79</v>
      </c>
      <c r="AY134" s="13" t="s">
        <v>119</v>
      </c>
      <c r="BE134" s="177">
        <f t="shared" si="4"/>
        <v>0</v>
      </c>
      <c r="BF134" s="177">
        <f t="shared" si="5"/>
        <v>0</v>
      </c>
      <c r="BG134" s="177">
        <f t="shared" si="6"/>
        <v>0</v>
      </c>
      <c r="BH134" s="177">
        <f t="shared" si="7"/>
        <v>0</v>
      </c>
      <c r="BI134" s="177">
        <f t="shared" si="8"/>
        <v>0</v>
      </c>
      <c r="BJ134" s="13" t="s">
        <v>77</v>
      </c>
      <c r="BK134" s="177">
        <f t="shared" si="9"/>
        <v>0</v>
      </c>
      <c r="BL134" s="13" t="s">
        <v>194</v>
      </c>
      <c r="BM134" s="176" t="s">
        <v>462</v>
      </c>
    </row>
    <row r="135" spans="2:65" s="1" customFormat="1" ht="16.5" customHeight="1">
      <c r="B135" s="27"/>
      <c r="C135" s="178" t="s">
        <v>173</v>
      </c>
      <c r="D135" s="178" t="s">
        <v>199</v>
      </c>
      <c r="E135" s="179" t="s">
        <v>220</v>
      </c>
      <c r="F135" s="180" t="s">
        <v>221</v>
      </c>
      <c r="G135" s="181" t="s">
        <v>125</v>
      </c>
      <c r="H135" s="182">
        <v>6</v>
      </c>
      <c r="I135" s="183"/>
      <c r="J135" s="183">
        <f t="shared" si="0"/>
        <v>0</v>
      </c>
      <c r="K135" s="180" t="s">
        <v>1</v>
      </c>
      <c r="L135" s="184"/>
      <c r="M135" s="185" t="s">
        <v>1</v>
      </c>
      <c r="N135" s="186" t="s">
        <v>34</v>
      </c>
      <c r="O135" s="174">
        <v>0</v>
      </c>
      <c r="P135" s="174">
        <f t="shared" si="1"/>
        <v>0</v>
      </c>
      <c r="Q135" s="174">
        <v>1.0000000000000001E-5</v>
      </c>
      <c r="R135" s="174">
        <f t="shared" si="2"/>
        <v>6.0000000000000008E-5</v>
      </c>
      <c r="S135" s="174">
        <v>0</v>
      </c>
      <c r="T135" s="175">
        <f t="shared" si="3"/>
        <v>0</v>
      </c>
      <c r="AR135" s="176" t="s">
        <v>202</v>
      </c>
      <c r="AT135" s="176" t="s">
        <v>199</v>
      </c>
      <c r="AU135" s="176" t="s">
        <v>79</v>
      </c>
      <c r="AY135" s="13" t="s">
        <v>119</v>
      </c>
      <c r="BE135" s="177">
        <f t="shared" si="4"/>
        <v>0</v>
      </c>
      <c r="BF135" s="177">
        <f t="shared" si="5"/>
        <v>0</v>
      </c>
      <c r="BG135" s="177">
        <f t="shared" si="6"/>
        <v>0</v>
      </c>
      <c r="BH135" s="177">
        <f t="shared" si="7"/>
        <v>0</v>
      </c>
      <c r="BI135" s="177">
        <f t="shared" si="8"/>
        <v>0</v>
      </c>
      <c r="BJ135" s="13" t="s">
        <v>77</v>
      </c>
      <c r="BK135" s="177">
        <f t="shared" si="9"/>
        <v>0</v>
      </c>
      <c r="BL135" s="13" t="s">
        <v>194</v>
      </c>
      <c r="BM135" s="176" t="s">
        <v>463</v>
      </c>
    </row>
    <row r="136" spans="2:65" s="1" customFormat="1" ht="16.5" customHeight="1">
      <c r="B136" s="27"/>
      <c r="C136" s="178" t="s">
        <v>177</v>
      </c>
      <c r="D136" s="178" t="s">
        <v>199</v>
      </c>
      <c r="E136" s="179" t="s">
        <v>224</v>
      </c>
      <c r="F136" s="180" t="s">
        <v>225</v>
      </c>
      <c r="G136" s="181" t="s">
        <v>125</v>
      </c>
      <c r="H136" s="182">
        <v>6</v>
      </c>
      <c r="I136" s="183"/>
      <c r="J136" s="183">
        <f t="shared" si="0"/>
        <v>0</v>
      </c>
      <c r="K136" s="180" t="s">
        <v>1</v>
      </c>
      <c r="L136" s="184"/>
      <c r="M136" s="185" t="s">
        <v>1</v>
      </c>
      <c r="N136" s="186" t="s">
        <v>34</v>
      </c>
      <c r="O136" s="174">
        <v>0</v>
      </c>
      <c r="P136" s="174">
        <f t="shared" si="1"/>
        <v>0</v>
      </c>
      <c r="Q136" s="174">
        <v>1.0000000000000001E-5</v>
      </c>
      <c r="R136" s="174">
        <f t="shared" si="2"/>
        <v>6.0000000000000008E-5</v>
      </c>
      <c r="S136" s="174">
        <v>0</v>
      </c>
      <c r="T136" s="175">
        <f t="shared" si="3"/>
        <v>0</v>
      </c>
      <c r="AR136" s="176" t="s">
        <v>202</v>
      </c>
      <c r="AT136" s="176" t="s">
        <v>199</v>
      </c>
      <c r="AU136" s="176" t="s">
        <v>79</v>
      </c>
      <c r="AY136" s="13" t="s">
        <v>119</v>
      </c>
      <c r="BE136" s="177">
        <f t="shared" si="4"/>
        <v>0</v>
      </c>
      <c r="BF136" s="177">
        <f t="shared" si="5"/>
        <v>0</v>
      </c>
      <c r="BG136" s="177">
        <f t="shared" si="6"/>
        <v>0</v>
      </c>
      <c r="BH136" s="177">
        <f t="shared" si="7"/>
        <v>0</v>
      </c>
      <c r="BI136" s="177">
        <f t="shared" si="8"/>
        <v>0</v>
      </c>
      <c r="BJ136" s="13" t="s">
        <v>77</v>
      </c>
      <c r="BK136" s="177">
        <f t="shared" si="9"/>
        <v>0</v>
      </c>
      <c r="BL136" s="13" t="s">
        <v>194</v>
      </c>
      <c r="BM136" s="176" t="s">
        <v>464</v>
      </c>
    </row>
    <row r="137" spans="2:65" s="1" customFormat="1" ht="24" customHeight="1">
      <c r="B137" s="27"/>
      <c r="C137" s="166" t="s">
        <v>181</v>
      </c>
      <c r="D137" s="166" t="s">
        <v>122</v>
      </c>
      <c r="E137" s="167" t="s">
        <v>465</v>
      </c>
      <c r="F137" s="168" t="s">
        <v>466</v>
      </c>
      <c r="G137" s="169" t="s">
        <v>125</v>
      </c>
      <c r="H137" s="170">
        <v>2</v>
      </c>
      <c r="I137" s="171"/>
      <c r="J137" s="171">
        <f t="shared" si="0"/>
        <v>0</v>
      </c>
      <c r="K137" s="168" t="s">
        <v>126</v>
      </c>
      <c r="L137" s="31"/>
      <c r="M137" s="172" t="s">
        <v>1</v>
      </c>
      <c r="N137" s="173" t="s">
        <v>34</v>
      </c>
      <c r="O137" s="174">
        <v>0.06</v>
      </c>
      <c r="P137" s="174">
        <f t="shared" si="1"/>
        <v>0.12</v>
      </c>
      <c r="Q137" s="174">
        <v>0</v>
      </c>
      <c r="R137" s="174">
        <f t="shared" si="2"/>
        <v>0</v>
      </c>
      <c r="S137" s="174">
        <v>0</v>
      </c>
      <c r="T137" s="175">
        <f t="shared" si="3"/>
        <v>0</v>
      </c>
      <c r="AR137" s="176" t="s">
        <v>194</v>
      </c>
      <c r="AT137" s="176" t="s">
        <v>122</v>
      </c>
      <c r="AU137" s="176" t="s">
        <v>79</v>
      </c>
      <c r="AY137" s="13" t="s">
        <v>119</v>
      </c>
      <c r="BE137" s="177">
        <f t="shared" si="4"/>
        <v>0</v>
      </c>
      <c r="BF137" s="177">
        <f t="shared" si="5"/>
        <v>0</v>
      </c>
      <c r="BG137" s="177">
        <f t="shared" si="6"/>
        <v>0</v>
      </c>
      <c r="BH137" s="177">
        <f t="shared" si="7"/>
        <v>0</v>
      </c>
      <c r="BI137" s="177">
        <f t="shared" si="8"/>
        <v>0</v>
      </c>
      <c r="BJ137" s="13" t="s">
        <v>77</v>
      </c>
      <c r="BK137" s="177">
        <f t="shared" si="9"/>
        <v>0</v>
      </c>
      <c r="BL137" s="13" t="s">
        <v>194</v>
      </c>
      <c r="BM137" s="176" t="s">
        <v>467</v>
      </c>
    </row>
    <row r="138" spans="2:65" s="1" customFormat="1" ht="16.5" customHeight="1">
      <c r="B138" s="27"/>
      <c r="C138" s="178" t="s">
        <v>8</v>
      </c>
      <c r="D138" s="178" t="s">
        <v>199</v>
      </c>
      <c r="E138" s="179" t="s">
        <v>213</v>
      </c>
      <c r="F138" s="180" t="s">
        <v>214</v>
      </c>
      <c r="G138" s="181" t="s">
        <v>125</v>
      </c>
      <c r="H138" s="182">
        <v>2</v>
      </c>
      <c r="I138" s="183"/>
      <c r="J138" s="183">
        <f t="shared" si="0"/>
        <v>0</v>
      </c>
      <c r="K138" s="180" t="s">
        <v>1</v>
      </c>
      <c r="L138" s="184"/>
      <c r="M138" s="185" t="s">
        <v>1</v>
      </c>
      <c r="N138" s="186" t="s">
        <v>34</v>
      </c>
      <c r="O138" s="174">
        <v>0</v>
      </c>
      <c r="P138" s="174">
        <f t="shared" si="1"/>
        <v>0</v>
      </c>
      <c r="Q138" s="174">
        <v>1.0000000000000001E-5</v>
      </c>
      <c r="R138" s="174">
        <f t="shared" si="2"/>
        <v>2.0000000000000002E-5</v>
      </c>
      <c r="S138" s="174">
        <v>0</v>
      </c>
      <c r="T138" s="175">
        <f t="shared" si="3"/>
        <v>0</v>
      </c>
      <c r="AR138" s="176" t="s">
        <v>202</v>
      </c>
      <c r="AT138" s="176" t="s">
        <v>199</v>
      </c>
      <c r="AU138" s="176" t="s">
        <v>79</v>
      </c>
      <c r="AY138" s="13" t="s">
        <v>119</v>
      </c>
      <c r="BE138" s="177">
        <f t="shared" si="4"/>
        <v>0</v>
      </c>
      <c r="BF138" s="177">
        <f t="shared" si="5"/>
        <v>0</v>
      </c>
      <c r="BG138" s="177">
        <f t="shared" si="6"/>
        <v>0</v>
      </c>
      <c r="BH138" s="177">
        <f t="shared" si="7"/>
        <v>0</v>
      </c>
      <c r="BI138" s="177">
        <f t="shared" si="8"/>
        <v>0</v>
      </c>
      <c r="BJ138" s="13" t="s">
        <v>77</v>
      </c>
      <c r="BK138" s="177">
        <f t="shared" si="9"/>
        <v>0</v>
      </c>
      <c r="BL138" s="13" t="s">
        <v>194</v>
      </c>
      <c r="BM138" s="176" t="s">
        <v>468</v>
      </c>
    </row>
    <row r="139" spans="2:65" s="1" customFormat="1" ht="24" customHeight="1">
      <c r="B139" s="27"/>
      <c r="C139" s="166" t="s">
        <v>194</v>
      </c>
      <c r="D139" s="166" t="s">
        <v>122</v>
      </c>
      <c r="E139" s="167" t="s">
        <v>469</v>
      </c>
      <c r="F139" s="168" t="s">
        <v>470</v>
      </c>
      <c r="G139" s="169" t="s">
        <v>125</v>
      </c>
      <c r="H139" s="170">
        <v>36</v>
      </c>
      <c r="I139" s="171"/>
      <c r="J139" s="171">
        <f t="shared" si="0"/>
        <v>0</v>
      </c>
      <c r="K139" s="168" t="s">
        <v>126</v>
      </c>
      <c r="L139" s="31"/>
      <c r="M139" s="172" t="s">
        <v>1</v>
      </c>
      <c r="N139" s="173" t="s">
        <v>34</v>
      </c>
      <c r="O139" s="174">
        <v>0.18</v>
      </c>
      <c r="P139" s="174">
        <f t="shared" si="1"/>
        <v>6.4799999999999995</v>
      </c>
      <c r="Q139" s="174">
        <v>0</v>
      </c>
      <c r="R139" s="174">
        <f t="shared" si="2"/>
        <v>0</v>
      </c>
      <c r="S139" s="174">
        <v>0</v>
      </c>
      <c r="T139" s="175">
        <f t="shared" si="3"/>
        <v>0</v>
      </c>
      <c r="AR139" s="176" t="s">
        <v>194</v>
      </c>
      <c r="AT139" s="176" t="s">
        <v>122</v>
      </c>
      <c r="AU139" s="176" t="s">
        <v>79</v>
      </c>
      <c r="AY139" s="13" t="s">
        <v>119</v>
      </c>
      <c r="BE139" s="177">
        <f t="shared" si="4"/>
        <v>0</v>
      </c>
      <c r="BF139" s="177">
        <f t="shared" si="5"/>
        <v>0</v>
      </c>
      <c r="BG139" s="177">
        <f t="shared" si="6"/>
        <v>0</v>
      </c>
      <c r="BH139" s="177">
        <f t="shared" si="7"/>
        <v>0</v>
      </c>
      <c r="BI139" s="177">
        <f t="shared" si="8"/>
        <v>0</v>
      </c>
      <c r="BJ139" s="13" t="s">
        <v>77</v>
      </c>
      <c r="BK139" s="177">
        <f t="shared" si="9"/>
        <v>0</v>
      </c>
      <c r="BL139" s="13" t="s">
        <v>194</v>
      </c>
      <c r="BM139" s="176" t="s">
        <v>471</v>
      </c>
    </row>
    <row r="140" spans="2:65" s="1" customFormat="1" ht="24" customHeight="1">
      <c r="B140" s="27"/>
      <c r="C140" s="178" t="s">
        <v>198</v>
      </c>
      <c r="D140" s="178" t="s">
        <v>199</v>
      </c>
      <c r="E140" s="179" t="s">
        <v>240</v>
      </c>
      <c r="F140" s="180" t="s">
        <v>241</v>
      </c>
      <c r="G140" s="181" t="s">
        <v>125</v>
      </c>
      <c r="H140" s="182">
        <v>36</v>
      </c>
      <c r="I140" s="183"/>
      <c r="J140" s="183">
        <f t="shared" si="0"/>
        <v>0</v>
      </c>
      <c r="K140" s="180" t="s">
        <v>126</v>
      </c>
      <c r="L140" s="184"/>
      <c r="M140" s="185" t="s">
        <v>1</v>
      </c>
      <c r="N140" s="186" t="s">
        <v>34</v>
      </c>
      <c r="O140" s="174">
        <v>0</v>
      </c>
      <c r="P140" s="174">
        <f t="shared" si="1"/>
        <v>0</v>
      </c>
      <c r="Q140" s="174">
        <v>5.0000000000000002E-5</v>
      </c>
      <c r="R140" s="174">
        <f t="shared" si="2"/>
        <v>1.8000000000000002E-3</v>
      </c>
      <c r="S140" s="174">
        <v>0</v>
      </c>
      <c r="T140" s="175">
        <f t="shared" si="3"/>
        <v>0</v>
      </c>
      <c r="AR140" s="176" t="s">
        <v>202</v>
      </c>
      <c r="AT140" s="176" t="s">
        <v>199</v>
      </c>
      <c r="AU140" s="176" t="s">
        <v>79</v>
      </c>
      <c r="AY140" s="13" t="s">
        <v>119</v>
      </c>
      <c r="BE140" s="177">
        <f t="shared" si="4"/>
        <v>0</v>
      </c>
      <c r="BF140" s="177">
        <f t="shared" si="5"/>
        <v>0</v>
      </c>
      <c r="BG140" s="177">
        <f t="shared" si="6"/>
        <v>0</v>
      </c>
      <c r="BH140" s="177">
        <f t="shared" si="7"/>
        <v>0</v>
      </c>
      <c r="BI140" s="177">
        <f t="shared" si="8"/>
        <v>0</v>
      </c>
      <c r="BJ140" s="13" t="s">
        <v>77</v>
      </c>
      <c r="BK140" s="177">
        <f t="shared" si="9"/>
        <v>0</v>
      </c>
      <c r="BL140" s="13" t="s">
        <v>194</v>
      </c>
      <c r="BM140" s="176" t="s">
        <v>472</v>
      </c>
    </row>
    <row r="141" spans="2:65" s="1" customFormat="1" ht="16.5" customHeight="1">
      <c r="B141" s="27"/>
      <c r="C141" s="166" t="s">
        <v>204</v>
      </c>
      <c r="D141" s="166" t="s">
        <v>122</v>
      </c>
      <c r="E141" s="167" t="s">
        <v>473</v>
      </c>
      <c r="F141" s="168" t="s">
        <v>474</v>
      </c>
      <c r="G141" s="169" t="s">
        <v>159</v>
      </c>
      <c r="H141" s="170">
        <v>900</v>
      </c>
      <c r="I141" s="171"/>
      <c r="J141" s="171">
        <f t="shared" si="0"/>
        <v>0</v>
      </c>
      <c r="K141" s="168" t="s">
        <v>126</v>
      </c>
      <c r="L141" s="31"/>
      <c r="M141" s="172" t="s">
        <v>1</v>
      </c>
      <c r="N141" s="173" t="s">
        <v>34</v>
      </c>
      <c r="O141" s="174">
        <v>0.04</v>
      </c>
      <c r="P141" s="174">
        <f t="shared" si="1"/>
        <v>36</v>
      </c>
      <c r="Q141" s="174">
        <v>0</v>
      </c>
      <c r="R141" s="174">
        <f t="shared" si="2"/>
        <v>0</v>
      </c>
      <c r="S141" s="174">
        <v>0</v>
      </c>
      <c r="T141" s="175">
        <f t="shared" si="3"/>
        <v>0</v>
      </c>
      <c r="AR141" s="176" t="s">
        <v>194</v>
      </c>
      <c r="AT141" s="176" t="s">
        <v>122</v>
      </c>
      <c r="AU141" s="176" t="s">
        <v>79</v>
      </c>
      <c r="AY141" s="13" t="s">
        <v>119</v>
      </c>
      <c r="BE141" s="177">
        <f t="shared" si="4"/>
        <v>0</v>
      </c>
      <c r="BF141" s="177">
        <f t="shared" si="5"/>
        <v>0</v>
      </c>
      <c r="BG141" s="177">
        <f t="shared" si="6"/>
        <v>0</v>
      </c>
      <c r="BH141" s="177">
        <f t="shared" si="7"/>
        <v>0</v>
      </c>
      <c r="BI141" s="177">
        <f t="shared" si="8"/>
        <v>0</v>
      </c>
      <c r="BJ141" s="13" t="s">
        <v>77</v>
      </c>
      <c r="BK141" s="177">
        <f t="shared" si="9"/>
        <v>0</v>
      </c>
      <c r="BL141" s="13" t="s">
        <v>194</v>
      </c>
      <c r="BM141" s="176" t="s">
        <v>475</v>
      </c>
    </row>
    <row r="142" spans="2:65" s="1" customFormat="1" ht="16.5" customHeight="1">
      <c r="B142" s="27"/>
      <c r="C142" s="178" t="s">
        <v>208</v>
      </c>
      <c r="D142" s="178" t="s">
        <v>199</v>
      </c>
      <c r="E142" s="179" t="s">
        <v>476</v>
      </c>
      <c r="F142" s="180" t="s">
        <v>477</v>
      </c>
      <c r="G142" s="181" t="s">
        <v>159</v>
      </c>
      <c r="H142" s="182">
        <v>1080</v>
      </c>
      <c r="I142" s="183"/>
      <c r="J142" s="183">
        <f t="shared" si="0"/>
        <v>0</v>
      </c>
      <c r="K142" s="180" t="s">
        <v>126</v>
      </c>
      <c r="L142" s="184"/>
      <c r="M142" s="185" t="s">
        <v>1</v>
      </c>
      <c r="N142" s="186" t="s">
        <v>34</v>
      </c>
      <c r="O142" s="174">
        <v>0</v>
      </c>
      <c r="P142" s="174">
        <f t="shared" si="1"/>
        <v>0</v>
      </c>
      <c r="Q142" s="174">
        <v>1.3999999999999999E-4</v>
      </c>
      <c r="R142" s="174">
        <f t="shared" si="2"/>
        <v>0.15119999999999997</v>
      </c>
      <c r="S142" s="174">
        <v>0</v>
      </c>
      <c r="T142" s="175">
        <f t="shared" si="3"/>
        <v>0</v>
      </c>
      <c r="AR142" s="176" t="s">
        <v>202</v>
      </c>
      <c r="AT142" s="176" t="s">
        <v>199</v>
      </c>
      <c r="AU142" s="176" t="s">
        <v>79</v>
      </c>
      <c r="AY142" s="13" t="s">
        <v>119</v>
      </c>
      <c r="BE142" s="177">
        <f t="shared" si="4"/>
        <v>0</v>
      </c>
      <c r="BF142" s="177">
        <f t="shared" si="5"/>
        <v>0</v>
      </c>
      <c r="BG142" s="177">
        <f t="shared" si="6"/>
        <v>0</v>
      </c>
      <c r="BH142" s="177">
        <f t="shared" si="7"/>
        <v>0</v>
      </c>
      <c r="BI142" s="177">
        <f t="shared" si="8"/>
        <v>0</v>
      </c>
      <c r="BJ142" s="13" t="s">
        <v>77</v>
      </c>
      <c r="BK142" s="177">
        <f t="shared" si="9"/>
        <v>0</v>
      </c>
      <c r="BL142" s="13" t="s">
        <v>194</v>
      </c>
      <c r="BM142" s="176" t="s">
        <v>478</v>
      </c>
    </row>
    <row r="143" spans="2:65" s="1" customFormat="1" ht="16.5" customHeight="1">
      <c r="B143" s="27"/>
      <c r="C143" s="166" t="s">
        <v>212</v>
      </c>
      <c r="D143" s="166" t="s">
        <v>122</v>
      </c>
      <c r="E143" s="167" t="s">
        <v>479</v>
      </c>
      <c r="F143" s="168" t="s">
        <v>480</v>
      </c>
      <c r="G143" s="169" t="s">
        <v>125</v>
      </c>
      <c r="H143" s="170">
        <v>14</v>
      </c>
      <c r="I143" s="171"/>
      <c r="J143" s="171">
        <f t="shared" si="0"/>
        <v>0</v>
      </c>
      <c r="K143" s="168" t="s">
        <v>126</v>
      </c>
      <c r="L143" s="31"/>
      <c r="M143" s="172" t="s">
        <v>1</v>
      </c>
      <c r="N143" s="173" t="s">
        <v>34</v>
      </c>
      <c r="O143" s="174">
        <v>0.22</v>
      </c>
      <c r="P143" s="174">
        <f t="shared" si="1"/>
        <v>3.08</v>
      </c>
      <c r="Q143" s="174">
        <v>0</v>
      </c>
      <c r="R143" s="174">
        <f t="shared" si="2"/>
        <v>0</v>
      </c>
      <c r="S143" s="174">
        <v>0</v>
      </c>
      <c r="T143" s="175">
        <f t="shared" si="3"/>
        <v>0</v>
      </c>
      <c r="AR143" s="176" t="s">
        <v>194</v>
      </c>
      <c r="AT143" s="176" t="s">
        <v>122</v>
      </c>
      <c r="AU143" s="176" t="s">
        <v>79</v>
      </c>
      <c r="AY143" s="13" t="s">
        <v>119</v>
      </c>
      <c r="BE143" s="177">
        <f t="shared" si="4"/>
        <v>0</v>
      </c>
      <c r="BF143" s="177">
        <f t="shared" si="5"/>
        <v>0</v>
      </c>
      <c r="BG143" s="177">
        <f t="shared" si="6"/>
        <v>0</v>
      </c>
      <c r="BH143" s="177">
        <f t="shared" si="7"/>
        <v>0</v>
      </c>
      <c r="BI143" s="177">
        <f t="shared" si="8"/>
        <v>0</v>
      </c>
      <c r="BJ143" s="13" t="s">
        <v>77</v>
      </c>
      <c r="BK143" s="177">
        <f t="shared" si="9"/>
        <v>0</v>
      </c>
      <c r="BL143" s="13" t="s">
        <v>194</v>
      </c>
      <c r="BM143" s="176" t="s">
        <v>481</v>
      </c>
    </row>
    <row r="144" spans="2:65" s="1" customFormat="1" ht="16.5" customHeight="1">
      <c r="B144" s="27"/>
      <c r="C144" s="178" t="s">
        <v>7</v>
      </c>
      <c r="D144" s="178" t="s">
        <v>199</v>
      </c>
      <c r="E144" s="179" t="s">
        <v>482</v>
      </c>
      <c r="F144" s="180" t="s">
        <v>483</v>
      </c>
      <c r="G144" s="181" t="s">
        <v>125</v>
      </c>
      <c r="H144" s="182">
        <v>14</v>
      </c>
      <c r="I144" s="183"/>
      <c r="J144" s="183">
        <f t="shared" si="0"/>
        <v>0</v>
      </c>
      <c r="K144" s="180" t="s">
        <v>1</v>
      </c>
      <c r="L144" s="184"/>
      <c r="M144" s="185" t="s">
        <v>1</v>
      </c>
      <c r="N144" s="186" t="s">
        <v>34</v>
      </c>
      <c r="O144" s="174">
        <v>0</v>
      </c>
      <c r="P144" s="174">
        <f t="shared" si="1"/>
        <v>0</v>
      </c>
      <c r="Q144" s="174">
        <v>1E-3</v>
      </c>
      <c r="R144" s="174">
        <f t="shared" si="2"/>
        <v>1.4E-2</v>
      </c>
      <c r="S144" s="174">
        <v>0</v>
      </c>
      <c r="T144" s="175">
        <f t="shared" si="3"/>
        <v>0</v>
      </c>
      <c r="AR144" s="176" t="s">
        <v>202</v>
      </c>
      <c r="AT144" s="176" t="s">
        <v>199</v>
      </c>
      <c r="AU144" s="176" t="s">
        <v>79</v>
      </c>
      <c r="AY144" s="13" t="s">
        <v>119</v>
      </c>
      <c r="BE144" s="177">
        <f t="shared" si="4"/>
        <v>0</v>
      </c>
      <c r="BF144" s="177">
        <f t="shared" si="5"/>
        <v>0</v>
      </c>
      <c r="BG144" s="177">
        <f t="shared" si="6"/>
        <v>0</v>
      </c>
      <c r="BH144" s="177">
        <f t="shared" si="7"/>
        <v>0</v>
      </c>
      <c r="BI144" s="177">
        <f t="shared" si="8"/>
        <v>0</v>
      </c>
      <c r="BJ144" s="13" t="s">
        <v>77</v>
      </c>
      <c r="BK144" s="177">
        <f t="shared" si="9"/>
        <v>0</v>
      </c>
      <c r="BL144" s="13" t="s">
        <v>194</v>
      </c>
      <c r="BM144" s="176" t="s">
        <v>484</v>
      </c>
    </row>
    <row r="145" spans="2:65" s="1" customFormat="1" ht="16.5" customHeight="1">
      <c r="B145" s="27"/>
      <c r="C145" s="178" t="s">
        <v>219</v>
      </c>
      <c r="D145" s="178" t="s">
        <v>199</v>
      </c>
      <c r="E145" s="179" t="s">
        <v>403</v>
      </c>
      <c r="F145" s="180" t="s">
        <v>404</v>
      </c>
      <c r="G145" s="181" t="s">
        <v>405</v>
      </c>
      <c r="H145" s="182">
        <v>1</v>
      </c>
      <c r="I145" s="183"/>
      <c r="J145" s="183">
        <f t="shared" si="0"/>
        <v>0</v>
      </c>
      <c r="K145" s="180" t="s">
        <v>1</v>
      </c>
      <c r="L145" s="184"/>
      <c r="M145" s="185" t="s">
        <v>1</v>
      </c>
      <c r="N145" s="186" t="s">
        <v>34</v>
      </c>
      <c r="O145" s="174">
        <v>0</v>
      </c>
      <c r="P145" s="174">
        <f t="shared" si="1"/>
        <v>0</v>
      </c>
      <c r="Q145" s="174">
        <v>0</v>
      </c>
      <c r="R145" s="174">
        <f t="shared" si="2"/>
        <v>0</v>
      </c>
      <c r="S145" s="174">
        <v>0</v>
      </c>
      <c r="T145" s="175">
        <f t="shared" si="3"/>
        <v>0</v>
      </c>
      <c r="AR145" s="176" t="s">
        <v>202</v>
      </c>
      <c r="AT145" s="176" t="s">
        <v>199</v>
      </c>
      <c r="AU145" s="176" t="s">
        <v>79</v>
      </c>
      <c r="AY145" s="13" t="s">
        <v>119</v>
      </c>
      <c r="BE145" s="177">
        <f t="shared" si="4"/>
        <v>0</v>
      </c>
      <c r="BF145" s="177">
        <f t="shared" si="5"/>
        <v>0</v>
      </c>
      <c r="BG145" s="177">
        <f t="shared" si="6"/>
        <v>0</v>
      </c>
      <c r="BH145" s="177">
        <f t="shared" si="7"/>
        <v>0</v>
      </c>
      <c r="BI145" s="177">
        <f t="shared" si="8"/>
        <v>0</v>
      </c>
      <c r="BJ145" s="13" t="s">
        <v>77</v>
      </c>
      <c r="BK145" s="177">
        <f t="shared" si="9"/>
        <v>0</v>
      </c>
      <c r="BL145" s="13" t="s">
        <v>194</v>
      </c>
      <c r="BM145" s="176" t="s">
        <v>485</v>
      </c>
    </row>
    <row r="146" spans="2:65" s="1" customFormat="1" ht="24" customHeight="1">
      <c r="B146" s="27"/>
      <c r="C146" s="166" t="s">
        <v>223</v>
      </c>
      <c r="D146" s="166" t="s">
        <v>122</v>
      </c>
      <c r="E146" s="167" t="s">
        <v>486</v>
      </c>
      <c r="F146" s="168" t="s">
        <v>487</v>
      </c>
      <c r="G146" s="169" t="s">
        <v>171</v>
      </c>
      <c r="H146" s="170">
        <v>0.40799999999999997</v>
      </c>
      <c r="I146" s="171"/>
      <c r="J146" s="171">
        <f t="shared" si="0"/>
        <v>0</v>
      </c>
      <c r="K146" s="168" t="s">
        <v>126</v>
      </c>
      <c r="L146" s="31"/>
      <c r="M146" s="172" t="s">
        <v>1</v>
      </c>
      <c r="N146" s="173" t="s">
        <v>34</v>
      </c>
      <c r="O146" s="174">
        <v>9.99</v>
      </c>
      <c r="P146" s="174">
        <f t="shared" si="1"/>
        <v>4.07592</v>
      </c>
      <c r="Q146" s="174">
        <v>0</v>
      </c>
      <c r="R146" s="174">
        <f t="shared" si="2"/>
        <v>0</v>
      </c>
      <c r="S146" s="174">
        <v>0</v>
      </c>
      <c r="T146" s="175">
        <f t="shared" si="3"/>
        <v>0</v>
      </c>
      <c r="AR146" s="176" t="s">
        <v>194</v>
      </c>
      <c r="AT146" s="176" t="s">
        <v>122</v>
      </c>
      <c r="AU146" s="176" t="s">
        <v>79</v>
      </c>
      <c r="AY146" s="13" t="s">
        <v>119</v>
      </c>
      <c r="BE146" s="177">
        <f t="shared" si="4"/>
        <v>0</v>
      </c>
      <c r="BF146" s="177">
        <f t="shared" si="5"/>
        <v>0</v>
      </c>
      <c r="BG146" s="177">
        <f t="shared" si="6"/>
        <v>0</v>
      </c>
      <c r="BH146" s="177">
        <f t="shared" si="7"/>
        <v>0</v>
      </c>
      <c r="BI146" s="177">
        <f t="shared" si="8"/>
        <v>0</v>
      </c>
      <c r="BJ146" s="13" t="s">
        <v>77</v>
      </c>
      <c r="BK146" s="177">
        <f t="shared" si="9"/>
        <v>0</v>
      </c>
      <c r="BL146" s="13" t="s">
        <v>194</v>
      </c>
      <c r="BM146" s="176" t="s">
        <v>488</v>
      </c>
    </row>
    <row r="147" spans="2:65" s="11" customFormat="1" ht="25.95" customHeight="1">
      <c r="B147" s="151"/>
      <c r="C147" s="152"/>
      <c r="D147" s="153" t="s">
        <v>68</v>
      </c>
      <c r="E147" s="154" t="s">
        <v>419</v>
      </c>
      <c r="F147" s="154" t="s">
        <v>420</v>
      </c>
      <c r="G147" s="152"/>
      <c r="H147" s="152"/>
      <c r="I147" s="152"/>
      <c r="J147" s="155">
        <f>BK147</f>
        <v>0</v>
      </c>
      <c r="K147" s="152"/>
      <c r="L147" s="156"/>
      <c r="M147" s="157"/>
      <c r="N147" s="158"/>
      <c r="O147" s="158"/>
      <c r="P147" s="159">
        <f>P148</f>
        <v>15</v>
      </c>
      <c r="Q147" s="158"/>
      <c r="R147" s="159">
        <f>R148</f>
        <v>0</v>
      </c>
      <c r="S147" s="158"/>
      <c r="T147" s="160">
        <f>T148</f>
        <v>0</v>
      </c>
      <c r="AR147" s="161" t="s">
        <v>127</v>
      </c>
      <c r="AT147" s="162" t="s">
        <v>68</v>
      </c>
      <c r="AU147" s="162" t="s">
        <v>69</v>
      </c>
      <c r="AY147" s="161" t="s">
        <v>119</v>
      </c>
      <c r="BK147" s="163">
        <f>BK148</f>
        <v>0</v>
      </c>
    </row>
    <row r="148" spans="2:65" s="1" customFormat="1" ht="16.5" customHeight="1">
      <c r="B148" s="27"/>
      <c r="C148" s="166" t="s">
        <v>227</v>
      </c>
      <c r="D148" s="166" t="s">
        <v>122</v>
      </c>
      <c r="E148" s="167" t="s">
        <v>489</v>
      </c>
      <c r="F148" s="168" t="s">
        <v>490</v>
      </c>
      <c r="G148" s="169" t="s">
        <v>424</v>
      </c>
      <c r="H148" s="170">
        <v>15</v>
      </c>
      <c r="I148" s="171"/>
      <c r="J148" s="171">
        <f>ROUND(I148*H148,2)</f>
        <v>0</v>
      </c>
      <c r="K148" s="168" t="s">
        <v>126</v>
      </c>
      <c r="L148" s="31"/>
      <c r="M148" s="187" t="s">
        <v>1</v>
      </c>
      <c r="N148" s="188" t="s">
        <v>34</v>
      </c>
      <c r="O148" s="189">
        <v>1</v>
      </c>
      <c r="P148" s="189">
        <f>O148*H148</f>
        <v>15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AR148" s="176" t="s">
        <v>425</v>
      </c>
      <c r="AT148" s="176" t="s">
        <v>122</v>
      </c>
      <c r="AU148" s="176" t="s">
        <v>77</v>
      </c>
      <c r="AY148" s="13" t="s">
        <v>119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3" t="s">
        <v>77</v>
      </c>
      <c r="BK148" s="177">
        <f>ROUND(I148*H148,2)</f>
        <v>0</v>
      </c>
      <c r="BL148" s="13" t="s">
        <v>425</v>
      </c>
      <c r="BM148" s="176" t="s">
        <v>491</v>
      </c>
    </row>
    <row r="149" spans="2:65" s="1" customFormat="1" ht="6.9" customHeight="1"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31"/>
    </row>
  </sheetData>
  <sheetProtection formatColumns="0" formatRows="0" autoFilter="0"/>
  <autoFilter ref="C119:K14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537-01 - Silnoproudá elek...</vt:lpstr>
      <vt:lpstr>537-02 - Slaboproudé rozvody</vt:lpstr>
      <vt:lpstr>'537-01 - Silnoproudá elek...'!Názvy_tisku</vt:lpstr>
      <vt:lpstr>'537-02 - Slaboproudé rozvody'!Názvy_tisku</vt:lpstr>
      <vt:lpstr>'Rekapitulace stavby'!Názvy_tisku</vt:lpstr>
      <vt:lpstr>'537-01 - Silnoproudá elek...'!Oblast_tisku</vt:lpstr>
      <vt:lpstr>'537-02 - Slaboproudé rozvody'!Oblast_tisku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DESKTOP\uzivatel</dc:creator>
  <cp:lastModifiedBy>Tina</cp:lastModifiedBy>
  <dcterms:created xsi:type="dcterms:W3CDTF">2019-05-30T07:27:35Z</dcterms:created>
  <dcterms:modified xsi:type="dcterms:W3CDTF">2019-06-06T08:29:55Z</dcterms:modified>
</cp:coreProperties>
</file>