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680" yWindow="-120" windowWidth="29040" windowHeight="15840"/>
  </bookViews>
  <sheets>
    <sheet name="Stavba" sheetId="1" r:id="rId1"/>
    <sheet name="VzorPolozky" sheetId="10" state="hidden" r:id="rId2"/>
    <sheet name="SO01 0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'SO01 01 Pol'!$A$1:$Y$29</definedName>
    <definedName name="_xlnm.Print_Area" localSheetId="0">Stavba!$A$1:$J$52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" i="12"/>
  <c r="O8"/>
  <c r="V8"/>
  <c r="G9"/>
  <c r="I9"/>
  <c r="K9"/>
  <c r="K8" s="1"/>
  <c r="O9"/>
  <c r="Q9"/>
  <c r="Q8" s="1"/>
  <c r="V9"/>
  <c r="O10"/>
  <c r="G11"/>
  <c r="M11" s="1"/>
  <c r="I11"/>
  <c r="I10" s="1"/>
  <c r="K11"/>
  <c r="O11"/>
  <c r="Q11"/>
  <c r="V11"/>
  <c r="G12"/>
  <c r="M12" s="1"/>
  <c r="I12"/>
  <c r="K12"/>
  <c r="K10" s="1"/>
  <c r="O12"/>
  <c r="Q12"/>
  <c r="V12"/>
  <c r="G13"/>
  <c r="M13" s="1"/>
  <c r="I13"/>
  <c r="K13"/>
  <c r="O13"/>
  <c r="Q13"/>
  <c r="V13"/>
  <c r="G14"/>
  <c r="M14" s="1"/>
  <c r="I14"/>
  <c r="K14"/>
  <c r="O14"/>
  <c r="Q14"/>
  <c r="V14"/>
  <c r="V10" s="1"/>
  <c r="G15"/>
  <c r="M15" s="1"/>
  <c r="I15"/>
  <c r="K15"/>
  <c r="O15"/>
  <c r="Q15"/>
  <c r="Q10" s="1"/>
  <c r="V15"/>
  <c r="G16"/>
  <c r="I51" i="1" s="1"/>
  <c r="I19" s="1"/>
  <c r="K16" i="12"/>
  <c r="O16"/>
  <c r="Q16"/>
  <c r="V16"/>
  <c r="G17"/>
  <c r="M17" s="1"/>
  <c r="M16" s="1"/>
  <c r="I17"/>
  <c r="I16" s="1"/>
  <c r="K17"/>
  <c r="O17"/>
  <c r="Q17"/>
  <c r="V17"/>
  <c r="AE19"/>
  <c r="F41" i="1" s="1"/>
  <c r="I20"/>
  <c r="I18"/>
  <c r="I17"/>
  <c r="AF19" i="12" l="1"/>
  <c r="G40" i="1" s="1"/>
  <c r="F40"/>
  <c r="F39"/>
  <c r="F42" s="1"/>
  <c r="G23" s="1"/>
  <c r="G8" i="12"/>
  <c r="M10"/>
  <c r="G10"/>
  <c r="I50" i="1" s="1"/>
  <c r="M9" i="12"/>
  <c r="M8" s="1"/>
  <c r="J28" i="1"/>
  <c r="J26"/>
  <c r="G38"/>
  <c r="F38"/>
  <c r="J23"/>
  <c r="J24"/>
  <c r="J25"/>
  <c r="J27"/>
  <c r="E24"/>
  <c r="E26"/>
  <c r="H40" l="1"/>
  <c r="I40" s="1"/>
  <c r="G39"/>
  <c r="G41"/>
  <c r="H41" s="1"/>
  <c r="I41" s="1"/>
  <c r="G19" i="12"/>
  <c r="I49" i="1"/>
  <c r="A23"/>
  <c r="G42" l="1"/>
  <c r="H39"/>
  <c r="I16"/>
  <c r="I21" s="1"/>
  <c r="I52"/>
  <c r="G24"/>
  <c r="A24"/>
  <c r="G25" l="1"/>
  <c r="A25" s="1"/>
  <c r="G28"/>
  <c r="I39"/>
  <c r="I42" s="1"/>
  <c r="H42"/>
  <c r="J49"/>
  <c r="J51"/>
  <c r="J50"/>
  <c r="J40" l="1"/>
  <c r="J39"/>
  <c r="J42" s="1"/>
  <c r="J41"/>
  <c r="G26"/>
  <c r="A27" s="1"/>
  <c r="A26"/>
  <c r="J52"/>
  <c r="G29" l="1"/>
  <c r="G27" s="1"/>
  <c r="A29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Lukáš Pernický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<sst xmlns="http://schemas.openxmlformats.org/spreadsheetml/2006/main" count="202" uniqueCount="126">
  <si>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</si>
  <si>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</si>
  <si>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</si>
  <si>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</si>
  <si>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</si>
  <si>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</si>
  <si>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</si>
  <si>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</si>
  <si>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</si>
  <si>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</si>
  <si>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</si>
  <si>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</si>
  <si>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</si>
  <si>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</si>
  <si>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</si>
  <si>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</si>
  <si>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</si>
  <si>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</si>
  <si>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</si>
  <si>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</si>
  <si>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</si>
  <si>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</si>
  <si>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</si>
  <si>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</si>
  <si>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</si>
  <si>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</si>
  <si>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</si>
  <si>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</si>
  <si>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</si>
  <si>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</si>
  <si>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</si>
  <si>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</si>
  <si>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</si>
  <si>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</si>
  <si>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</si>
  <si>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</si>
  <si>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</si>
  <si>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</si>
  <si>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</si>
  <si>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</si>
  <si>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</si>
  <si>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01</t>
  </si>
  <si>
    <t>Hřiště</t>
  </si>
  <si>
    <t>SO01</t>
  </si>
  <si>
    <t>Malá kopaná</t>
  </si>
  <si>
    <t>Objekt:</t>
  </si>
  <si>
    <t>Rozpočet:</t>
  </si>
  <si>
    <t>Výměna umělého povrchu sportoviště Blansko - Klepačov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</si>
  <si>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</si>
  <si>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</si>
  <si>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</si>
  <si>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</si>
  <si>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</si>
  <si>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</si>
  <si>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</si>
  <si>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991</t>
  </si>
  <si>
    <t>Sportovní povrchy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</si>
  <si>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</si>
  <si>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</si>
  <si>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</si>
  <si>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</si>
  <si>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</si>
  <si>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</si>
  <si>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</si>
  <si>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</si>
  <si>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</si>
  <si>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</si>
  <si>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</si>
  <si>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</si>
  <si>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</si>
  <si>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</si>
  <si>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</si>
  <si>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</si>
  <si>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</si>
  <si>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</si>
  <si>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</si>
  <si>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</si>
  <si>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</si>
  <si>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</si>
  <si>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</si>
  <si>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</si>
  <si>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</si>
  <si>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</si>
  <si>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</si>
  <si>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</si>
  <si>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</si>
  <si>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</si>
  <si>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181101102R00</t>
  </si>
  <si>
    <t>Lokální vysprávka podkladu</t>
  </si>
  <si>
    <t>m2</t>
  </si>
  <si>
    <t>RTS 25/ I</t>
  </si>
  <si>
    <t>Indiv</t>
  </si>
  <si>
    <t>Práce</t>
  </si>
  <si>
    <t>Běžná</t>
  </si>
  <si>
    <t>POL1_</t>
  </si>
  <si>
    <t>D-UT</t>
  </si>
  <si>
    <t>Demontáž sportovního povrchu umělá tráva</t>
  </si>
  <si>
    <t>Vlastní</t>
  </si>
  <si>
    <t>POL1_1</t>
  </si>
  <si>
    <t>D</t>
  </si>
  <si>
    <t>Nakládka a přeprava demontovaného povrchu</t>
  </si>
  <si>
    <t>kpl</t>
  </si>
  <si>
    <t>Specifikace</t>
  </si>
  <si>
    <t>POL3_0</t>
  </si>
  <si>
    <t>SSP</t>
  </si>
  <si>
    <t>Likvidace povrchu umělá tráva - skládka</t>
  </si>
  <si>
    <t>t</t>
  </si>
  <si>
    <t>589181311R00</t>
  </si>
  <si>
    <t>589181911R00</t>
  </si>
  <si>
    <t>Lajnování sport.ploch vlepením,umělý trávník,š.5cm</t>
  </si>
  <si>
    <t>m</t>
  </si>
  <si>
    <t>005124010R</t>
  </si>
  <si>
    <t>Koordinační činnost</t>
  </si>
  <si>
    <t>Soubor</t>
  </si>
  <si>
    <t>VRN</t>
  </si>
  <si>
    <t>POL99_8</t>
  </si>
  <si>
    <t>SUM</t>
  </si>
  <si>
    <t>Poznámky uchazeče k zadání</t>
  </si>
  <si>
    <t>POPUZIV</t>
  </si>
  <si>
    <t>END</t>
  </si>
  <si>
    <t>Kryt sport.ploch,um.trávník,tenis,v. 15</t>
  </si>
  <si>
    <t>979-2025</t>
  </si>
  <si>
    <t>Město Blansko</t>
  </si>
  <si>
    <t>nám. Svobody 32/3, 67801 Blansko</t>
  </si>
  <si>
    <t>00279943</t>
  </si>
  <si>
    <t>Ing. Milan Strachoň, Pod Vinohrady 1585,684 01 Slavkov u Brna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</si>
</sst>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7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165" fontId="8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0" fillId="0" borderId="12" xfId="0" applyNumberForma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5" fillId="0" borderId="18" xfId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center"/>
    </xf>
  </cellXfs>
  <cellStyles count="3">
    <cellStyle name="normální" xfId="0" builtinId="0"/>
    <cellStyle name="normální 2" xfId="1"/>
    <cellStyle name="TableStyleLigh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5"/>
  <sheetViews>
    <sheetView showGridLines="0" tabSelected="1" topLeftCell="B1" zoomScaleNormal="100" zoomScaleSheetLayoutView="75" workbookViewId="0">
      <selection activeCell="E17" sqref="E17:F17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184" t="s">
        <v>4</v>
      </c>
      <c r="C1" s="185"/>
      <c r="D1" s="185"/>
      <c r="E1" s="185"/>
      <c r="F1" s="185"/>
      <c r="G1" s="185"/>
      <c r="H1" s="185"/>
      <c r="I1" s="185"/>
      <c r="J1" s="186"/>
    </row>
    <row r="2" spans="1:15" ht="36" customHeight="1">
      <c r="A2" s="2"/>
      <c r="B2" s="75" t="s">
        <v>24</v>
      </c>
      <c r="C2" s="76"/>
      <c r="D2" s="77" t="s">
        <v>121</v>
      </c>
      <c r="E2" s="193" t="s">
        <v>47</v>
      </c>
      <c r="F2" s="194"/>
      <c r="G2" s="194"/>
      <c r="H2" s="194"/>
      <c r="I2" s="194"/>
      <c r="J2" s="195"/>
      <c r="O2" s="1"/>
    </row>
    <row r="3" spans="1:15" ht="27" customHeight="1">
      <c r="A3" s="2"/>
      <c r="B3" s="78" t="s">
        <v>45</v>
      </c>
      <c r="C3" s="76"/>
      <c r="D3" s="79" t="s">
        <v>43</v>
      </c>
      <c r="E3" s="196" t="s">
        <v>44</v>
      </c>
      <c r="F3" s="197"/>
      <c r="G3" s="197"/>
      <c r="H3" s="197"/>
      <c r="I3" s="197"/>
      <c r="J3" s="198"/>
    </row>
    <row r="4" spans="1:15" ht="23.25" customHeight="1">
      <c r="A4" s="74">
        <v>3656</v>
      </c>
      <c r="B4" s="80" t="s">
        <v>46</v>
      </c>
      <c r="C4" s="81"/>
      <c r="D4" s="82" t="s">
        <v>41</v>
      </c>
      <c r="E4" s="206" t="s">
        <v>42</v>
      </c>
      <c r="F4" s="207"/>
      <c r="G4" s="207"/>
      <c r="H4" s="207"/>
      <c r="I4" s="207"/>
      <c r="J4" s="208"/>
    </row>
    <row r="5" spans="1:15" ht="24" customHeight="1">
      <c r="A5" s="2"/>
      <c r="B5" s="31" t="s">
        <v>23</v>
      </c>
      <c r="D5" s="211" t="s">
        <v>122</v>
      </c>
      <c r="E5" s="212"/>
      <c r="F5" s="212"/>
      <c r="G5" s="212"/>
      <c r="H5" s="18" t="s">
        <v>40</v>
      </c>
      <c r="I5" s="262" t="s">
        <v>124</v>
      </c>
      <c r="J5" s="8"/>
    </row>
    <row r="6" spans="1:15" ht="15.75" customHeight="1">
      <c r="A6" s="2"/>
      <c r="B6" s="28"/>
      <c r="C6" s="55"/>
      <c r="D6" s="213" t="s">
        <v>123</v>
      </c>
      <c r="E6" s="214"/>
      <c r="F6" s="214"/>
      <c r="G6" s="214"/>
      <c r="H6" s="18" t="s">
        <v>36</v>
      </c>
      <c r="I6" s="22"/>
      <c r="J6" s="8"/>
    </row>
    <row r="7" spans="1:15" ht="15.75" customHeight="1">
      <c r="A7" s="2"/>
      <c r="B7" s="29"/>
      <c r="C7" s="56"/>
      <c r="D7" s="53"/>
      <c r="E7" s="215"/>
      <c r="F7" s="216"/>
      <c r="G7" s="216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200"/>
      <c r="E11" s="200"/>
      <c r="F11" s="200"/>
      <c r="G11" s="200"/>
      <c r="H11" s="18" t="s">
        <v>40</v>
      </c>
      <c r="I11" s="84"/>
      <c r="J11" s="8"/>
    </row>
    <row r="12" spans="1:15" ht="15.75" customHeight="1">
      <c r="A12" s="2"/>
      <c r="B12" s="28"/>
      <c r="C12" s="55"/>
      <c r="D12" s="205"/>
      <c r="E12" s="205"/>
      <c r="F12" s="205"/>
      <c r="G12" s="205"/>
      <c r="H12" s="18" t="s">
        <v>36</v>
      </c>
      <c r="I12" s="84"/>
      <c r="J12" s="8"/>
    </row>
    <row r="13" spans="1:15" ht="15.75" customHeight="1">
      <c r="A13" s="2"/>
      <c r="B13" s="29"/>
      <c r="C13" s="56"/>
      <c r="D13" s="83"/>
      <c r="E13" s="209"/>
      <c r="F13" s="210"/>
      <c r="G13" s="210"/>
      <c r="H13" s="19"/>
      <c r="I13" s="23"/>
      <c r="J13" s="34"/>
    </row>
    <row r="14" spans="1:15" ht="24" customHeight="1">
      <c r="A14" s="2"/>
      <c r="B14" s="43" t="s">
        <v>22</v>
      </c>
      <c r="C14" s="58"/>
      <c r="D14" s="261" t="s">
        <v>125</v>
      </c>
      <c r="E14" s="261"/>
      <c r="F14" s="261"/>
      <c r="G14" s="261"/>
      <c r="H14" s="45"/>
      <c r="I14" s="44"/>
      <c r="J14" s="46"/>
    </row>
    <row r="15" spans="1:15" ht="32.25" customHeight="1">
      <c r="A15" s="2"/>
      <c r="B15" s="35" t="s">
        <v>34</v>
      </c>
      <c r="C15" s="59"/>
      <c r="D15" s="54"/>
      <c r="E15" s="199"/>
      <c r="F15" s="199"/>
      <c r="G15" s="201"/>
      <c r="H15" s="201"/>
      <c r="I15" s="201" t="s">
        <v>31</v>
      </c>
      <c r="J15" s="202"/>
    </row>
    <row r="16" spans="1:15" ht="23.25" customHeight="1">
      <c r="A16" s="137" t="s">
        <v>26</v>
      </c>
      <c r="B16" s="38" t="s">
        <v>26</v>
      </c>
      <c r="C16" s="60"/>
      <c r="D16" s="61"/>
      <c r="E16" s="190"/>
      <c r="F16" s="191"/>
      <c r="G16" s="190"/>
      <c r="H16" s="191"/>
      <c r="I16" s="190">
        <f>SUMIF(F49:F51,A16,I49:I51)+SUMIF(F49:F51,"PSU",I49:I51)</f>
        <v>0</v>
      </c>
      <c r="J16" s="192"/>
    </row>
    <row r="17" spans="1:10" ht="23.25" customHeight="1">
      <c r="A17" s="137" t="s">
        <v>27</v>
      </c>
      <c r="B17" s="38" t="s">
        <v>27</v>
      </c>
      <c r="C17" s="60"/>
      <c r="D17" s="61"/>
      <c r="E17" s="190"/>
      <c r="F17" s="191"/>
      <c r="G17" s="190"/>
      <c r="H17" s="191"/>
      <c r="I17" s="190">
        <f>SUMIF(F49:F51,A17,I49:I51)</f>
        <v>0</v>
      </c>
      <c r="J17" s="192"/>
    </row>
    <row r="18" spans="1:10" ht="23.25" customHeight="1">
      <c r="A18" s="137" t="s">
        <v>28</v>
      </c>
      <c r="B18" s="38" t="s">
        <v>28</v>
      </c>
      <c r="C18" s="60"/>
      <c r="D18" s="61"/>
      <c r="E18" s="190"/>
      <c r="F18" s="191"/>
      <c r="G18" s="190"/>
      <c r="H18" s="191"/>
      <c r="I18" s="190">
        <f>SUMIF(F49:F51,A18,I49:I51)</f>
        <v>0</v>
      </c>
      <c r="J18" s="192"/>
    </row>
    <row r="19" spans="1:10" ht="23.25" customHeight="1">
      <c r="A19" s="137" t="s">
        <v>57</v>
      </c>
      <c r="B19" s="38" t="s">
        <v>29</v>
      </c>
      <c r="C19" s="60"/>
      <c r="D19" s="61"/>
      <c r="E19" s="190"/>
      <c r="F19" s="191"/>
      <c r="G19" s="190"/>
      <c r="H19" s="191"/>
      <c r="I19" s="190">
        <f>SUMIF(F49:F51,A19,I49:I51)</f>
        <v>0</v>
      </c>
      <c r="J19" s="192"/>
    </row>
    <row r="20" spans="1:10" ht="23.25" customHeight="1">
      <c r="A20" s="137" t="s">
        <v>58</v>
      </c>
      <c r="B20" s="38" t="s">
        <v>30</v>
      </c>
      <c r="C20" s="60"/>
      <c r="D20" s="61"/>
      <c r="E20" s="190"/>
      <c r="F20" s="191"/>
      <c r="G20" s="190"/>
      <c r="H20" s="191"/>
      <c r="I20" s="190">
        <f>SUMIF(F49:F51,A20,I49:I51)</f>
        <v>0</v>
      </c>
      <c r="J20" s="192"/>
    </row>
    <row r="21" spans="1:10" ht="23.25" customHeight="1">
      <c r="A21" s="2"/>
      <c r="B21" s="48" t="s">
        <v>31</v>
      </c>
      <c r="C21" s="62"/>
      <c r="D21" s="63"/>
      <c r="E21" s="203"/>
      <c r="F21" s="204"/>
      <c r="G21" s="203"/>
      <c r="H21" s="204"/>
      <c r="I21" s="203">
        <f>SUM(I16:J20)</f>
        <v>0</v>
      </c>
      <c r="J21" s="222"/>
    </row>
    <row r="22" spans="1:10" ht="33" customHeight="1">
      <c r="A22" s="2"/>
      <c r="B22" s="42" t="s">
        <v>35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13</v>
      </c>
      <c r="C23" s="60"/>
      <c r="D23" s="61"/>
      <c r="E23" s="65">
        <v>15</v>
      </c>
      <c r="F23" s="39" t="s">
        <v>0</v>
      </c>
      <c r="G23" s="220">
        <f>ZakladDPHSniVypocet</f>
        <v>0</v>
      </c>
      <c r="H23" s="221"/>
      <c r="I23" s="221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14</v>
      </c>
      <c r="C24" s="60"/>
      <c r="D24" s="61"/>
      <c r="E24" s="65">
        <f>SazbaDPH1</f>
        <v>15</v>
      </c>
      <c r="F24" s="39" t="s">
        <v>0</v>
      </c>
      <c r="G24" s="218">
        <f>A23</f>
        <v>0</v>
      </c>
      <c r="H24" s="219"/>
      <c r="I24" s="219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15</v>
      </c>
      <c r="C25" s="60"/>
      <c r="D25" s="61"/>
      <c r="E25" s="65">
        <v>21</v>
      </c>
      <c r="F25" s="39" t="s">
        <v>0</v>
      </c>
      <c r="G25" s="220">
        <f>ZakladDPHZaklVypocet</f>
        <v>0</v>
      </c>
      <c r="H25" s="221"/>
      <c r="I25" s="221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16</v>
      </c>
      <c r="C26" s="66"/>
      <c r="D26" s="54"/>
      <c r="E26" s="67">
        <f>SazbaDPH2</f>
        <v>21</v>
      </c>
      <c r="F26" s="30" t="s">
        <v>0</v>
      </c>
      <c r="G26" s="187">
        <f>A25</f>
        <v>0</v>
      </c>
      <c r="H26" s="188"/>
      <c r="I26" s="188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5</v>
      </c>
      <c r="C27" s="68"/>
      <c r="D27" s="69"/>
      <c r="E27" s="68"/>
      <c r="F27" s="16"/>
      <c r="G27" s="189">
        <f>CenaCelkem-(ZakladDPHSni+DPHSni+ZakladDPHZakl+DPHZakl)</f>
        <v>0</v>
      </c>
      <c r="H27" s="189"/>
      <c r="I27" s="189"/>
      <c r="J27" s="41" t="str">
        <f t="shared" si="0"/>
        <v>CZK</v>
      </c>
    </row>
    <row r="28" spans="1:10" ht="27.75" hidden="1" customHeight="1" thickBot="1">
      <c r="A28" s="2"/>
      <c r="B28" s="110" t="s">
        <v>25</v>
      </c>
      <c r="C28" s="111"/>
      <c r="D28" s="111"/>
      <c r="E28" s="112"/>
      <c r="F28" s="113"/>
      <c r="G28" s="224">
        <f>ZakladDPHSniVypocet+ZakladDPHZaklVypocet</f>
        <v>0</v>
      </c>
      <c r="H28" s="224"/>
      <c r="I28" s="224"/>
      <c r="J28" s="114" t="str">
        <f t="shared" si="0"/>
        <v>CZK</v>
      </c>
    </row>
    <row r="29" spans="1:10" ht="27.75" customHeight="1" thickBot="1">
      <c r="A29" s="2">
        <f>(A27-INT(A27))*100</f>
        <v>0</v>
      </c>
      <c r="B29" s="110" t="s">
        <v>37</v>
      </c>
      <c r="C29" s="115"/>
      <c r="D29" s="115"/>
      <c r="E29" s="115"/>
      <c r="F29" s="116"/>
      <c r="G29" s="223">
        <f>A27</f>
        <v>0</v>
      </c>
      <c r="H29" s="223"/>
      <c r="I29" s="223"/>
      <c r="J29" s="117" t="s">
        <v>50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0" t="s">
        <v>12</v>
      </c>
      <c r="D32" s="71"/>
      <c r="E32" s="71"/>
      <c r="F32" s="15" t="s">
        <v>11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2"/>
      <c r="D34" s="225"/>
      <c r="E34" s="226"/>
      <c r="G34" s="227"/>
      <c r="H34" s="228"/>
      <c r="I34" s="228"/>
      <c r="J34" s="25"/>
    </row>
    <row r="35" spans="1:10" ht="12.75" customHeight="1">
      <c r="A35" s="2"/>
      <c r="B35" s="2"/>
      <c r="D35" s="217" t="s">
        <v>2</v>
      </c>
      <c r="E35" s="217"/>
      <c r="H35" s="10" t="s">
        <v>3</v>
      </c>
      <c r="J35" s="9"/>
    </row>
    <row r="36" spans="1:10" ht="13.5" customHeight="1" thickBot="1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hidden="1" customHeight="1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>
      <c r="A39" s="86">
        <v>1</v>
      </c>
      <c r="B39" s="96" t="s">
        <v>48</v>
      </c>
      <c r="C39" s="231"/>
      <c r="D39" s="231"/>
      <c r="E39" s="231"/>
      <c r="F39" s="97">
        <f>'SO01 01 Pol'!AE19</f>
        <v>0</v>
      </c>
      <c r="G39" s="98">
        <f>'SO01 01 Pol'!AF19</f>
        <v>0</v>
      </c>
      <c r="H39" s="99">
        <f>(F39*SazbaDPH1/100)+(G39*SazbaDPH2/100)</f>
        <v>0</v>
      </c>
      <c r="I39" s="99">
        <f>F39+G39+H39</f>
        <v>0</v>
      </c>
      <c r="J39" s="100" t="str">
        <f>IF(CenaCelkemVypocet=0,"",I39/CenaCelkemVypocet*100)</f>
        <v/>
      </c>
    </row>
    <row r="40" spans="1:10" ht="25.5" hidden="1" customHeight="1">
      <c r="A40" s="86">
        <v>2</v>
      </c>
      <c r="B40" s="101" t="s">
        <v>43</v>
      </c>
      <c r="C40" s="232" t="s">
        <v>44</v>
      </c>
      <c r="D40" s="232"/>
      <c r="E40" s="232"/>
      <c r="F40" s="102">
        <f>'SO01 01 Pol'!AE19</f>
        <v>0</v>
      </c>
      <c r="G40" s="103">
        <f>'SO01 01 Pol'!AF19</f>
        <v>0</v>
      </c>
      <c r="H40" s="103">
        <f>(F40*SazbaDPH1/100)+(G40*SazbaDPH2/100)</f>
        <v>0</v>
      </c>
      <c r="I40" s="103">
        <f>F40+G40+H40</f>
        <v>0</v>
      </c>
      <c r="J40" s="104" t="str">
        <f>IF(CenaCelkemVypocet=0,"",I40/CenaCelkemVypocet*100)</f>
        <v/>
      </c>
    </row>
    <row r="41" spans="1:10" ht="25.5" hidden="1" customHeight="1">
      <c r="A41" s="86">
        <v>3</v>
      </c>
      <c r="B41" s="105" t="s">
        <v>41</v>
      </c>
      <c r="C41" s="231" t="s">
        <v>42</v>
      </c>
      <c r="D41" s="231"/>
      <c r="E41" s="231"/>
      <c r="F41" s="106">
        <f>'SO01 01 Pol'!AE19</f>
        <v>0</v>
      </c>
      <c r="G41" s="99">
        <f>'SO01 01 Pol'!AF19</f>
        <v>0</v>
      </c>
      <c r="H41" s="99">
        <f>(F41*SazbaDPH1/100)+(G41*SazbaDPH2/100)</f>
        <v>0</v>
      </c>
      <c r="I41" s="99">
        <f>F41+G41+H41</f>
        <v>0</v>
      </c>
      <c r="J41" s="100" t="str">
        <f>IF(CenaCelkemVypocet=0,"",I41/CenaCelkemVypocet*100)</f>
        <v/>
      </c>
    </row>
    <row r="42" spans="1:10" ht="25.5" hidden="1" customHeight="1">
      <c r="A42" s="86"/>
      <c r="B42" s="233" t="s">
        <v>49</v>
      </c>
      <c r="C42" s="234"/>
      <c r="D42" s="234"/>
      <c r="E42" s="235"/>
      <c r="F42" s="107">
        <f>SUMIF(A39:A41,"=1",F39:F41)</f>
        <v>0</v>
      </c>
      <c r="G42" s="108">
        <f>SUMIF(A39:A41,"=1",G39:G41)</f>
        <v>0</v>
      </c>
      <c r="H42" s="108">
        <f>SUMIF(A39:A41,"=1",H39:H41)</f>
        <v>0</v>
      </c>
      <c r="I42" s="108">
        <f>SUMIF(A39:A41,"=1",I39:I41)</f>
        <v>0</v>
      </c>
      <c r="J42" s="109">
        <f>SUMIF(A39:A41,"=1",J39:J41)</f>
        <v>0</v>
      </c>
    </row>
    <row r="46" spans="1:10" ht="15.75">
      <c r="B46" s="118" t="s">
        <v>51</v>
      </c>
    </row>
    <row r="48" spans="1:10" ht="25.5" customHeight="1">
      <c r="A48" s="120"/>
      <c r="B48" s="123" t="s">
        <v>18</v>
      </c>
      <c r="C48" s="123" t="s">
        <v>6</v>
      </c>
      <c r="D48" s="124"/>
      <c r="E48" s="124"/>
      <c r="F48" s="125" t="s">
        <v>52</v>
      </c>
      <c r="G48" s="125"/>
      <c r="H48" s="125"/>
      <c r="I48" s="125" t="s">
        <v>31</v>
      </c>
      <c r="J48" s="125" t="s">
        <v>0</v>
      </c>
    </row>
    <row r="49" spans="1:10" ht="36.75" customHeight="1">
      <c r="A49" s="121"/>
      <c r="B49" s="126" t="s">
        <v>53</v>
      </c>
      <c r="C49" s="229" t="s">
        <v>54</v>
      </c>
      <c r="D49" s="230"/>
      <c r="E49" s="230"/>
      <c r="F49" s="133" t="s">
        <v>26</v>
      </c>
      <c r="G49" s="134"/>
      <c r="H49" s="134"/>
      <c r="I49" s="134">
        <f>'SO01 01 Pol'!G8</f>
        <v>0</v>
      </c>
      <c r="J49" s="130" t="str">
        <f>IF(I52=0,"",I49/I52*100)</f>
        <v/>
      </c>
    </row>
    <row r="50" spans="1:10" ht="36.75" customHeight="1">
      <c r="A50" s="121"/>
      <c r="B50" s="126" t="s">
        <v>55</v>
      </c>
      <c r="C50" s="229" t="s">
        <v>56</v>
      </c>
      <c r="D50" s="230"/>
      <c r="E50" s="230"/>
      <c r="F50" s="133" t="s">
        <v>26</v>
      </c>
      <c r="G50" s="134"/>
      <c r="H50" s="134"/>
      <c r="I50" s="134">
        <f>'SO01 01 Pol'!G10</f>
        <v>0</v>
      </c>
      <c r="J50" s="130" t="str">
        <f>IF(I52=0,"",I50/I52*100)</f>
        <v/>
      </c>
    </row>
    <row r="51" spans="1:10" ht="36.75" customHeight="1">
      <c r="A51" s="121"/>
      <c r="B51" s="126" t="s">
        <v>57</v>
      </c>
      <c r="C51" s="229" t="s">
        <v>29</v>
      </c>
      <c r="D51" s="230"/>
      <c r="E51" s="230"/>
      <c r="F51" s="133" t="s">
        <v>57</v>
      </c>
      <c r="G51" s="134"/>
      <c r="H51" s="134"/>
      <c r="I51" s="134">
        <f>'SO01 01 Pol'!G16</f>
        <v>0</v>
      </c>
      <c r="J51" s="130" t="str">
        <f>IF(I52=0,"",I51/I52*100)</f>
        <v/>
      </c>
    </row>
    <row r="52" spans="1:10" ht="25.5" customHeight="1">
      <c r="A52" s="122"/>
      <c r="B52" s="127" t="s">
        <v>1</v>
      </c>
      <c r="C52" s="128"/>
      <c r="D52" s="129"/>
      <c r="E52" s="129"/>
      <c r="F52" s="135"/>
      <c r="G52" s="136"/>
      <c r="H52" s="136"/>
      <c r="I52" s="136">
        <f>SUM(I49:I51)</f>
        <v>0</v>
      </c>
      <c r="J52" s="131">
        <f>SUM(J49:J51)</f>
        <v>0</v>
      </c>
    </row>
    <row r="53" spans="1:10">
      <c r="F53" s="85"/>
      <c r="G53" s="85"/>
      <c r="H53" s="85"/>
      <c r="I53" s="85"/>
      <c r="J53" s="132"/>
    </row>
    <row r="54" spans="1:10">
      <c r="F54" s="85"/>
      <c r="G54" s="85"/>
      <c r="H54" s="85"/>
      <c r="I54" s="85"/>
      <c r="J54" s="132"/>
    </row>
    <row r="55" spans="1:10">
      <c r="F55" s="85"/>
      <c r="G55" s="85"/>
      <c r="H55" s="85"/>
      <c r="I55" s="85"/>
      <c r="J55" s="13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C50:E50"/>
    <mergeCell ref="C51:E51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E7:G7"/>
    <mergeCell ref="D5:G5"/>
    <mergeCell ref="D6:G6"/>
    <mergeCell ref="D14:G14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scale="9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36" t="s">
        <v>7</v>
      </c>
      <c r="B1" s="236"/>
      <c r="C1" s="237"/>
      <c r="D1" s="236"/>
      <c r="E1" s="236"/>
      <c r="F1" s="236"/>
      <c r="G1" s="236"/>
    </row>
    <row r="2" spans="1:7" ht="24.95" customHeight="1">
      <c r="A2" s="50" t="s">
        <v>8</v>
      </c>
      <c r="B2" s="49"/>
      <c r="C2" s="238"/>
      <c r="D2" s="238"/>
      <c r="E2" s="238"/>
      <c r="F2" s="238"/>
      <c r="G2" s="239"/>
    </row>
    <row r="3" spans="1:7" ht="24.95" customHeight="1">
      <c r="A3" s="50" t="s">
        <v>9</v>
      </c>
      <c r="B3" s="49"/>
      <c r="C3" s="238"/>
      <c r="D3" s="238"/>
      <c r="E3" s="238"/>
      <c r="F3" s="238"/>
      <c r="G3" s="239"/>
    </row>
    <row r="4" spans="1:7" ht="24.95" customHeight="1">
      <c r="A4" s="50" t="s">
        <v>10</v>
      </c>
      <c r="B4" s="49"/>
      <c r="C4" s="238"/>
      <c r="D4" s="238"/>
      <c r="E4" s="238"/>
      <c r="F4" s="238"/>
      <c r="G4" s="239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activeCell="C37" sqref="C37"/>
    </sheetView>
  </sheetViews>
  <sheetFormatPr defaultRowHeight="12.75" outlineLevelRow="1"/>
  <cols>
    <col min="1" max="1" width="3.42578125" customWidth="1"/>
    <col min="2" max="2" width="12.5703125" style="119" customWidth="1"/>
    <col min="3" max="3" width="38.28515625" style="11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52" t="s">
        <v>7</v>
      </c>
      <c r="B1" s="252"/>
      <c r="C1" s="252"/>
      <c r="D1" s="252"/>
      <c r="E1" s="252"/>
      <c r="F1" s="252"/>
      <c r="G1" s="252"/>
      <c r="AG1" t="s">
        <v>59</v>
      </c>
    </row>
    <row r="2" spans="1:60" ht="24.95" customHeight="1">
      <c r="A2" s="138" t="s">
        <v>8</v>
      </c>
      <c r="B2" s="183" t="s">
        <v>121</v>
      </c>
      <c r="C2" s="253" t="s">
        <v>47</v>
      </c>
      <c r="D2" s="254"/>
      <c r="E2" s="254"/>
      <c r="F2" s="254"/>
      <c r="G2" s="255"/>
      <c r="AG2" t="s">
        <v>60</v>
      </c>
    </row>
    <row r="3" spans="1:60" ht="24.95" customHeight="1">
      <c r="A3" s="138" t="s">
        <v>9</v>
      </c>
      <c r="B3" s="49" t="s">
        <v>43</v>
      </c>
      <c r="C3" s="253" t="s">
        <v>44</v>
      </c>
      <c r="D3" s="254"/>
      <c r="E3" s="254"/>
      <c r="F3" s="254"/>
      <c r="G3" s="255"/>
      <c r="AC3" s="119" t="s">
        <v>60</v>
      </c>
      <c r="AG3" t="s">
        <v>61</v>
      </c>
    </row>
    <row r="4" spans="1:60" ht="24.95" customHeight="1">
      <c r="A4" s="139" t="s">
        <v>10</v>
      </c>
      <c r="B4" s="140" t="s">
        <v>41</v>
      </c>
      <c r="C4" s="256" t="s">
        <v>42</v>
      </c>
      <c r="D4" s="257"/>
      <c r="E4" s="257"/>
      <c r="F4" s="257"/>
      <c r="G4" s="258"/>
      <c r="AG4" t="s">
        <v>62</v>
      </c>
    </row>
    <row r="5" spans="1:60">
      <c r="D5" s="10"/>
    </row>
    <row r="6" spans="1:60" ht="38.25">
      <c r="A6" s="142" t="s">
        <v>63</v>
      </c>
      <c r="B6" s="144" t="s">
        <v>64</v>
      </c>
      <c r="C6" s="144" t="s">
        <v>65</v>
      </c>
      <c r="D6" s="143" t="s">
        <v>66</v>
      </c>
      <c r="E6" s="142" t="s">
        <v>67</v>
      </c>
      <c r="F6" s="141" t="s">
        <v>68</v>
      </c>
      <c r="G6" s="142" t="s">
        <v>31</v>
      </c>
      <c r="H6" s="145" t="s">
        <v>32</v>
      </c>
      <c r="I6" s="145" t="s">
        <v>69</v>
      </c>
      <c r="J6" s="145" t="s">
        <v>33</v>
      </c>
      <c r="K6" s="145" t="s">
        <v>70</v>
      </c>
      <c r="L6" s="145" t="s">
        <v>71</v>
      </c>
      <c r="M6" s="145" t="s">
        <v>72</v>
      </c>
      <c r="N6" s="145" t="s">
        <v>73</v>
      </c>
      <c r="O6" s="145" t="s">
        <v>74</v>
      </c>
      <c r="P6" s="145" t="s">
        <v>75</v>
      </c>
      <c r="Q6" s="145" t="s">
        <v>76</v>
      </c>
      <c r="R6" s="145" t="s">
        <v>77</v>
      </c>
      <c r="S6" s="145" t="s">
        <v>78</v>
      </c>
      <c r="T6" s="145" t="s">
        <v>79</v>
      </c>
      <c r="U6" s="145" t="s">
        <v>80</v>
      </c>
      <c r="V6" s="145" t="s">
        <v>81</v>
      </c>
      <c r="W6" s="145" t="s">
        <v>82</v>
      </c>
      <c r="X6" s="145" t="s">
        <v>83</v>
      </c>
      <c r="Y6" s="145" t="s">
        <v>84</v>
      </c>
    </row>
    <row r="7" spans="1:60" hidden="1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>
      <c r="A8" s="158" t="s">
        <v>85</v>
      </c>
      <c r="B8" s="159" t="s">
        <v>53</v>
      </c>
      <c r="C8" s="177" t="s">
        <v>54</v>
      </c>
      <c r="D8" s="160"/>
      <c r="E8" s="161"/>
      <c r="F8" s="162"/>
      <c r="G8" s="163">
        <f>SUMIF(AG9:AG9,"&lt;&gt;NOR",G9:G9)</f>
        <v>0</v>
      </c>
      <c r="H8" s="157"/>
      <c r="I8" s="157">
        <f>SUM(I9:I9)</f>
        <v>0</v>
      </c>
      <c r="J8" s="157"/>
      <c r="K8" s="157">
        <f>SUM(K9:K9)</f>
        <v>0</v>
      </c>
      <c r="L8" s="157"/>
      <c r="M8" s="157">
        <f>SUM(M9:M9)</f>
        <v>0</v>
      </c>
      <c r="N8" s="156"/>
      <c r="O8" s="156">
        <f>SUM(O9:O9)</f>
        <v>0</v>
      </c>
      <c r="P8" s="156"/>
      <c r="Q8" s="156">
        <f>SUM(Q9:Q9)</f>
        <v>0</v>
      </c>
      <c r="R8" s="157"/>
      <c r="S8" s="157"/>
      <c r="T8" s="157"/>
      <c r="U8" s="157"/>
      <c r="V8" s="157">
        <f>SUM(V9:V9)</f>
        <v>24.3</v>
      </c>
      <c r="W8" s="157"/>
      <c r="X8" s="157"/>
      <c r="Y8" s="157"/>
      <c r="AG8" t="s">
        <v>86</v>
      </c>
    </row>
    <row r="9" spans="1:60" outlineLevel="1">
      <c r="A9" s="171">
        <v>1</v>
      </c>
      <c r="B9" s="172" t="s">
        <v>87</v>
      </c>
      <c r="C9" s="178" t="s">
        <v>88</v>
      </c>
      <c r="D9" s="173" t="s">
        <v>89</v>
      </c>
      <c r="E9" s="174">
        <v>1350</v>
      </c>
      <c r="F9" s="175"/>
      <c r="G9" s="176">
        <f>ROUND(E9*F9,2)</f>
        <v>0</v>
      </c>
      <c r="H9" s="155"/>
      <c r="I9" s="154">
        <f>ROUND(E9*H9,2)</f>
        <v>0</v>
      </c>
      <c r="J9" s="155"/>
      <c r="K9" s="154">
        <f>ROUND(E9*J9,2)</f>
        <v>0</v>
      </c>
      <c r="L9" s="154">
        <v>21</v>
      </c>
      <c r="M9" s="154">
        <f>G9*(1+L9/100)</f>
        <v>0</v>
      </c>
      <c r="N9" s="153">
        <v>0</v>
      </c>
      <c r="O9" s="153">
        <f>ROUND(E9*N9,2)</f>
        <v>0</v>
      </c>
      <c r="P9" s="153">
        <v>0</v>
      </c>
      <c r="Q9" s="153">
        <f>ROUND(E9*P9,2)</f>
        <v>0</v>
      </c>
      <c r="R9" s="154"/>
      <c r="S9" s="154" t="s">
        <v>90</v>
      </c>
      <c r="T9" s="154" t="s">
        <v>91</v>
      </c>
      <c r="U9" s="154">
        <v>1.7999999999999999E-2</v>
      </c>
      <c r="V9" s="154">
        <f>ROUND(E9*U9,2)</f>
        <v>24.3</v>
      </c>
      <c r="W9" s="154"/>
      <c r="X9" s="154" t="s">
        <v>92</v>
      </c>
      <c r="Y9" s="154" t="s">
        <v>93</v>
      </c>
      <c r="Z9" s="146"/>
      <c r="AA9" s="146"/>
      <c r="AB9" s="146"/>
      <c r="AC9" s="146"/>
      <c r="AD9" s="146"/>
      <c r="AE9" s="146"/>
      <c r="AF9" s="146"/>
      <c r="AG9" s="146" t="s">
        <v>94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>
      <c r="A10" s="158" t="s">
        <v>85</v>
      </c>
      <c r="B10" s="159" t="s">
        <v>55</v>
      </c>
      <c r="C10" s="177" t="s">
        <v>56</v>
      </c>
      <c r="D10" s="160"/>
      <c r="E10" s="161"/>
      <c r="F10" s="162"/>
      <c r="G10" s="163">
        <f>SUMIF(AG11:AG15,"&lt;&gt;NOR",G11:G15)</f>
        <v>0</v>
      </c>
      <c r="H10" s="157"/>
      <c r="I10" s="157">
        <f>SUM(I11:I15)</f>
        <v>0</v>
      </c>
      <c r="J10" s="157"/>
      <c r="K10" s="157">
        <f>SUM(K11:K15)</f>
        <v>0</v>
      </c>
      <c r="L10" s="157"/>
      <c r="M10" s="157">
        <f>SUM(M11:M15)</f>
        <v>0</v>
      </c>
      <c r="N10" s="156"/>
      <c r="O10" s="156">
        <f>SUM(O11:O15)</f>
        <v>24.85</v>
      </c>
      <c r="P10" s="156"/>
      <c r="Q10" s="156">
        <f>SUM(Q11:Q15)</f>
        <v>0</v>
      </c>
      <c r="R10" s="157"/>
      <c r="S10" s="157"/>
      <c r="T10" s="157"/>
      <c r="U10" s="157"/>
      <c r="V10" s="157">
        <f>SUM(V11:V15)</f>
        <v>668.98</v>
      </c>
      <c r="W10" s="157"/>
      <c r="X10" s="157"/>
      <c r="Y10" s="157"/>
      <c r="AG10" t="s">
        <v>86</v>
      </c>
    </row>
    <row r="11" spans="1:60" outlineLevel="1">
      <c r="A11" s="171">
        <v>2</v>
      </c>
      <c r="B11" s="172" t="s">
        <v>95</v>
      </c>
      <c r="C11" s="178" t="s">
        <v>96</v>
      </c>
      <c r="D11" s="173" t="s">
        <v>89</v>
      </c>
      <c r="E11" s="174">
        <v>1350</v>
      </c>
      <c r="F11" s="175"/>
      <c r="G11" s="176">
        <f>ROUND(E11*F11,2)</f>
        <v>0</v>
      </c>
      <c r="H11" s="155"/>
      <c r="I11" s="154">
        <f>ROUND(E11*H11,2)</f>
        <v>0</v>
      </c>
      <c r="J11" s="155"/>
      <c r="K11" s="154">
        <f>ROUND(E11*J11,2)</f>
        <v>0</v>
      </c>
      <c r="L11" s="154">
        <v>21</v>
      </c>
      <c r="M11" s="154">
        <f>G11*(1+L11/100)</f>
        <v>0</v>
      </c>
      <c r="N11" s="153">
        <v>0</v>
      </c>
      <c r="O11" s="153">
        <f>ROUND(E11*N11,2)</f>
        <v>0</v>
      </c>
      <c r="P11" s="153">
        <v>0</v>
      </c>
      <c r="Q11" s="153">
        <f>ROUND(E11*P11,2)</f>
        <v>0</v>
      </c>
      <c r="R11" s="154"/>
      <c r="S11" s="154" t="s">
        <v>97</v>
      </c>
      <c r="T11" s="154" t="s">
        <v>91</v>
      </c>
      <c r="U11" s="154">
        <v>0</v>
      </c>
      <c r="V11" s="154">
        <f>ROUND(E11*U11,2)</f>
        <v>0</v>
      </c>
      <c r="W11" s="154"/>
      <c r="X11" s="154" t="s">
        <v>92</v>
      </c>
      <c r="Y11" s="154" t="s">
        <v>93</v>
      </c>
      <c r="Z11" s="146"/>
      <c r="AA11" s="146"/>
      <c r="AB11" s="146"/>
      <c r="AC11" s="146"/>
      <c r="AD11" s="146"/>
      <c r="AE11" s="146"/>
      <c r="AF11" s="146"/>
      <c r="AG11" s="146" t="s">
        <v>98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>
      <c r="A12" s="171">
        <v>3</v>
      </c>
      <c r="B12" s="172" t="s">
        <v>99</v>
      </c>
      <c r="C12" s="178" t="s">
        <v>100</v>
      </c>
      <c r="D12" s="173" t="s">
        <v>101</v>
      </c>
      <c r="E12" s="174">
        <v>1</v>
      </c>
      <c r="F12" s="175"/>
      <c r="G12" s="176">
        <f>ROUND(E12*F12,2)</f>
        <v>0</v>
      </c>
      <c r="H12" s="155"/>
      <c r="I12" s="154">
        <f>ROUND(E12*H12,2)</f>
        <v>0</v>
      </c>
      <c r="J12" s="155"/>
      <c r="K12" s="154">
        <f>ROUND(E12*J12,2)</f>
        <v>0</v>
      </c>
      <c r="L12" s="154">
        <v>21</v>
      </c>
      <c r="M12" s="154">
        <f>G12*(1+L12/100)</f>
        <v>0</v>
      </c>
      <c r="N12" s="153">
        <v>0</v>
      </c>
      <c r="O12" s="153">
        <f>ROUND(E12*N12,2)</f>
        <v>0</v>
      </c>
      <c r="P12" s="153">
        <v>0</v>
      </c>
      <c r="Q12" s="153">
        <f>ROUND(E12*P12,2)</f>
        <v>0</v>
      </c>
      <c r="R12" s="154"/>
      <c r="S12" s="154" t="s">
        <v>97</v>
      </c>
      <c r="T12" s="154" t="s">
        <v>91</v>
      </c>
      <c r="U12" s="154">
        <v>0</v>
      </c>
      <c r="V12" s="154">
        <f>ROUND(E12*U12,2)</f>
        <v>0</v>
      </c>
      <c r="W12" s="154"/>
      <c r="X12" s="154" t="s">
        <v>102</v>
      </c>
      <c r="Y12" s="154" t="s">
        <v>93</v>
      </c>
      <c r="Z12" s="146"/>
      <c r="AA12" s="146"/>
      <c r="AB12" s="146"/>
      <c r="AC12" s="146"/>
      <c r="AD12" s="146"/>
      <c r="AE12" s="146"/>
      <c r="AF12" s="146"/>
      <c r="AG12" s="146" t="s">
        <v>103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>
      <c r="A13" s="171">
        <v>4</v>
      </c>
      <c r="B13" s="172" t="s">
        <v>104</v>
      </c>
      <c r="C13" s="178" t="s">
        <v>105</v>
      </c>
      <c r="D13" s="173" t="s">
        <v>106</v>
      </c>
      <c r="E13" s="174">
        <v>34</v>
      </c>
      <c r="F13" s="175"/>
      <c r="G13" s="176">
        <f>ROUND(E13*F13,2)</f>
        <v>0</v>
      </c>
      <c r="H13" s="155"/>
      <c r="I13" s="154">
        <f>ROUND(E13*H13,2)</f>
        <v>0</v>
      </c>
      <c r="J13" s="155"/>
      <c r="K13" s="154">
        <f>ROUND(E13*J13,2)</f>
        <v>0</v>
      </c>
      <c r="L13" s="154">
        <v>21</v>
      </c>
      <c r="M13" s="154">
        <f>G13*(1+L13/100)</f>
        <v>0</v>
      </c>
      <c r="N13" s="153">
        <v>0</v>
      </c>
      <c r="O13" s="153">
        <f>ROUND(E13*N13,2)</f>
        <v>0</v>
      </c>
      <c r="P13" s="153">
        <v>0</v>
      </c>
      <c r="Q13" s="153">
        <f>ROUND(E13*P13,2)</f>
        <v>0</v>
      </c>
      <c r="R13" s="154"/>
      <c r="S13" s="154" t="s">
        <v>97</v>
      </c>
      <c r="T13" s="154" t="s">
        <v>91</v>
      </c>
      <c r="U13" s="154">
        <v>0</v>
      </c>
      <c r="V13" s="154">
        <f>ROUND(E13*U13,2)</f>
        <v>0</v>
      </c>
      <c r="W13" s="154"/>
      <c r="X13" s="154" t="s">
        <v>102</v>
      </c>
      <c r="Y13" s="154" t="s">
        <v>93</v>
      </c>
      <c r="Z13" s="146"/>
      <c r="AA13" s="146"/>
      <c r="AB13" s="146"/>
      <c r="AC13" s="146"/>
      <c r="AD13" s="146"/>
      <c r="AE13" s="146"/>
      <c r="AF13" s="146"/>
      <c r="AG13" s="146" t="s">
        <v>103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>
      <c r="A14" s="171">
        <v>5</v>
      </c>
      <c r="B14" s="172" t="s">
        <v>107</v>
      </c>
      <c r="C14" s="178" t="s">
        <v>120</v>
      </c>
      <c r="D14" s="173" t="s">
        <v>89</v>
      </c>
      <c r="E14" s="174">
        <v>1350</v>
      </c>
      <c r="F14" s="175"/>
      <c r="G14" s="176">
        <f>ROUND(E14*F14,2)</f>
        <v>0</v>
      </c>
      <c r="H14" s="155"/>
      <c r="I14" s="154">
        <f>ROUND(E14*H14,2)</f>
        <v>0</v>
      </c>
      <c r="J14" s="155"/>
      <c r="K14" s="154">
        <f>ROUND(E14*J14,2)</f>
        <v>0</v>
      </c>
      <c r="L14" s="154">
        <v>21</v>
      </c>
      <c r="M14" s="154">
        <f>G14*(1+L14/100)</f>
        <v>0</v>
      </c>
      <c r="N14" s="153">
        <v>1.8149999999999999E-2</v>
      </c>
      <c r="O14" s="153">
        <f>ROUND(E14*N14,2)</f>
        <v>24.5</v>
      </c>
      <c r="P14" s="153">
        <v>0</v>
      </c>
      <c r="Q14" s="153">
        <f>ROUND(E14*P14,2)</f>
        <v>0</v>
      </c>
      <c r="R14" s="154"/>
      <c r="S14" s="154" t="s">
        <v>90</v>
      </c>
      <c r="T14" s="154" t="s">
        <v>91</v>
      </c>
      <c r="U14" s="154">
        <v>0.48969000000000001</v>
      </c>
      <c r="V14" s="154">
        <f>ROUND(E14*U14,2)</f>
        <v>661.08</v>
      </c>
      <c r="W14" s="154"/>
      <c r="X14" s="154" t="s">
        <v>92</v>
      </c>
      <c r="Y14" s="154" t="s">
        <v>93</v>
      </c>
      <c r="Z14" s="146"/>
      <c r="AA14" s="146"/>
      <c r="AB14" s="146"/>
      <c r="AC14" s="146"/>
      <c r="AD14" s="146"/>
      <c r="AE14" s="146"/>
      <c r="AF14" s="146"/>
      <c r="AG14" s="146" t="s">
        <v>94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>
      <c r="A15" s="171">
        <v>6</v>
      </c>
      <c r="B15" s="172" t="s">
        <v>108</v>
      </c>
      <c r="C15" s="178" t="s">
        <v>109</v>
      </c>
      <c r="D15" s="173" t="s">
        <v>110</v>
      </c>
      <c r="E15" s="174">
        <v>790</v>
      </c>
      <c r="F15" s="175"/>
      <c r="G15" s="176">
        <f>ROUND(E15*F15,2)</f>
        <v>0</v>
      </c>
      <c r="H15" s="155"/>
      <c r="I15" s="154">
        <f>ROUND(E15*H15,2)</f>
        <v>0</v>
      </c>
      <c r="J15" s="155"/>
      <c r="K15" s="154">
        <f>ROUND(E15*J15,2)</f>
        <v>0</v>
      </c>
      <c r="L15" s="154">
        <v>21</v>
      </c>
      <c r="M15" s="154">
        <f>G15*(1+L15/100)</f>
        <v>0</v>
      </c>
      <c r="N15" s="153">
        <v>4.4000000000000002E-4</v>
      </c>
      <c r="O15" s="153">
        <f>ROUND(E15*N15,2)</f>
        <v>0.35</v>
      </c>
      <c r="P15" s="153">
        <v>0</v>
      </c>
      <c r="Q15" s="153">
        <f>ROUND(E15*P15,2)</f>
        <v>0</v>
      </c>
      <c r="R15" s="154"/>
      <c r="S15" s="154" t="s">
        <v>90</v>
      </c>
      <c r="T15" s="154" t="s">
        <v>91</v>
      </c>
      <c r="U15" s="154">
        <v>0.01</v>
      </c>
      <c r="V15" s="154">
        <f>ROUND(E15*U15,2)</f>
        <v>7.9</v>
      </c>
      <c r="W15" s="154"/>
      <c r="X15" s="154" t="s">
        <v>92</v>
      </c>
      <c r="Y15" s="154" t="s">
        <v>93</v>
      </c>
      <c r="Z15" s="146"/>
      <c r="AA15" s="146"/>
      <c r="AB15" s="146"/>
      <c r="AC15" s="146"/>
      <c r="AD15" s="146"/>
      <c r="AE15" s="146"/>
      <c r="AF15" s="146"/>
      <c r="AG15" s="146" t="s">
        <v>94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>
      <c r="A16" s="158" t="s">
        <v>85</v>
      </c>
      <c r="B16" s="159" t="s">
        <v>57</v>
      </c>
      <c r="C16" s="177" t="s">
        <v>29</v>
      </c>
      <c r="D16" s="160"/>
      <c r="E16" s="161"/>
      <c r="F16" s="162"/>
      <c r="G16" s="163">
        <f>SUMIF(AG17:AG17,"&lt;&gt;NOR",G17:G17)</f>
        <v>0</v>
      </c>
      <c r="H16" s="157"/>
      <c r="I16" s="157">
        <f>SUM(I17:I17)</f>
        <v>0</v>
      </c>
      <c r="J16" s="157"/>
      <c r="K16" s="157">
        <f>SUM(K17:K17)</f>
        <v>0</v>
      </c>
      <c r="L16" s="157"/>
      <c r="M16" s="157">
        <f>SUM(M17:M17)</f>
        <v>0</v>
      </c>
      <c r="N16" s="156"/>
      <c r="O16" s="156">
        <f>SUM(O17:O17)</f>
        <v>0</v>
      </c>
      <c r="P16" s="156"/>
      <c r="Q16" s="156">
        <f>SUM(Q17:Q17)</f>
        <v>0</v>
      </c>
      <c r="R16" s="157"/>
      <c r="S16" s="157"/>
      <c r="T16" s="157"/>
      <c r="U16" s="157"/>
      <c r="V16" s="157">
        <f>SUM(V17:V17)</f>
        <v>0</v>
      </c>
      <c r="W16" s="157"/>
      <c r="X16" s="157"/>
      <c r="Y16" s="157"/>
      <c r="AG16" t="s">
        <v>86</v>
      </c>
    </row>
    <row r="17" spans="1:60" outlineLevel="1">
      <c r="A17" s="165">
        <v>7</v>
      </c>
      <c r="B17" s="166" t="s">
        <v>111</v>
      </c>
      <c r="C17" s="179" t="s">
        <v>112</v>
      </c>
      <c r="D17" s="167" t="s">
        <v>113</v>
      </c>
      <c r="E17" s="168">
        <v>1</v>
      </c>
      <c r="F17" s="169"/>
      <c r="G17" s="170">
        <f>ROUND(E17*F17,2)</f>
        <v>0</v>
      </c>
      <c r="H17" s="155"/>
      <c r="I17" s="154">
        <f>ROUND(E17*H17,2)</f>
        <v>0</v>
      </c>
      <c r="J17" s="155"/>
      <c r="K17" s="154">
        <f>ROUND(E17*J17,2)</f>
        <v>0</v>
      </c>
      <c r="L17" s="154">
        <v>21</v>
      </c>
      <c r="M17" s="154">
        <f>G17*(1+L17/100)</f>
        <v>0</v>
      </c>
      <c r="N17" s="153">
        <v>0</v>
      </c>
      <c r="O17" s="153">
        <f>ROUND(E17*N17,2)</f>
        <v>0</v>
      </c>
      <c r="P17" s="153">
        <v>0</v>
      </c>
      <c r="Q17" s="153">
        <f>ROUND(E17*P17,2)</f>
        <v>0</v>
      </c>
      <c r="R17" s="154"/>
      <c r="S17" s="154" t="s">
        <v>90</v>
      </c>
      <c r="T17" s="154" t="s">
        <v>91</v>
      </c>
      <c r="U17" s="154">
        <v>0</v>
      </c>
      <c r="V17" s="154">
        <f>ROUND(E17*U17,2)</f>
        <v>0</v>
      </c>
      <c r="W17" s="154"/>
      <c r="X17" s="154" t="s">
        <v>114</v>
      </c>
      <c r="Y17" s="154" t="s">
        <v>93</v>
      </c>
      <c r="Z17" s="146"/>
      <c r="AA17" s="146"/>
      <c r="AB17" s="146"/>
      <c r="AC17" s="146"/>
      <c r="AD17" s="146"/>
      <c r="AE17" s="146"/>
      <c r="AF17" s="146"/>
      <c r="AG17" s="146" t="s">
        <v>115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>
      <c r="A18" s="3"/>
      <c r="B18" s="4"/>
      <c r="C18" s="180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v>15</v>
      </c>
      <c r="AF18">
        <v>21</v>
      </c>
      <c r="AG18" t="s">
        <v>71</v>
      </c>
    </row>
    <row r="19" spans="1:60">
      <c r="A19" s="149"/>
      <c r="B19" s="150" t="s">
        <v>31</v>
      </c>
      <c r="C19" s="181"/>
      <c r="D19" s="151"/>
      <c r="E19" s="152"/>
      <c r="F19" s="152"/>
      <c r="G19" s="164">
        <f>G8+G10+G16</f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E19">
        <f>SUMIF(L7:L17,AE18,G7:G17)</f>
        <v>0</v>
      </c>
      <c r="AF19">
        <f>SUMIF(L7:L17,AF18,G7:G17)</f>
        <v>0</v>
      </c>
      <c r="AG19" t="s">
        <v>116</v>
      </c>
    </row>
    <row r="20" spans="1:60">
      <c r="A20" s="3"/>
      <c r="B20" s="4"/>
      <c r="C20" s="180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60">
      <c r="A21" s="3"/>
      <c r="B21" s="4"/>
      <c r="C21" s="180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60">
      <c r="A22" s="259" t="s">
        <v>117</v>
      </c>
      <c r="B22" s="259"/>
      <c r="C22" s="260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60">
      <c r="A23" s="240"/>
      <c r="B23" s="241"/>
      <c r="C23" s="242"/>
      <c r="D23" s="241"/>
      <c r="E23" s="241"/>
      <c r="F23" s="241"/>
      <c r="G23" s="24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G23" t="s">
        <v>118</v>
      </c>
    </row>
    <row r="24" spans="1:60">
      <c r="A24" s="244"/>
      <c r="B24" s="245"/>
      <c r="C24" s="246"/>
      <c r="D24" s="245"/>
      <c r="E24" s="245"/>
      <c r="F24" s="245"/>
      <c r="G24" s="24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60">
      <c r="A25" s="244"/>
      <c r="B25" s="245"/>
      <c r="C25" s="246"/>
      <c r="D25" s="245"/>
      <c r="E25" s="245"/>
      <c r="F25" s="245"/>
      <c r="G25" s="24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>
      <c r="A26" s="244"/>
      <c r="B26" s="245"/>
      <c r="C26" s="246"/>
      <c r="D26" s="245"/>
      <c r="E26" s="245"/>
      <c r="F26" s="245"/>
      <c r="G26" s="24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>
      <c r="A27" s="248"/>
      <c r="B27" s="249"/>
      <c r="C27" s="250"/>
      <c r="D27" s="249"/>
      <c r="E27" s="249"/>
      <c r="F27" s="249"/>
      <c r="G27" s="25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>
      <c r="A28" s="3"/>
      <c r="B28" s="4"/>
      <c r="C28" s="180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>
      <c r="C29" s="182"/>
      <c r="D29" s="10"/>
      <c r="AG29" t="s">
        <v>119</v>
      </c>
    </row>
    <row r="30" spans="1:60">
      <c r="D30" s="10"/>
    </row>
    <row r="31" spans="1:60">
      <c r="D31" s="10"/>
    </row>
    <row r="32" spans="1:60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23:G27"/>
    <mergeCell ref="A1:G1"/>
    <mergeCell ref="C2:G2"/>
    <mergeCell ref="C3:G3"/>
    <mergeCell ref="C4:G4"/>
    <mergeCell ref="A22:C22"/>
  </mergeCells>
  <pageMargins left="0.59055118110236204" right="0.196850393700787" top="0.78740157499999996" bottom="0.78740157499999996" header="0.3" footer="0.3"/>
  <pageSetup paperSize="9" orientation="portrait" horizontalDpi="4294967294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oadresa</vt:lpstr>
      <vt:lpstr>Stavba!Objednatel</vt:lpstr>
      <vt:lpstr>Stavba!Objekt</vt:lpstr>
      <vt:lpstr>'SO01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Milan</cp:lastModifiedBy>
  <cp:lastPrinted>2019-03-19T12:27:02Z</cp:lastPrinted>
  <dcterms:created xsi:type="dcterms:W3CDTF">2009-04-08T07:15:50Z</dcterms:created>
  <dcterms:modified xsi:type="dcterms:W3CDTF">2025-04-30T09:28:26Z</dcterms:modified>
</cp:coreProperties>
</file>