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2_vr_2\00_podkldy\"/>
    </mc:Choice>
  </mc:AlternateContent>
  <xr:revisionPtr revIDLastSave="0" documentId="13_ncr:1_{CBA785EA-C582-48A4-8FA7-E30E641B04CF}" xr6:coauthVersionLast="47" xr6:coauthVersionMax="47" xr10:uidLastSave="{00000000-0000-0000-0000-000000000000}"/>
  <bookViews>
    <workbookView xWindow="4110" yWindow="4110" windowWidth="21600" windowHeight="11325" activeTab="3" xr2:uid="{00000000-000D-0000-FFFF-FFFF00000000}"/>
  </bookViews>
  <sheets>
    <sheet name="Hodnoceni" sheetId="1" r:id="rId1"/>
    <sheet name="Cena" sheetId="2" r:id="rId2"/>
    <sheet name="Tech.specifikace " sheetId="3" r:id="rId3"/>
    <sheet name="Servisní podmínky" sheetId="4" r:id="rId4"/>
    <sheet name="Tabulky do ZD" sheetId="5" state="hidden" r:id="rId5"/>
    <sheet name="Zadávací LIST1" sheetId="8" state="hidden" r:id="rId6"/>
  </sheets>
  <definedNames>
    <definedName name="_ftn1" localSheetId="4">'Tabulky do ZD'!$B$112</definedName>
    <definedName name="_ftnref1" localSheetId="4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25" i="3" l="1"/>
  <c r="F26" i="3" s="1"/>
  <c r="C19" i="3"/>
  <c r="B4" i="4"/>
  <c r="B4" i="2"/>
  <c r="B70" i="3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C7" i="3"/>
  <c r="D44" i="3"/>
  <c r="D45" i="3" s="1"/>
  <c r="D46" i="3" s="1"/>
  <c r="D19" i="3"/>
  <c r="D13" i="3"/>
  <c r="D7" i="3"/>
  <c r="D8" i="3" s="1"/>
  <c r="D9" i="3" s="1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A12" i="3" s="1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A6" i="3"/>
  <c r="B16" i="1"/>
  <c r="C5" i="4" s="1"/>
  <c r="A26" i="4" s="1"/>
  <c r="C5" i="2"/>
  <c r="C6" i="2" s="1"/>
  <c r="C7" i="2" s="1"/>
  <c r="B7" i="1"/>
  <c r="B8" i="1" s="1"/>
  <c r="B12" i="1"/>
  <c r="B13" i="1" s="1"/>
  <c r="D5" i="4" l="1"/>
  <c r="L4" i="5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F8" i="3"/>
  <c r="C7" i="4"/>
  <c r="D7" i="4" s="1"/>
  <c r="A22" i="4"/>
  <c r="C6" i="4"/>
  <c r="D6" i="4" s="1"/>
  <c r="B20" i="1"/>
  <c r="D5" i="2"/>
  <c r="B17" i="1"/>
  <c r="B18" i="1" s="1"/>
  <c r="A21" i="2"/>
  <c r="A17" i="2"/>
  <c r="D10" i="3"/>
  <c r="D14" i="3"/>
  <c r="D15" i="3" s="1"/>
  <c r="D16" i="3" s="1"/>
  <c r="D20" i="3"/>
  <c r="D21" i="3" s="1"/>
  <c r="D22" i="3" s="1"/>
  <c r="D26" i="3"/>
  <c r="D27" i="3" s="1"/>
  <c r="D28" i="3" s="1"/>
  <c r="D32" i="3"/>
  <c r="D33" i="3" s="1"/>
  <c r="D34" i="3" s="1"/>
  <c r="D38" i="3"/>
  <c r="D39" i="3" s="1"/>
  <c r="D40" i="3" s="1"/>
  <c r="D50" i="3"/>
  <c r="D51" i="3" s="1"/>
  <c r="D52" i="3" s="1"/>
  <c r="F10" i="3"/>
  <c r="F9" i="3"/>
  <c r="A18" i="3" l="1"/>
  <c r="B5" i="8"/>
  <c r="B17" i="4"/>
  <c r="C18" i="1" s="1"/>
  <c r="B16" i="4"/>
  <c r="C17" i="1" s="1"/>
  <c r="B15" i="4"/>
  <c r="C16" i="1" s="1"/>
  <c r="B10" i="2"/>
  <c r="C6" i="1" s="1"/>
  <c r="D7" i="2"/>
  <c r="B12" i="2" s="1"/>
  <c r="C8" i="1" s="1"/>
  <c r="D6" i="2"/>
  <c r="B11" i="2" s="1"/>
  <c r="C7" i="1" s="1"/>
  <c r="B6" i="8" l="1"/>
  <c r="A24" i="3"/>
  <c r="A30" i="3" l="1"/>
  <c r="B7" i="8"/>
  <c r="B8" i="8" l="1"/>
  <c r="A36" i="3"/>
  <c r="B9" i="8" l="1"/>
  <c r="A42" i="3"/>
  <c r="A48" i="3" l="1"/>
  <c r="B10" i="8"/>
  <c r="A54" i="3" l="1"/>
  <c r="B11" i="8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  <c r="C55" i="3" l="1"/>
  <c r="F56" i="3" l="1"/>
  <c r="F58" i="3"/>
  <c r="F57" i="3"/>
  <c r="C49" i="3"/>
  <c r="F52" i="3" l="1"/>
  <c r="F50" i="3"/>
  <c r="F51" i="3"/>
  <c r="C43" i="3"/>
  <c r="F45" i="3" l="1"/>
  <c r="F44" i="3"/>
  <c r="F46" i="3"/>
  <c r="C37" i="3"/>
  <c r="F38" i="3" l="1"/>
  <c r="F40" i="3"/>
  <c r="F39" i="3"/>
  <c r="C31" i="3"/>
  <c r="F33" i="3" l="1"/>
  <c r="F34" i="3"/>
  <c r="F32" i="3"/>
  <c r="F28" i="3" l="1"/>
  <c r="F27" i="3"/>
  <c r="F21" i="3" l="1"/>
  <c r="F20" i="3"/>
  <c r="F22" i="3"/>
  <c r="C13" i="3" l="1"/>
  <c r="F14" i="3" l="1"/>
  <c r="F62" i="3" s="1"/>
  <c r="C11" i="1" s="1"/>
  <c r="C21" i="1" s="1"/>
  <c r="F16" i="3"/>
  <c r="F64" i="3" s="1"/>
  <c r="C13" i="1" s="1"/>
  <c r="C23" i="1" s="1"/>
  <c r="F15" i="3"/>
  <c r="F63" i="3" s="1"/>
  <c r="C12" i="1" s="1"/>
  <c r="C22" i="1" s="1"/>
</calcChain>
</file>

<file path=xl/sharedStrings.xml><?xml version="1.0" encoding="utf-8"?>
<sst xmlns="http://schemas.openxmlformats.org/spreadsheetml/2006/main" count="946" uniqueCount="284">
  <si>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</si>
  <si>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</si>
  <si>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</si>
  <si>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</si>
  <si>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</si>
  <si>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</si>
  <si>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</si>
  <si>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</si>
  <si>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</si>
  <si>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</si>
  <si>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</si>
  <si>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</si>
  <si>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</si>
  <si>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</si>
  <si>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</si>
  <si>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</si>
  <si>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</si>
  <si>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</si>
  <si>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</si>
  <si>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</si>
  <si>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</si>
  <si>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</si>
  <si>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</si>
  <si>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</si>
  <si>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</si>
  <si>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</si>
  <si>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</si>
  <si>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</si>
  <si>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</si>
  <si>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</si>
  <si>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</si>
  <si>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</si>
  <si>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</si>
  <si>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</si>
  <si>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</si>
  <si>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</si>
  <si>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</si>
  <si>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</si>
  <si>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</si>
  <si>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</si>
  <si>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</si>
  <si>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</si>
  <si>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</si>
  <si>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</si>
  <si>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</si>
  <si>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</si>
  <si>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</si>
  <si>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</si>
  <si>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</si>
  <si>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</si>
  <si>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</si>
  <si>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</si>
  <si>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</si>
  <si>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</si>
  <si>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</si>
  <si>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</si>
  <si>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</si>
  <si>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</si>
  <si>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</si>
  <si>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</si>
  <si>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</si>
  <si>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</si>
  <si>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</si>
  <si>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</si>
  <si>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</si>
  <si>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</si>
  <si>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</si>
  <si>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</si>
  <si>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</si>
  <si>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</si>
  <si>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</si>
  <si>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</si>
  <si>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</si>
  <si>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</si>
  <si>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</si>
  <si>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</si>
  <si>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</si>
  <si>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</si>
  <si>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</si>
  <si>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</si>
  <si>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</si>
  <si>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</si>
  <si>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</si>
  <si>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</si>
  <si>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</si>
  <si>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</si>
  <si>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</si>
  <si>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</si>
  <si>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</si>
  <si>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</si>
  <si>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</si>
  <si>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</si>
  <si>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</si>
  <si>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</si>
  <si>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</si>
  <si>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</si>
  <si>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</si>
  <si>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</si>
  <si>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</si>
  <si>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</si>
  <si>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</si>
  <si>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</si>
  <si>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</si>
  <si>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</si>
  <si>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</si>
  <si>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</si>
  <si>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</si>
  <si>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</si>
  <si>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</si>
  <si>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</si>
  <si>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</si>
  <si>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</si>
  <si>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</si>
  <si>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</si>
  <si>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</si>
  <si>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</si>
  <si>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</si>
  <si>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</si>
  <si>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</si>
  <si>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</si>
  <si>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</si>
  <si>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</si>
  <si>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</si>
  <si>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</si>
  <si>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</si>
  <si>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</si>
  <si>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</si>
  <si>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</si>
  <si>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</si>
  <si>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</si>
  <si>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</si>
  <si>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</si>
  <si>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</si>
  <si>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</si>
  <si>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</si>
  <si>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</si>
  <si>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</si>
  <si>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</si>
  <si>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</si>
  <si>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</si>
  <si>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</si>
  <si>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</si>
  <si>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</si>
  <si>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</si>
  <si>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</si>
  <si>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</si>
  <si>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</si>
  <si>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</si>
  <si>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</si>
  <si>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</si>
  <si>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</si>
  <si>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</si>
  <si>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</si>
  <si>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</si>
  <si>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</si>
  <si>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</si>
  <si>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</si>
  <si>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</si>
  <si>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</si>
  <si>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</si>
  <si>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</si>
  <si>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</si>
  <si>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</si>
  <si>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</si>
  <si>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</si>
  <si>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</si>
  <si>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</si>
  <si>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</si>
  <si>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</si>
  <si>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</si>
  <si>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</si>
  <si>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</si>
  <si>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</si>
  <si>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</si>
  <si>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</si>
  <si>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</si>
  <si>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</si>
  <si>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</si>
  <si>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</si>
  <si>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</si>
  <si>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</si>
  <si>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</si>
  <si>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</si>
  <si>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</si>
  <si>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</si>
  <si>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</si>
  <si>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</si>
  <si>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</si>
  <si>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</si>
  <si>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</si>
  <si>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</si>
  <si>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</si>
  <si>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</si>
  <si>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</si>
  <si>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</si>
  <si>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</si>
  <si>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</si>
  <si>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</si>
  <si>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</si>
  <si>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</si>
  <si>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</si>
  <si>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</si>
  <si>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</si>
  <si>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</si>
  <si>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</si>
  <si>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</si>
  <si>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</si>
  <si>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</si>
  <si>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</si>
  <si>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</si>
  <si>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</si>
  <si>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</si>
  <si>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</si>
  <si>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</si>
  <si>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</si>
  <si>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</si>
  <si>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</si>
  <si>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</si>
  <si>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</si>
  <si>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</si>
  <si>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</si>
  <si>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</si>
  <si>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</si>
  <si>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</si>
  <si>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</si>
  <si>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</si>
  <si>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</si>
  <si>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</si>
  <si>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</si>
  <si>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</si>
  <si>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</si>
  <si>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</si>
  <si>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</si>
  <si>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</si>
  <si>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</si>
  <si>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</si>
  <si>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</si>
  <si>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</si>
  <si>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</si>
  <si>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</si>
  <si>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</si>
  <si>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</si>
  <si>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</si>
  <si>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</si>
  <si>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</si>
  <si>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</si>
  <si>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</si>
  <si>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</si>
  <si>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</si>
  <si>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</si>
  <si>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</si>
  <si>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>Čas (v hodinách)</t>
  </si>
  <si>
    <t>Nejkratší doba</t>
  </si>
  <si>
    <t>Maximální počet bodů získala nabídka s nejkratší dobou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</si>
  <si>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</si>
  <si>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</si>
  <si>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</si>
  <si>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</si>
  <si>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</si>
  <si>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</si>
  <si>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</si>
  <si>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</si>
  <si>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</si>
  <si>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</si>
  <si>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</si>
  <si>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</si>
  <si>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Servisní podmínky (Čas příjezdu servisního technika v pracovních dnech od nahlášení závady stroje v záruční době v hodinách)</t>
  </si>
  <si>
    <t xml:space="preserve">„Výběrové řízení na dodávku CNC 3osé frézky s příslušenstvím pro společnost LAUB-KOVOVÝROBA, s.r.o.“ </t>
  </si>
  <si>
    <t>PARAMETRY CNC 3OSÉ FRÉZKY S PŘÍSLUŠENSTVÍM– VOLNÉ</t>
  </si>
  <si>
    <t>Pojezd v ose X [mm]</t>
  </si>
  <si>
    <t>Pojezd v ose Y [mm]</t>
  </si>
  <si>
    <t>Pojezd v ose Z [mm]</t>
  </si>
  <si>
    <t>Rychloposuv osy X [m/min]</t>
  </si>
  <si>
    <t>Rychloposuv osy Y [m/min]</t>
  </si>
  <si>
    <t>Rychloposuv osy Z [m/min]</t>
  </si>
  <si>
    <t>Otáčky vřetene [ot/min]</t>
  </si>
  <si>
    <t>Kapacita zásobníků nástrojů [ks]</t>
  </si>
  <si>
    <t>Maximální hmotnost nástroje [kg]</t>
  </si>
  <si>
    <t>[kg]</t>
  </si>
  <si>
    <t>[ks]</t>
  </si>
  <si>
    <t>[ot/min]</t>
  </si>
  <si>
    <t xml:space="preserve"> [m/min]</t>
  </si>
  <si>
    <t>[m/min]</t>
  </si>
  <si>
    <t>Čas příjezdu servisního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</si>
</sst>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61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0" fontId="15" fillId="0" borderId="15" xfId="0" applyFont="1" applyBorder="1" applyAlignment="1">
      <alignment vertical="center" wrapText="1"/>
    </xf>
    <xf numFmtId="0" fontId="23" fillId="9" borderId="15" xfId="0" applyFont="1" applyFill="1" applyBorder="1" applyAlignment="1">
      <alignment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justify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1" fontId="4" fillId="8" borderId="0" xfId="2" applyNumberFormat="1" applyFont="1" applyFill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0" xfId="0" quotePrefix="1"/>
    <xf numFmtId="0" fontId="3" fillId="0" borderId="32" xfId="2" applyFont="1" applyBorder="1" applyAlignment="1">
      <alignment horizontal="center"/>
    </xf>
    <xf numFmtId="0" fontId="4" fillId="0" borderId="32" xfId="2" applyFont="1" applyBorder="1"/>
    <xf numFmtId="3" fontId="4" fillId="0" borderId="32" xfId="2" applyNumberFormat="1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164" fontId="4" fillId="0" borderId="32" xfId="2" applyNumberFormat="1" applyFont="1" applyBorder="1" applyAlignment="1">
      <alignment horizontal="center"/>
    </xf>
    <xf numFmtId="0" fontId="10" fillId="6" borderId="0" xfId="0" applyFont="1" applyFill="1"/>
    <xf numFmtId="3" fontId="4" fillId="7" borderId="0" xfId="2" applyNumberFormat="1" applyFont="1" applyFill="1" applyAlignment="1">
      <alignment horizontal="center"/>
    </xf>
    <xf numFmtId="0" fontId="3" fillId="0" borderId="33" xfId="2" applyFont="1" applyBorder="1" applyAlignment="1">
      <alignment horizontal="center"/>
    </xf>
    <xf numFmtId="0" fontId="4" fillId="0" borderId="33" xfId="2" applyFont="1" applyBorder="1"/>
    <xf numFmtId="0" fontId="4" fillId="0" borderId="33" xfId="2" applyFont="1" applyBorder="1" applyAlignment="1">
      <alignment horizontal="center"/>
    </xf>
    <xf numFmtId="164" fontId="4" fillId="0" borderId="33" xfId="2" applyNumberFormat="1" applyFont="1" applyBorder="1" applyAlignment="1">
      <alignment horizontal="center"/>
    </xf>
    <xf numFmtId="0" fontId="13" fillId="9" borderId="3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6" fillId="0" borderId="3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4" fillId="9" borderId="15" xfId="0" applyFont="1" applyFill="1" applyBorder="1" applyAlignment="1">
      <alignment vertical="center" wrapText="1"/>
    </xf>
    <xf numFmtId="0" fontId="26" fillId="0" borderId="0" xfId="0" applyFont="1" applyAlignment="1">
      <alignment horizontal="left" vertical="center" indent="4"/>
    </xf>
    <xf numFmtId="0" fontId="22" fillId="0" borderId="0" xfId="0" applyFont="1" applyAlignment="1">
      <alignment horizontal="left" vertical="center" indent="4"/>
    </xf>
    <xf numFmtId="0" fontId="17" fillId="0" borderId="11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3" fillId="4" borderId="1" xfId="2" applyFont="1" applyFill="1" applyBorder="1" applyAlignment="1">
      <alignment wrapText="1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3" fillId="3" borderId="1" xfId="2" applyFont="1" applyFill="1" applyBorder="1" applyAlignment="1">
      <alignment horizontal="left" vertical="top" wrapText="1"/>
    </xf>
    <xf numFmtId="0" fontId="18" fillId="0" borderId="17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justify" vertical="center" wrapText="1"/>
    </xf>
    <xf numFmtId="0" fontId="17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zoomScale="115" zoomScaleNormal="115" workbookViewId="0">
      <selection activeCell="A15" sqref="A15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4" ht="60" customHeight="1" x14ac:dyDescent="0.25">
      <c r="A1" s="119" t="s">
        <v>267</v>
      </c>
      <c r="B1" s="119"/>
      <c r="C1" s="119"/>
    </row>
    <row r="2" spans="1:4" ht="15.75" x14ac:dyDescent="0.25">
      <c r="A2" s="120"/>
      <c r="B2" s="120"/>
      <c r="C2" s="120"/>
    </row>
    <row r="3" spans="1:4" ht="14.85" customHeight="1" x14ac:dyDescent="0.25">
      <c r="A3" s="1" t="s">
        <v>0</v>
      </c>
      <c r="B3" s="2" t="s">
        <v>1</v>
      </c>
      <c r="C3" s="2" t="s">
        <v>2</v>
      </c>
    </row>
    <row r="4" spans="1:4" x14ac:dyDescent="0.25">
      <c r="A4" s="14"/>
      <c r="B4" s="15"/>
      <c r="C4" s="15"/>
    </row>
    <row r="5" spans="1:4" x14ac:dyDescent="0.25">
      <c r="A5" s="4" t="s">
        <v>27</v>
      </c>
      <c r="B5" s="35"/>
      <c r="C5" s="35"/>
    </row>
    <row r="6" spans="1:4" x14ac:dyDescent="0.25">
      <c r="A6" s="5" t="s">
        <v>30</v>
      </c>
      <c r="B6" s="6">
        <v>60</v>
      </c>
      <c r="C6" s="7" t="e">
        <f>Cena!B10</f>
        <v>#DIV/0!</v>
      </c>
    </row>
    <row r="7" spans="1:4" x14ac:dyDescent="0.25">
      <c r="A7" s="5" t="s">
        <v>3</v>
      </c>
      <c r="B7" s="6">
        <f>B6</f>
        <v>60</v>
      </c>
      <c r="C7" s="7" t="e">
        <f>Cena!B11</f>
        <v>#DIV/0!</v>
      </c>
    </row>
    <row r="8" spans="1:4" x14ac:dyDescent="0.25">
      <c r="A8" s="5" t="s">
        <v>4</v>
      </c>
      <c r="B8" s="6">
        <f>B7</f>
        <v>60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26</v>
      </c>
      <c r="B10" s="35"/>
      <c r="C10" s="36"/>
    </row>
    <row r="11" spans="1:4" x14ac:dyDescent="0.25">
      <c r="A11" s="5" t="s">
        <v>30</v>
      </c>
      <c r="B11" s="6">
        <v>30</v>
      </c>
      <c r="C11" s="7" t="e">
        <f>'Tech.specifikace '!F62</f>
        <v>#DIV/0!</v>
      </c>
    </row>
    <row r="12" spans="1:4" x14ac:dyDescent="0.25">
      <c r="A12" s="5" t="s">
        <v>3</v>
      </c>
      <c r="B12" s="6">
        <f>B11</f>
        <v>30</v>
      </c>
      <c r="C12" s="7" t="e">
        <f>'Tech.specifikace '!F63</f>
        <v>#DIV/0!</v>
      </c>
    </row>
    <row r="13" spans="1:4" x14ac:dyDescent="0.25">
      <c r="A13" s="5" t="s">
        <v>4</v>
      </c>
      <c r="B13" s="6">
        <f>B12</f>
        <v>30</v>
      </c>
      <c r="C13" s="7" t="e">
        <f>'Tech.specifikace '!F64</f>
        <v>#DIV/0!</v>
      </c>
    </row>
    <row r="14" spans="1:4" x14ac:dyDescent="0.25">
      <c r="A14" s="5"/>
      <c r="B14" s="6"/>
      <c r="C14" s="8"/>
    </row>
    <row r="15" spans="1:4" ht="44.25" thickBot="1" x14ac:dyDescent="0.3">
      <c r="A15" s="118" t="s">
        <v>266</v>
      </c>
      <c r="B15" s="35"/>
      <c r="C15" s="36"/>
    </row>
    <row r="16" spans="1:4" ht="15.75" thickTop="1" x14ac:dyDescent="0.25">
      <c r="A16" s="5" t="s">
        <v>30</v>
      </c>
      <c r="B16" s="6">
        <f>100-B6-B11</f>
        <v>10</v>
      </c>
      <c r="C16" s="7" t="e">
        <f>'Servisní podmínky'!B15</f>
        <v>#DIV/0!</v>
      </c>
      <c r="D16" s="25"/>
    </row>
    <row r="17" spans="1:3" x14ac:dyDescent="0.25">
      <c r="A17" s="5" t="s">
        <v>3</v>
      </c>
      <c r="B17" s="6">
        <f>B16</f>
        <v>10</v>
      </c>
      <c r="C17" s="7" t="e">
        <f>'Servisní podmínky'!B16</f>
        <v>#DIV/0!</v>
      </c>
    </row>
    <row r="18" spans="1:3" x14ac:dyDescent="0.25">
      <c r="A18" s="5" t="s">
        <v>4</v>
      </c>
      <c r="B18" s="6">
        <f>B17</f>
        <v>10</v>
      </c>
      <c r="C18" s="7" t="e">
        <f>'Servisní podmínky'!B17</f>
        <v>#DIV/0!</v>
      </c>
    </row>
    <row r="19" spans="1:3" x14ac:dyDescent="0.25">
      <c r="B19" s="25"/>
      <c r="C19" s="37"/>
    </row>
    <row r="20" spans="1:3" x14ac:dyDescent="0.25">
      <c r="A20" s="9" t="s">
        <v>5</v>
      </c>
      <c r="B20" s="77">
        <f>B6+B11+B16</f>
        <v>100</v>
      </c>
      <c r="C20" s="10" t="s">
        <v>2</v>
      </c>
    </row>
    <row r="21" spans="1:3" x14ac:dyDescent="0.25">
      <c r="A21" s="11" t="s">
        <v>30</v>
      </c>
      <c r="B21" s="12" t="s">
        <v>6</v>
      </c>
      <c r="C21" s="13" t="e">
        <f>C6+C11+C16</f>
        <v>#DIV/0!</v>
      </c>
    </row>
    <row r="22" spans="1:3" x14ac:dyDescent="0.25">
      <c r="A22" s="11" t="s">
        <v>3</v>
      </c>
      <c r="B22" s="12" t="s">
        <v>6</v>
      </c>
      <c r="C22" s="13" t="e">
        <f>C7+C12+C17</f>
        <v>#DIV/0!</v>
      </c>
    </row>
    <row r="23" spans="1:3" x14ac:dyDescent="0.25">
      <c r="A23" s="11" t="s">
        <v>4</v>
      </c>
      <c r="B23" s="12" t="s">
        <v>6</v>
      </c>
      <c r="C23" s="13" t="e">
        <f>C8+C13+C18</f>
        <v>#DIV/0!</v>
      </c>
    </row>
    <row r="24" spans="1:3" x14ac:dyDescent="0.25">
      <c r="B24" s="25"/>
      <c r="C24" s="25"/>
    </row>
    <row r="25" spans="1:3" x14ac:dyDescent="0.25">
      <c r="A25" s="43" t="s">
        <v>29</v>
      </c>
      <c r="B25" s="5"/>
      <c r="C25" s="5"/>
    </row>
    <row r="26" spans="1:3" x14ac:dyDescent="0.25">
      <c r="A26" s="44" t="s">
        <v>7</v>
      </c>
    </row>
    <row r="27" spans="1:3" x14ac:dyDescent="0.25">
      <c r="A27" s="45" t="s">
        <v>8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4" sqref="D14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27</v>
      </c>
      <c r="B1" s="1"/>
      <c r="C1" s="1"/>
      <c r="D1" s="1"/>
    </row>
    <row r="3" spans="1:4" x14ac:dyDescent="0.25">
      <c r="A3" s="14" t="s">
        <v>9</v>
      </c>
      <c r="B3" s="15" t="s">
        <v>10</v>
      </c>
      <c r="C3" s="14"/>
      <c r="D3" s="14"/>
    </row>
    <row r="4" spans="1:4" x14ac:dyDescent="0.25">
      <c r="A4" s="16" t="s">
        <v>11</v>
      </c>
      <c r="B4" s="46">
        <f>MIN(B5:B7)</f>
        <v>0</v>
      </c>
      <c r="C4" s="16"/>
      <c r="D4" s="17"/>
    </row>
    <row r="5" spans="1:4" x14ac:dyDescent="0.25">
      <c r="A5" s="5" t="s">
        <v>30</v>
      </c>
      <c r="B5" s="47"/>
      <c r="C5" s="78">
        <f>Hodnoceni!B6</f>
        <v>60</v>
      </c>
      <c r="D5" s="20" t="e">
        <f>(B4/B5)*C5</f>
        <v>#DIV/0!</v>
      </c>
    </row>
    <row r="6" spans="1:4" x14ac:dyDescent="0.25">
      <c r="A6" s="18" t="s">
        <v>3</v>
      </c>
      <c r="B6" s="19"/>
      <c r="C6" s="19">
        <f>C5</f>
        <v>60</v>
      </c>
      <c r="D6" s="20" t="e">
        <f>(B4/B6)*C6</f>
        <v>#DIV/0!</v>
      </c>
    </row>
    <row r="7" spans="1:4" x14ac:dyDescent="0.25">
      <c r="A7" s="18" t="s">
        <v>4</v>
      </c>
      <c r="B7" s="19"/>
      <c r="C7" s="19">
        <f>C6</f>
        <v>60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12</v>
      </c>
      <c r="B9" s="25"/>
    </row>
    <row r="10" spans="1:4" x14ac:dyDescent="0.25">
      <c r="A10" s="5" t="s">
        <v>30</v>
      </c>
      <c r="B10" s="21" t="e">
        <f>D5</f>
        <v>#DIV/0!</v>
      </c>
      <c r="D10" s="14"/>
    </row>
    <row r="11" spans="1:4" x14ac:dyDescent="0.25">
      <c r="A11" s="18" t="s">
        <v>3</v>
      </c>
      <c r="B11" s="21" t="e">
        <f>D6</f>
        <v>#DIV/0!</v>
      </c>
      <c r="D11" s="14"/>
    </row>
    <row r="12" spans="1:4" x14ac:dyDescent="0.25">
      <c r="A12" s="18" t="s">
        <v>4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8</v>
      </c>
    </row>
    <row r="16" spans="1:4" x14ac:dyDescent="0.25">
      <c r="A16" s="22" t="s">
        <v>13</v>
      </c>
      <c r="B16" s="22"/>
      <c r="C16" s="22"/>
    </row>
    <row r="17" spans="1:3" x14ac:dyDescent="0.25">
      <c r="A17" s="41" t="str">
        <f>"Maximální počet bodů byl dle  dokumentace Výzva k podání nabídek stanoven na "&amp;C5&amp;" z 100"</f>
        <v>Maximální počet bodů byl dle  dokumentace Výzva k podání nabídek stanoven na 60 z 100</v>
      </c>
      <c r="B17" s="41"/>
      <c r="C17" s="41"/>
    </row>
    <row r="18" spans="1:3" x14ac:dyDescent="0.25">
      <c r="A18" s="41" t="s">
        <v>14</v>
      </c>
      <c r="B18" s="41"/>
      <c r="C18" s="41"/>
    </row>
    <row r="19" spans="1:3" x14ac:dyDescent="0.25">
      <c r="A19" s="41" t="s">
        <v>28</v>
      </c>
      <c r="B19" s="41"/>
      <c r="C19" s="41"/>
    </row>
    <row r="20" spans="1:3" x14ac:dyDescent="0.25">
      <c r="A20" s="5" t="s">
        <v>15</v>
      </c>
    </row>
    <row r="21" spans="1:3" x14ac:dyDescent="0.25">
      <c r="A21" s="32" t="str">
        <f>"Hodnota kritéria = (nejnižší cena/cena hodnoceného účastníka)*"&amp;C5</f>
        <v>Hodnota kritéria = (nejnižší cena/cena hodnoceného účastníka)*60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4"/>
  <sheetViews>
    <sheetView topLeftCell="A47" zoomScale="85" zoomScaleNormal="85" workbookViewId="0">
      <selection activeCell="C62" sqref="C62"/>
    </sheetView>
  </sheetViews>
  <sheetFormatPr defaultColWidth="8.42578125" defaultRowHeight="15" x14ac:dyDescent="0.25"/>
  <cols>
    <col min="1" max="1" width="3" style="15" customWidth="1"/>
    <col min="2" max="2" width="90.42578125" style="3" bestFit="1" customWidth="1"/>
    <col min="3" max="3" width="14" style="3" customWidth="1"/>
    <col min="4" max="4" width="9" style="3" customWidth="1"/>
    <col min="5" max="5" width="10.42578125" style="3" customWidth="1"/>
    <col min="6" max="6" width="15.42578125" style="3" customWidth="1"/>
    <col min="7" max="7" width="10" style="3" bestFit="1" customWidth="1"/>
    <col min="8" max="11" width="8.42578125" style="3"/>
    <col min="12" max="12" width="42.7109375" style="3" customWidth="1"/>
    <col min="13" max="16384" width="8.42578125" style="3"/>
  </cols>
  <sheetData>
    <row r="1" spans="1:12" x14ac:dyDescent="0.25">
      <c r="B1" s="1" t="s">
        <v>26</v>
      </c>
      <c r="C1" s="1"/>
      <c r="D1" s="1"/>
      <c r="E1" s="1"/>
      <c r="F1" s="29"/>
    </row>
    <row r="2" spans="1:12" x14ac:dyDescent="0.25">
      <c r="C2" s="15"/>
      <c r="D2" s="15"/>
    </row>
    <row r="3" spans="1:12" ht="15.75" thickBot="1" x14ac:dyDescent="0.3">
      <c r="B3" s="23" t="s">
        <v>16</v>
      </c>
      <c r="C3" s="23"/>
      <c r="D3" s="23"/>
      <c r="E3" s="23"/>
      <c r="F3" s="30"/>
      <c r="G3" s="15"/>
    </row>
    <row r="4" spans="1:12" ht="15.75" thickTop="1" x14ac:dyDescent="0.25">
      <c r="A4" s="121" t="s">
        <v>268</v>
      </c>
      <c r="B4" s="121"/>
      <c r="C4" s="121"/>
      <c r="D4" s="121"/>
      <c r="E4" s="121"/>
      <c r="F4" s="121"/>
    </row>
    <row r="5" spans="1:12" x14ac:dyDescent="0.25">
      <c r="A5" s="83"/>
      <c r="B5" s="84" t="s">
        <v>17</v>
      </c>
      <c r="C5" s="85"/>
      <c r="D5" s="86"/>
      <c r="E5" s="86"/>
      <c r="F5" s="87"/>
    </row>
    <row r="6" spans="1:12" ht="15.75" thickBot="1" x14ac:dyDescent="0.3">
      <c r="A6" s="15">
        <f>'Zadávací LIST1'!B2</f>
        <v>1</v>
      </c>
      <c r="B6" s="88" t="s">
        <v>269</v>
      </c>
      <c r="C6" s="24" t="s">
        <v>18</v>
      </c>
      <c r="D6" s="24" t="s">
        <v>19</v>
      </c>
      <c r="E6" s="24" t="s">
        <v>1</v>
      </c>
      <c r="F6" s="24" t="s">
        <v>20</v>
      </c>
      <c r="K6"/>
      <c r="L6"/>
    </row>
    <row r="7" spans="1:12" x14ac:dyDescent="0.25">
      <c r="B7" s="14" t="s">
        <v>21</v>
      </c>
      <c r="C7" s="89">
        <f>IF(B5="MAXIMALIZAČNÍ KRITÉRIUM:",MAX(C8:C10),MIN(C8:C10))</f>
        <v>0</v>
      </c>
      <c r="D7" s="25" t="str">
        <f>"[" &amp; 'Zadávací LIST1'!D2 &amp; "]"</f>
        <v>[mm]</v>
      </c>
      <c r="E7" s="15"/>
      <c r="F7" s="15"/>
      <c r="K7"/>
      <c r="L7"/>
    </row>
    <row r="8" spans="1:12" x14ac:dyDescent="0.25">
      <c r="B8" s="5" t="s">
        <v>30</v>
      </c>
      <c r="C8" s="25"/>
      <c r="D8" s="25" t="str">
        <f>D7</f>
        <v>[mm]</v>
      </c>
      <c r="E8" s="25">
        <v>3</v>
      </c>
      <c r="F8" s="27" t="e">
        <f>IF(B5="MAXIMALIZAČNÍ KRITÉRIUM:",(C8/C7)*E8,(C7/C8)*E8)</f>
        <v>#DIV/0!</v>
      </c>
      <c r="K8"/>
      <c r="L8"/>
    </row>
    <row r="9" spans="1:12" x14ac:dyDescent="0.25">
      <c r="B9" s="3" t="s">
        <v>3</v>
      </c>
      <c r="C9" s="25"/>
      <c r="D9" s="25" t="str">
        <f>D8</f>
        <v>[mm]</v>
      </c>
      <c r="E9" s="25">
        <v>3</v>
      </c>
      <c r="F9" s="27" t="e">
        <f>IF(B5="MAXIMALIZAČNÍ KRITÉRIUM:",(C9/C7)*E9,(C7/C9)*E9)</f>
        <v>#DIV/0!</v>
      </c>
      <c r="K9"/>
      <c r="L9"/>
    </row>
    <row r="10" spans="1:12" x14ac:dyDescent="0.25">
      <c r="A10" s="90"/>
      <c r="B10" s="91" t="s">
        <v>4</v>
      </c>
      <c r="C10" s="92"/>
      <c r="D10" s="92" t="str">
        <f>D9</f>
        <v>[mm]</v>
      </c>
      <c r="E10" s="92">
        <v>3</v>
      </c>
      <c r="F10" s="93" t="e">
        <f>IF(B5="MAXIMALIZAČNÍ KRITÉRIUM:",(C10/C7)*E10,(C7/C10)*E10)</f>
        <v>#DIV/0!</v>
      </c>
      <c r="K10"/>
      <c r="L10"/>
    </row>
    <row r="11" spans="1:12" x14ac:dyDescent="0.25">
      <c r="A11" s="83"/>
      <c r="B11" s="84" t="s">
        <v>17</v>
      </c>
      <c r="C11" s="85"/>
      <c r="D11" s="86"/>
      <c r="E11" s="86"/>
      <c r="F11" s="87"/>
      <c r="K11"/>
      <c r="L11"/>
    </row>
    <row r="12" spans="1:12" ht="15.75" thickBot="1" x14ac:dyDescent="0.3">
      <c r="A12" s="15">
        <f>'Zadávací LIST1'!B3</f>
        <v>2</v>
      </c>
      <c r="B12" s="88" t="s">
        <v>270</v>
      </c>
      <c r="C12" s="24" t="s">
        <v>18</v>
      </c>
      <c r="D12" s="24" t="s">
        <v>19</v>
      </c>
      <c r="E12" s="24" t="s">
        <v>1</v>
      </c>
      <c r="F12" s="24" t="s">
        <v>20</v>
      </c>
      <c r="K12"/>
      <c r="L12"/>
    </row>
    <row r="13" spans="1:12" x14ac:dyDescent="0.25">
      <c r="B13" s="14" t="s">
        <v>21</v>
      </c>
      <c r="C13" s="89">
        <f t="shared" ref="C13:C55" si="0">IF(B11="MAXIMALIZAČNÍ KRITÉRIUM:",MAX(C14:C16),MIN(C14:C16))</f>
        <v>0</v>
      </c>
      <c r="D13" s="25" t="str">
        <f>"[" &amp; 'Zadávací LIST1'!D3 &amp; "]"</f>
        <v>[mm]</v>
      </c>
      <c r="E13" s="15"/>
      <c r="F13" s="15"/>
      <c r="K13"/>
      <c r="L13"/>
    </row>
    <row r="14" spans="1:12" x14ac:dyDescent="0.25">
      <c r="B14" s="5" t="s">
        <v>30</v>
      </c>
      <c r="C14" s="25"/>
      <c r="D14" s="25" t="str">
        <f>D13</f>
        <v>[mm]</v>
      </c>
      <c r="E14" s="25">
        <v>3</v>
      </c>
      <c r="F14" s="27" t="e">
        <f>IF(B11="MAXIMALIZAČNÍ KRITÉRIUM:",(C14/C13)*E14,(C13/C14)*E14)</f>
        <v>#DIV/0!</v>
      </c>
      <c r="K14"/>
      <c r="L14"/>
    </row>
    <row r="15" spans="1:12" x14ac:dyDescent="0.25">
      <c r="B15" s="3" t="s">
        <v>3</v>
      </c>
      <c r="C15" s="25"/>
      <c r="D15" s="25" t="str">
        <f>D14</f>
        <v>[mm]</v>
      </c>
      <c r="E15" s="25">
        <v>3</v>
      </c>
      <c r="F15" s="27" t="e">
        <f>IF(B11="MAXIMALIZAČNÍ KRITÉRIUM:",(C15/C13)*E15,(C13/C15)*E15)</f>
        <v>#DIV/0!</v>
      </c>
      <c r="K15"/>
      <c r="L15"/>
    </row>
    <row r="16" spans="1:12" x14ac:dyDescent="0.25">
      <c r="A16" s="90"/>
      <c r="B16" s="91" t="s">
        <v>4</v>
      </c>
      <c r="C16" s="92"/>
      <c r="D16" s="92" t="str">
        <f>D15</f>
        <v>[mm]</v>
      </c>
      <c r="E16" s="92">
        <v>3</v>
      </c>
      <c r="F16" s="93" t="e">
        <f>IF(B11="MAXIMALIZAČNÍ KRITÉRIUM:",(C16/C13)*E16,(C13/C16)*E16)</f>
        <v>#DIV/0!</v>
      </c>
      <c r="K16"/>
      <c r="L16"/>
    </row>
    <row r="17" spans="1:13" x14ac:dyDescent="0.25">
      <c r="A17" s="83"/>
      <c r="B17" s="84" t="s">
        <v>17</v>
      </c>
      <c r="C17" s="85"/>
      <c r="D17" s="86"/>
      <c r="E17" s="86"/>
      <c r="F17" s="87"/>
      <c r="K17"/>
      <c r="L17"/>
    </row>
    <row r="18" spans="1:13" ht="15.75" thickBot="1" x14ac:dyDescent="0.3">
      <c r="A18" s="15">
        <f>'Zadávací LIST1'!B4</f>
        <v>3</v>
      </c>
      <c r="B18" s="88" t="s">
        <v>271</v>
      </c>
      <c r="C18" s="24" t="s">
        <v>18</v>
      </c>
      <c r="D18" s="24" t="s">
        <v>19</v>
      </c>
      <c r="E18" s="24" t="s">
        <v>1</v>
      </c>
      <c r="F18" s="24" t="s">
        <v>20</v>
      </c>
      <c r="K18"/>
      <c r="L18"/>
    </row>
    <row r="19" spans="1:13" x14ac:dyDescent="0.25">
      <c r="B19" s="14" t="s">
        <v>21</v>
      </c>
      <c r="C19" s="89">
        <f>IF(B17="MAXIMALIZAČNÍ KRITÉRIUM:",MAX(C20:C22),MIN(C20:C22))</f>
        <v>0</v>
      </c>
      <c r="D19" s="25" t="str">
        <f>"[" &amp; 'Zadávací LIST1'!D4 &amp; "]"</f>
        <v>[mm]</v>
      </c>
      <c r="E19" s="15"/>
      <c r="F19" s="15"/>
      <c r="K19"/>
      <c r="L19"/>
      <c r="M19"/>
    </row>
    <row r="20" spans="1:13" x14ac:dyDescent="0.25">
      <c r="B20" s="5" t="s">
        <v>30</v>
      </c>
      <c r="C20" s="25"/>
      <c r="D20" s="25" t="str">
        <f>D19</f>
        <v>[mm]</v>
      </c>
      <c r="E20" s="25">
        <v>3</v>
      </c>
      <c r="F20" s="27" t="e">
        <f>IF(B17="MAXIMALIZAČNÍ KRITÉRIUM:",(C20/C19)*E20,(C19/C20)*E20)</f>
        <v>#DIV/0!</v>
      </c>
      <c r="K20"/>
      <c r="L20"/>
      <c r="M20"/>
    </row>
    <row r="21" spans="1:13" x14ac:dyDescent="0.25">
      <c r="B21" s="3" t="s">
        <v>3</v>
      </c>
      <c r="C21" s="25"/>
      <c r="D21" s="25" t="str">
        <f>D20</f>
        <v>[mm]</v>
      </c>
      <c r="E21" s="25">
        <v>3</v>
      </c>
      <c r="F21" s="27" t="e">
        <f>IF(B17="MAXIMALIZAČNÍ KRITÉRIUM:",(C21/C19)*E21,(C19/C21)*E21)</f>
        <v>#DIV/0!</v>
      </c>
      <c r="K21"/>
      <c r="L21"/>
      <c r="M21"/>
    </row>
    <row r="22" spans="1:13" x14ac:dyDescent="0.25">
      <c r="A22" s="90"/>
      <c r="B22" s="91" t="s">
        <v>4</v>
      </c>
      <c r="C22" s="92"/>
      <c r="D22" s="92" t="str">
        <f>D21</f>
        <v>[mm]</v>
      </c>
      <c r="E22" s="92">
        <v>3</v>
      </c>
      <c r="F22" s="93" t="e">
        <f>IF(B17="MAXIMALIZAČNÍ KRITÉRIUM:",(C22/C19)*E22,(C19/C22)*E22)</f>
        <v>#DIV/0!</v>
      </c>
      <c r="K22"/>
      <c r="L22"/>
      <c r="M22"/>
    </row>
    <row r="23" spans="1:13" x14ac:dyDescent="0.25">
      <c r="A23" s="83"/>
      <c r="B23" s="84" t="s">
        <v>17</v>
      </c>
      <c r="C23" s="85"/>
      <c r="D23" s="86"/>
      <c r="E23" s="86"/>
      <c r="F23" s="87"/>
      <c r="K23"/>
      <c r="L23"/>
      <c r="M23"/>
    </row>
    <row r="24" spans="1:13" ht="15.75" thickBot="1" x14ac:dyDescent="0.3">
      <c r="A24" s="15">
        <f>'Zadávací LIST1'!B5</f>
        <v>4</v>
      </c>
      <c r="B24" s="88" t="s">
        <v>272</v>
      </c>
      <c r="C24" s="24" t="s">
        <v>18</v>
      </c>
      <c r="D24" s="24" t="s">
        <v>19</v>
      </c>
      <c r="E24" s="24" t="s">
        <v>1</v>
      </c>
      <c r="F24" s="24" t="s">
        <v>20</v>
      </c>
      <c r="J24"/>
      <c r="K24"/>
      <c r="L24"/>
      <c r="M24"/>
    </row>
    <row r="25" spans="1:13" x14ac:dyDescent="0.25">
      <c r="B25" s="14" t="s">
        <v>21</v>
      </c>
      <c r="C25" s="89">
        <f>IF(B23="MAXIMALIZAČNÍ KRITÉRIUM:",MAX(C26:C28),MIN(C26:C28))</f>
        <v>0</v>
      </c>
      <c r="D25" s="25" t="s">
        <v>282</v>
      </c>
      <c r="E25" s="15"/>
      <c r="F25" s="15"/>
      <c r="J25"/>
      <c r="K25"/>
      <c r="L25"/>
      <c r="M25"/>
    </row>
    <row r="26" spans="1:13" x14ac:dyDescent="0.25">
      <c r="B26" s="5" t="s">
        <v>30</v>
      </c>
      <c r="C26" s="25"/>
      <c r="D26" s="25" t="str">
        <f>D25</f>
        <v>[m/min]</v>
      </c>
      <c r="E26" s="25">
        <v>3</v>
      </c>
      <c r="F26" s="27" t="e">
        <f>IF(B23="MAXIMALIZAČNÍ KRITÉRIUM:",(C26/C25)*E26,(C25/C26)*E26)</f>
        <v>#DIV/0!</v>
      </c>
      <c r="J26"/>
      <c r="K26"/>
      <c r="L26"/>
      <c r="M26"/>
    </row>
    <row r="27" spans="1:13" x14ac:dyDescent="0.25">
      <c r="B27" s="3" t="s">
        <v>3</v>
      </c>
      <c r="C27" s="25"/>
      <c r="D27" s="25" t="str">
        <f>D26</f>
        <v>[m/min]</v>
      </c>
      <c r="E27" s="25">
        <v>3</v>
      </c>
      <c r="F27" s="27" t="e">
        <f>IF(B23="MAXIMALIZAČNÍ KRITÉRIUM:",(C27/C25)*E27,(C25/C27)*E27)</f>
        <v>#DIV/0!</v>
      </c>
      <c r="J27"/>
      <c r="K27"/>
      <c r="L27"/>
      <c r="M27"/>
    </row>
    <row r="28" spans="1:13" x14ac:dyDescent="0.25">
      <c r="A28" s="90"/>
      <c r="B28" s="91" t="s">
        <v>4</v>
      </c>
      <c r="C28" s="92"/>
      <c r="D28" s="92" t="str">
        <f>D27</f>
        <v>[m/min]</v>
      </c>
      <c r="E28" s="92">
        <v>3</v>
      </c>
      <c r="F28" s="93" t="e">
        <f>IF(B23="MAXIMALIZAČNÍ KRITÉRIUM:",(C28/C25)*E28,(C25/C28)*E28)</f>
        <v>#DIV/0!</v>
      </c>
      <c r="J28"/>
      <c r="K28"/>
      <c r="L28"/>
      <c r="M28"/>
    </row>
    <row r="29" spans="1:13" x14ac:dyDescent="0.25">
      <c r="A29" s="83"/>
      <c r="B29" s="84" t="s">
        <v>17</v>
      </c>
      <c r="C29" s="85"/>
      <c r="D29" s="86"/>
      <c r="E29" s="86"/>
      <c r="F29" s="87"/>
      <c r="J29"/>
      <c r="K29"/>
      <c r="L29"/>
      <c r="M29"/>
    </row>
    <row r="30" spans="1:13" ht="15.75" thickBot="1" x14ac:dyDescent="0.3">
      <c r="A30" s="15">
        <f>'Zadávací LIST1'!B6</f>
        <v>5</v>
      </c>
      <c r="B30" s="88" t="s">
        <v>273</v>
      </c>
      <c r="C30" s="24" t="s">
        <v>18</v>
      </c>
      <c r="D30" s="24" t="s">
        <v>19</v>
      </c>
      <c r="E30" s="24" t="s">
        <v>1</v>
      </c>
      <c r="F30" s="24" t="s">
        <v>20</v>
      </c>
      <c r="J30"/>
      <c r="K30"/>
      <c r="L30"/>
      <c r="M30"/>
    </row>
    <row r="31" spans="1:13" x14ac:dyDescent="0.25">
      <c r="B31" s="14" t="s">
        <v>21</v>
      </c>
      <c r="C31" s="89">
        <f t="shared" si="0"/>
        <v>0</v>
      </c>
      <c r="D31" s="25" t="s">
        <v>282</v>
      </c>
      <c r="E31" s="15"/>
      <c r="F31" s="15"/>
      <c r="J31"/>
      <c r="K31"/>
      <c r="L31"/>
      <c r="M31"/>
    </row>
    <row r="32" spans="1:13" x14ac:dyDescent="0.25">
      <c r="B32" s="5" t="s">
        <v>30</v>
      </c>
      <c r="C32" s="25"/>
      <c r="D32" s="25" t="str">
        <f>D31</f>
        <v>[m/min]</v>
      </c>
      <c r="E32" s="25">
        <v>3</v>
      </c>
      <c r="F32" s="27" t="e">
        <f>IF(B29="MAXIMALIZAČNÍ KRITÉRIUM:",(C32/C31)*E32,(C31/C32)*E32)</f>
        <v>#DIV/0!</v>
      </c>
      <c r="J32"/>
      <c r="K32"/>
      <c r="L32"/>
      <c r="M32"/>
    </row>
    <row r="33" spans="1:13" x14ac:dyDescent="0.25">
      <c r="B33" s="3" t="s">
        <v>3</v>
      </c>
      <c r="C33" s="25"/>
      <c r="D33" s="25" t="str">
        <f>D32</f>
        <v>[m/min]</v>
      </c>
      <c r="E33" s="25">
        <v>3</v>
      </c>
      <c r="F33" s="27" t="e">
        <f>IF(B29="MAXIMALIZAČNÍ KRITÉRIUM:",(C33/C31)*E33,(C31/C33)*E33)</f>
        <v>#DIV/0!</v>
      </c>
      <c r="J33"/>
      <c r="K33"/>
      <c r="L33"/>
      <c r="M33"/>
    </row>
    <row r="34" spans="1:13" x14ac:dyDescent="0.25">
      <c r="A34" s="90"/>
      <c r="B34" s="91" t="s">
        <v>4</v>
      </c>
      <c r="C34" s="92"/>
      <c r="D34" s="92" t="str">
        <f>D33</f>
        <v>[m/min]</v>
      </c>
      <c r="E34" s="92">
        <v>3</v>
      </c>
      <c r="F34" s="93" t="e">
        <f>IF(B29="MAXIMALIZAČNÍ KRITÉRIUM:",(C34/C31)*E34,(C31/C34)*E34)</f>
        <v>#DIV/0!</v>
      </c>
      <c r="J34"/>
      <c r="K34"/>
      <c r="L34"/>
      <c r="M34"/>
    </row>
    <row r="35" spans="1:13" x14ac:dyDescent="0.25">
      <c r="A35" s="83"/>
      <c r="B35" s="84" t="s">
        <v>17</v>
      </c>
      <c r="C35" s="85"/>
      <c r="D35" s="86"/>
      <c r="E35" s="86"/>
      <c r="F35" s="87"/>
      <c r="J35"/>
      <c r="K35"/>
      <c r="L35"/>
      <c r="M35"/>
    </row>
    <row r="36" spans="1:13" ht="15.75" thickBot="1" x14ac:dyDescent="0.3">
      <c r="A36" s="15">
        <f>'Zadávací LIST1'!B7</f>
        <v>6</v>
      </c>
      <c r="B36" s="88" t="s">
        <v>274</v>
      </c>
      <c r="C36" s="24" t="s">
        <v>18</v>
      </c>
      <c r="D36" s="24" t="s">
        <v>19</v>
      </c>
      <c r="E36" s="24" t="s">
        <v>1</v>
      </c>
      <c r="F36" s="24" t="s">
        <v>20</v>
      </c>
      <c r="J36"/>
      <c r="K36"/>
      <c r="L36"/>
      <c r="M36"/>
    </row>
    <row r="37" spans="1:13" x14ac:dyDescent="0.25">
      <c r="B37" s="14" t="s">
        <v>21</v>
      </c>
      <c r="C37" s="89">
        <f t="shared" si="0"/>
        <v>0</v>
      </c>
      <c r="D37" s="25" t="s">
        <v>281</v>
      </c>
      <c r="E37" s="15"/>
      <c r="F37" s="15"/>
      <c r="J37"/>
      <c r="K37"/>
      <c r="L37"/>
      <c r="M37"/>
    </row>
    <row r="38" spans="1:13" x14ac:dyDescent="0.25">
      <c r="B38" s="5" t="s">
        <v>30</v>
      </c>
      <c r="C38" s="25"/>
      <c r="D38" s="25" t="str">
        <f>D37</f>
        <v xml:space="preserve"> [m/min]</v>
      </c>
      <c r="E38" s="25">
        <v>3</v>
      </c>
      <c r="F38" s="27" t="e">
        <f>IF(B35="MAXIMALIZAČNÍ KRITÉRIUM:",(C38/C37)*E38,(C37/C38)*E38)</f>
        <v>#DIV/0!</v>
      </c>
      <c r="J38"/>
      <c r="K38"/>
      <c r="L38"/>
      <c r="M38"/>
    </row>
    <row r="39" spans="1:13" x14ac:dyDescent="0.25">
      <c r="B39" s="3" t="s">
        <v>3</v>
      </c>
      <c r="C39" s="25"/>
      <c r="D39" s="25" t="str">
        <f>D38</f>
        <v xml:space="preserve"> [m/min]</v>
      </c>
      <c r="E39" s="25">
        <v>3</v>
      </c>
      <c r="F39" s="27" t="e">
        <f>IF(B35="MAXIMALIZAČNÍ KRITÉRIUM:",(C39/C37)*E39,(C37/C39)*E39)</f>
        <v>#DIV/0!</v>
      </c>
      <c r="J39"/>
      <c r="K39"/>
      <c r="L39"/>
      <c r="M39"/>
    </row>
    <row r="40" spans="1:13" x14ac:dyDescent="0.25">
      <c r="A40" s="90"/>
      <c r="B40" s="91" t="s">
        <v>4</v>
      </c>
      <c r="C40" s="92"/>
      <c r="D40" s="92" t="str">
        <f>D39</f>
        <v xml:space="preserve"> [m/min]</v>
      </c>
      <c r="E40" s="25">
        <v>3</v>
      </c>
      <c r="F40" s="93" t="e">
        <f>IF(B35="MAXIMALIZAČNÍ KRITÉRIUM:",(C40/C37)*E40,(C37/C40)*E40)</f>
        <v>#DIV/0!</v>
      </c>
      <c r="J40"/>
      <c r="K40"/>
      <c r="L40"/>
      <c r="M40"/>
    </row>
    <row r="41" spans="1:13" x14ac:dyDescent="0.25">
      <c r="A41" s="83"/>
      <c r="B41" s="84" t="s">
        <v>17</v>
      </c>
      <c r="C41" s="85"/>
      <c r="D41" s="86"/>
      <c r="E41" s="25"/>
      <c r="F41" s="87"/>
      <c r="J41"/>
      <c r="K41"/>
      <c r="L41"/>
      <c r="M41"/>
    </row>
    <row r="42" spans="1:13" ht="15.75" thickBot="1" x14ac:dyDescent="0.3">
      <c r="A42" s="15">
        <f>'Zadávací LIST1'!B8</f>
        <v>7</v>
      </c>
      <c r="B42" s="88" t="s">
        <v>275</v>
      </c>
      <c r="C42" s="24" t="s">
        <v>18</v>
      </c>
      <c r="D42" s="24" t="s">
        <v>19</v>
      </c>
      <c r="E42" s="24" t="s">
        <v>1</v>
      </c>
      <c r="F42" s="24" t="s">
        <v>20</v>
      </c>
      <c r="J42"/>
      <c r="K42"/>
      <c r="L42"/>
      <c r="M42"/>
    </row>
    <row r="43" spans="1:13" x14ac:dyDescent="0.25">
      <c r="B43" s="14" t="s">
        <v>21</v>
      </c>
      <c r="C43" s="89">
        <f t="shared" si="0"/>
        <v>0</v>
      </c>
      <c r="D43" s="25" t="s">
        <v>280</v>
      </c>
      <c r="E43" s="15"/>
      <c r="F43" s="15"/>
      <c r="J43"/>
      <c r="K43"/>
      <c r="L43"/>
      <c r="M43"/>
    </row>
    <row r="44" spans="1:13" x14ac:dyDescent="0.25">
      <c r="B44" s="5" t="s">
        <v>30</v>
      </c>
      <c r="C44" s="25"/>
      <c r="D44" s="25" t="str">
        <f>D43</f>
        <v>[ot/min]</v>
      </c>
      <c r="E44" s="25">
        <v>4</v>
      </c>
      <c r="F44" s="27" t="e">
        <f>IF(B41="MAXIMALIZAČNÍ KRITÉRIUM:",(C44/C43)*E44,(C43/C44)*E44)</f>
        <v>#DIV/0!</v>
      </c>
    </row>
    <row r="45" spans="1:13" x14ac:dyDescent="0.25">
      <c r="B45" s="3" t="s">
        <v>3</v>
      </c>
      <c r="C45" s="25"/>
      <c r="D45" s="25" t="str">
        <f>D44</f>
        <v>[ot/min]</v>
      </c>
      <c r="E45" s="25">
        <v>4</v>
      </c>
      <c r="F45" s="27" t="e">
        <f>IF(B41="MAXIMALIZAČNÍ KRITÉRIUM:",(C45/C43)*E45,(C43/C45)*E45)</f>
        <v>#DIV/0!</v>
      </c>
    </row>
    <row r="46" spans="1:13" x14ac:dyDescent="0.25">
      <c r="A46" s="90"/>
      <c r="B46" s="91" t="s">
        <v>4</v>
      </c>
      <c r="C46" s="92"/>
      <c r="D46" s="92" t="str">
        <f>D45</f>
        <v>[ot/min]</v>
      </c>
      <c r="E46" s="92">
        <v>4</v>
      </c>
      <c r="F46" s="93" t="e">
        <f>IF(B41="MAXIMALIZAČNÍ KRITÉRIUM:",(C46/C43)*E46,(C43/C46)*E46)</f>
        <v>#DIV/0!</v>
      </c>
    </row>
    <row r="47" spans="1:13" x14ac:dyDescent="0.25">
      <c r="A47" s="83"/>
      <c r="B47" s="84" t="s">
        <v>17</v>
      </c>
      <c r="C47" s="85"/>
      <c r="D47" s="86"/>
      <c r="E47" s="86"/>
      <c r="F47" s="87"/>
    </row>
    <row r="48" spans="1:13" ht="15.75" thickBot="1" x14ac:dyDescent="0.3">
      <c r="A48" s="15">
        <f>'Zadávací LIST1'!B9</f>
        <v>8</v>
      </c>
      <c r="B48" s="88" t="s">
        <v>276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25">
      <c r="B49" s="14" t="s">
        <v>21</v>
      </c>
      <c r="C49" s="89">
        <f t="shared" si="0"/>
        <v>0</v>
      </c>
      <c r="D49" s="25" t="s">
        <v>279</v>
      </c>
      <c r="E49" s="15"/>
      <c r="F49" s="15"/>
    </row>
    <row r="50" spans="1:6" x14ac:dyDescent="0.25">
      <c r="B50" s="5" t="s">
        <v>30</v>
      </c>
      <c r="C50" s="25"/>
      <c r="D50" s="25" t="str">
        <f>D49</f>
        <v>[ks]</v>
      </c>
      <c r="E50" s="25">
        <v>4</v>
      </c>
      <c r="F50" s="27" t="e">
        <f>IF(B47="MAXIMALIZAČNÍ KRITÉRIUM:",(C50/C49)*E50,(C49/C50)*E50)</f>
        <v>#DIV/0!</v>
      </c>
    </row>
    <row r="51" spans="1:6" x14ac:dyDescent="0.25">
      <c r="B51" s="3" t="s">
        <v>3</v>
      </c>
      <c r="C51" s="25"/>
      <c r="D51" s="25" t="str">
        <f>D50</f>
        <v>[ks]</v>
      </c>
      <c r="E51" s="25">
        <v>4</v>
      </c>
      <c r="F51" s="27" t="e">
        <f>IF(B47="MAXIMALIZAČNÍ KRITÉRIUM:",(C51/C49)*E51,(C49/C51)*E51)</f>
        <v>#DIV/0!</v>
      </c>
    </row>
    <row r="52" spans="1:6" x14ac:dyDescent="0.25">
      <c r="A52" s="90"/>
      <c r="B52" s="91" t="s">
        <v>4</v>
      </c>
      <c r="C52" s="92"/>
      <c r="D52" s="92" t="str">
        <f>D51</f>
        <v>[ks]</v>
      </c>
      <c r="E52" s="92">
        <v>4</v>
      </c>
      <c r="F52" s="93" t="e">
        <f>IF(B47="MAXIMALIZAČNÍ KRITÉRIUM:",(C52/C49)*E52,(C49/C52)*E52)</f>
        <v>#DIV/0!</v>
      </c>
    </row>
    <row r="53" spans="1:6" x14ac:dyDescent="0.25">
      <c r="A53" s="83"/>
      <c r="B53" s="84" t="s">
        <v>17</v>
      </c>
      <c r="C53" s="85"/>
      <c r="D53" s="86"/>
      <c r="E53" s="86"/>
      <c r="F53" s="87"/>
    </row>
    <row r="54" spans="1:6" ht="15.75" thickBot="1" x14ac:dyDescent="0.3">
      <c r="A54" s="15">
        <f>'Zadávací LIST1'!B10</f>
        <v>9</v>
      </c>
      <c r="B54" s="88" t="s">
        <v>277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25">
      <c r="B55" s="14" t="s">
        <v>21</v>
      </c>
      <c r="C55" s="89">
        <f t="shared" si="0"/>
        <v>0</v>
      </c>
      <c r="D55" s="25" t="s">
        <v>278</v>
      </c>
      <c r="E55" s="15"/>
      <c r="F55" s="15"/>
    </row>
    <row r="56" spans="1:6" x14ac:dyDescent="0.25">
      <c r="B56" s="5" t="s">
        <v>30</v>
      </c>
      <c r="C56" s="25"/>
      <c r="D56" s="25" t="s">
        <v>278</v>
      </c>
      <c r="E56" s="25">
        <v>4</v>
      </c>
      <c r="F56" s="27" t="e">
        <f>IF(B53="MAXIMALIZAČNÍ KRITÉRIUM:",(C56/C55)*E56,(C55/C56)*E56)</f>
        <v>#DIV/0!</v>
      </c>
    </row>
    <row r="57" spans="1:6" x14ac:dyDescent="0.25">
      <c r="B57" s="3" t="s">
        <v>3</v>
      </c>
      <c r="C57" s="25"/>
      <c r="D57" s="25" t="s">
        <v>278</v>
      </c>
      <c r="E57" s="25">
        <v>4</v>
      </c>
      <c r="F57" s="27" t="e">
        <f>IF(B53="MAXIMALIZAČNÍ KRITÉRIUM:",(C57/C55)*E57,(C55/C57)*E57)</f>
        <v>#DIV/0!</v>
      </c>
    </row>
    <row r="58" spans="1:6" x14ac:dyDescent="0.25">
      <c r="A58" s="90"/>
      <c r="B58" s="91" t="s">
        <v>4</v>
      </c>
      <c r="C58" s="92"/>
      <c r="D58" s="92" t="s">
        <v>278</v>
      </c>
      <c r="E58" s="92">
        <v>4</v>
      </c>
      <c r="F58" s="93" t="e">
        <f>IF(B53="MAXIMALIZAČNÍ KRITÉRIUM:",(C58/C55)*E58,(C55/C58)*E58)</f>
        <v>#DIV/0!</v>
      </c>
    </row>
    <row r="59" spans="1:6" ht="15.75" thickBot="1" x14ac:dyDescent="0.3">
      <c r="C59" s="26"/>
      <c r="D59" s="25"/>
      <c r="E59" s="25"/>
      <c r="F59" s="27"/>
    </row>
    <row r="60" spans="1:6" ht="15.75" thickBot="1" x14ac:dyDescent="0.3">
      <c r="A60" s="48"/>
      <c r="B60" s="49" t="s">
        <v>12</v>
      </c>
      <c r="C60" s="50"/>
      <c r="D60" s="79"/>
      <c r="E60" s="51"/>
      <c r="F60" s="52"/>
    </row>
    <row r="61" spans="1:6" x14ac:dyDescent="0.25">
      <c r="B61" s="14"/>
      <c r="C61" s="27"/>
      <c r="D61" s="25"/>
      <c r="E61" s="25"/>
      <c r="F61" s="25"/>
    </row>
    <row r="62" spans="1:6" x14ac:dyDescent="0.25">
      <c r="B62" s="5" t="s">
        <v>30</v>
      </c>
      <c r="C62" s="27"/>
      <c r="D62" s="25"/>
      <c r="E62" s="25"/>
      <c r="F62" s="27" t="e">
        <f>F8+F14+F20+F26+F32+F38+F44+F50+F56</f>
        <v>#DIV/0!</v>
      </c>
    </row>
    <row r="63" spans="1:6" x14ac:dyDescent="0.25">
      <c r="B63" s="3" t="s">
        <v>3</v>
      </c>
      <c r="C63" s="27"/>
      <c r="D63" s="25"/>
      <c r="E63" s="25"/>
      <c r="F63" s="27" t="e">
        <f>F9+F15+F21+F27+F33+F39+F45+F51+F57</f>
        <v>#DIV/0!</v>
      </c>
    </row>
    <row r="64" spans="1:6" x14ac:dyDescent="0.25">
      <c r="B64" s="3" t="s">
        <v>4</v>
      </c>
      <c r="C64" s="27"/>
      <c r="D64" s="25"/>
      <c r="E64" s="25"/>
      <c r="F64" s="27" t="e">
        <f>SUM(F10+F16+F22+F28+F34+F40+F46+F52+F58)</f>
        <v>#DIV/0!</v>
      </c>
    </row>
    <row r="65" spans="2:6" x14ac:dyDescent="0.25">
      <c r="C65" s="28"/>
      <c r="D65" s="28"/>
      <c r="E65" s="25"/>
      <c r="F65" s="27"/>
    </row>
    <row r="66" spans="2:6" x14ac:dyDescent="0.25">
      <c r="B66" s="42" t="s">
        <v>8</v>
      </c>
    </row>
    <row r="68" spans="2:6" x14ac:dyDescent="0.25">
      <c r="B68" s="39" t="s">
        <v>13</v>
      </c>
      <c r="C68" s="31"/>
      <c r="D68" s="31"/>
      <c r="E68" s="31"/>
      <c r="F68" s="31"/>
    </row>
    <row r="69" spans="2:6" x14ac:dyDescent="0.25">
      <c r="B69" s="40" t="s">
        <v>22</v>
      </c>
      <c r="C69" s="31"/>
      <c r="D69" s="31"/>
      <c r="E69" s="31"/>
      <c r="F69" s="31"/>
    </row>
    <row r="70" spans="2:6" x14ac:dyDescent="0.25">
      <c r="B70" s="40" t="str">
        <f>"Maximální počet bodů za technickou specifikaci byl dle  dokumentace Výzva k podání nabídek stanoven na 30 ze 100 ."</f>
        <v>Maximální počet bodů za technickou specifikaci byl dle  dokumentace Výzva k podání nabídek stanoven na 30 ze 100 .</v>
      </c>
      <c r="C70" s="31"/>
      <c r="D70" s="31"/>
      <c r="E70" s="31"/>
      <c r="F70" s="31"/>
    </row>
    <row r="71" spans="2:6" x14ac:dyDescent="0.25">
      <c r="B71" s="40" t="s">
        <v>23</v>
      </c>
      <c r="C71" s="31"/>
      <c r="D71" s="31"/>
      <c r="E71" s="31"/>
      <c r="F71" s="31"/>
    </row>
    <row r="72" spans="2:6" x14ac:dyDescent="0.25">
      <c r="B72" s="40" t="s">
        <v>24</v>
      </c>
      <c r="C72" s="31"/>
      <c r="D72" s="31"/>
      <c r="E72" s="31"/>
      <c r="F72" s="31"/>
    </row>
    <row r="73" spans="2:6" x14ac:dyDescent="0.25">
      <c r="B73" s="40" t="s">
        <v>25</v>
      </c>
      <c r="C73" s="31"/>
      <c r="D73" s="31"/>
      <c r="E73" s="31"/>
      <c r="F73" s="31"/>
    </row>
    <row r="74" spans="2:6" x14ac:dyDescent="0.25">
      <c r="B74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'Zadávací LIST1'!$H$2:$H$3</xm:f>
          </x14:formula1>
          <xm:sqref>B5 B11 B17 B23 B29 B35 B41 B47 B53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abSelected="1" zoomScale="150" workbookViewId="0">
      <selection activeCell="B6" sqref="B6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ht="30" customHeight="1" thickBot="1" x14ac:dyDescent="0.3">
      <c r="A1" s="122" t="s">
        <v>266</v>
      </c>
      <c r="B1" s="122"/>
      <c r="C1" s="122"/>
      <c r="D1" s="122"/>
    </row>
    <row r="2" spans="1:4" ht="15.75" thickTop="1" x14ac:dyDescent="0.25"/>
    <row r="3" spans="1:4" x14ac:dyDescent="0.25">
      <c r="A3" s="14" t="s">
        <v>283</v>
      </c>
      <c r="B3" s="15" t="s">
        <v>251</v>
      </c>
      <c r="C3" s="14"/>
      <c r="D3" s="14"/>
    </row>
    <row r="4" spans="1:4" x14ac:dyDescent="0.25">
      <c r="A4" s="16" t="s">
        <v>252</v>
      </c>
      <c r="B4" s="46">
        <f>MIN(B5:B7)</f>
        <v>0</v>
      </c>
      <c r="C4" s="16"/>
      <c r="D4" s="17"/>
    </row>
    <row r="5" spans="1:4" x14ac:dyDescent="0.25">
      <c r="A5" s="5" t="s">
        <v>30</v>
      </c>
      <c r="B5" s="47"/>
      <c r="C5" s="78">
        <f>Hodnoceni!B16</f>
        <v>10</v>
      </c>
      <c r="D5" s="20" t="e">
        <f>(B4/B5)*C5</f>
        <v>#DIV/0!</v>
      </c>
    </row>
    <row r="6" spans="1:4" x14ac:dyDescent="0.25">
      <c r="A6" s="18" t="s">
        <v>3</v>
      </c>
      <c r="B6" s="19"/>
      <c r="C6" s="78">
        <f>C5</f>
        <v>10</v>
      </c>
      <c r="D6" s="20" t="e">
        <f>(B4/B6)*C6</f>
        <v>#DIV/0!</v>
      </c>
    </row>
    <row r="7" spans="1:4" x14ac:dyDescent="0.25">
      <c r="A7" s="18" t="s">
        <v>4</v>
      </c>
      <c r="B7" s="19"/>
      <c r="C7" s="78">
        <f>C5</f>
        <v>10</v>
      </c>
      <c r="D7" s="20" t="e">
        <f>(B4/B7)*C7</f>
        <v>#DIV/0!</v>
      </c>
    </row>
    <row r="8" spans="1:4" x14ac:dyDescent="0.25">
      <c r="A8" s="18"/>
      <c r="B8" s="15"/>
      <c r="C8" s="19"/>
      <c r="D8" s="20"/>
    </row>
    <row r="9" spans="1:4" x14ac:dyDescent="0.25">
      <c r="A9" s="16"/>
      <c r="B9" s="46"/>
      <c r="C9" s="16"/>
      <c r="D9" s="17"/>
    </row>
    <row r="10" spans="1:4" x14ac:dyDescent="0.25">
      <c r="A10" s="5"/>
      <c r="B10" s="47"/>
      <c r="C10" s="19"/>
      <c r="D10" s="20"/>
    </row>
    <row r="11" spans="1:4" x14ac:dyDescent="0.25">
      <c r="A11" s="18"/>
      <c r="B11" s="19"/>
      <c r="C11" s="19"/>
      <c r="D11" s="20"/>
    </row>
    <row r="12" spans="1:4" x14ac:dyDescent="0.25">
      <c r="A12" s="18"/>
      <c r="B12" s="19"/>
      <c r="C12" s="19"/>
      <c r="D12" s="20"/>
    </row>
    <row r="13" spans="1:4" x14ac:dyDescent="0.25">
      <c r="A13" s="5"/>
      <c r="B13" s="25"/>
    </row>
    <row r="14" spans="1:4" x14ac:dyDescent="0.25">
      <c r="A14" s="14" t="s">
        <v>12</v>
      </c>
      <c r="B14" s="25"/>
    </row>
    <row r="15" spans="1:4" x14ac:dyDescent="0.25">
      <c r="A15" s="5" t="s">
        <v>30</v>
      </c>
      <c r="B15" s="21" t="e">
        <f>D5</f>
        <v>#DIV/0!</v>
      </c>
      <c r="D15" s="14"/>
    </row>
    <row r="16" spans="1:4" x14ac:dyDescent="0.25">
      <c r="A16" s="18" t="s">
        <v>3</v>
      </c>
      <c r="B16" s="21" t="e">
        <f>D6</f>
        <v>#DIV/0!</v>
      </c>
      <c r="D16" s="14"/>
    </row>
    <row r="17" spans="1:4" x14ac:dyDescent="0.25">
      <c r="A17" s="18" t="s">
        <v>4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8</v>
      </c>
    </row>
    <row r="21" spans="1:4" x14ac:dyDescent="0.25">
      <c r="A21" s="22" t="s">
        <v>13</v>
      </c>
      <c r="B21" s="22"/>
      <c r="C21" s="22"/>
    </row>
    <row r="22" spans="1:4" x14ac:dyDescent="0.25">
      <c r="A22" s="41" t="str">
        <f>"Maximální počet bodů byl dle  dokumentace Výzva k podání nabídek stanoven na "&amp;C5&amp; " z 100"</f>
        <v>Maximální počet bodů byl dle  dokumentace Výzva k podání nabídek stanoven na 10 z 100</v>
      </c>
      <c r="B22" s="41"/>
      <c r="C22" s="41"/>
    </row>
    <row r="23" spans="1:4" x14ac:dyDescent="0.25">
      <c r="A23" s="41" t="s">
        <v>253</v>
      </c>
      <c r="B23" s="41"/>
      <c r="C23" s="41"/>
    </row>
    <row r="24" spans="1:4" x14ac:dyDescent="0.25">
      <c r="A24" s="41" t="s">
        <v>28</v>
      </c>
      <c r="B24" s="41"/>
      <c r="C24" s="41"/>
    </row>
    <row r="25" spans="1:4" x14ac:dyDescent="0.25">
      <c r="A25" s="5" t="s">
        <v>15</v>
      </c>
    </row>
    <row r="26" spans="1:4" x14ac:dyDescent="0.25">
      <c r="A26" s="32" t="str">
        <f>"Hodnota kritéria = (nejkratší doba/doba hodnoceného účastníka)*"&amp;C5</f>
        <v>Hodnota kritéria = (nejkratší doba/doba hodnoceného účastníka)*10</v>
      </c>
      <c r="B26" s="33"/>
      <c r="C26" s="34"/>
    </row>
  </sheetData>
  <sheetProtection selectLockedCells="1" selectUnlockedCells="1"/>
  <mergeCells count="1">
    <mergeCell ref="A1:D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171</v>
      </c>
      <c r="F1" t="s">
        <v>48</v>
      </c>
      <c r="K1" t="s">
        <v>172</v>
      </c>
    </row>
    <row r="2" spans="1:26" ht="23.25" customHeight="1" x14ac:dyDescent="0.2">
      <c r="A2" s="141" t="s">
        <v>66</v>
      </c>
      <c r="B2" s="142"/>
      <c r="C2" s="133" t="s">
        <v>31</v>
      </c>
      <c r="D2" s="61" t="s">
        <v>32</v>
      </c>
      <c r="F2" s="154" t="s">
        <v>78</v>
      </c>
      <c r="G2" s="155"/>
      <c r="H2" s="152" t="s">
        <v>79</v>
      </c>
      <c r="I2" s="64" t="s">
        <v>80</v>
      </c>
    </row>
    <row r="3" spans="1:26" ht="15.75" thickBot="1" x14ac:dyDescent="0.25">
      <c r="A3" s="143"/>
      <c r="B3" s="144"/>
      <c r="C3" s="134"/>
      <c r="D3" s="62" t="s">
        <v>33</v>
      </c>
      <c r="F3" s="156"/>
      <c r="G3" s="157"/>
      <c r="H3" s="153"/>
      <c r="I3" s="65" t="s">
        <v>81</v>
      </c>
    </row>
    <row r="4" spans="1:26" ht="15" customHeight="1" x14ac:dyDescent="0.2">
      <c r="A4" s="129" t="s">
        <v>51</v>
      </c>
      <c r="B4" s="137" t="str">
        <f>'Tech.specifikace '!B6</f>
        <v>Pojezd v ose X [mm]</v>
      </c>
      <c r="C4" s="69" t="str">
        <f>IF('Zadávací LIST1'!E2="min.","MAXIMÁLNÍ","MINIMÁLNÍ")</f>
        <v>MAXIMÁLNÍ</v>
      </c>
      <c r="D4" s="133">
        <f>'Tech.specifikace '!E8</f>
        <v>3</v>
      </c>
      <c r="F4" s="129" t="s">
        <v>51</v>
      </c>
      <c r="G4" s="131" t="str">
        <f>B4</f>
        <v>Pojezd v ose X [mm]</v>
      </c>
      <c r="H4" s="69" t="str">
        <f>C4</f>
        <v>MAXIMÁLNÍ</v>
      </c>
      <c r="I4" s="57" t="str">
        <f>H4</f>
        <v>MAXIMÁLNÍ</v>
      </c>
      <c r="K4" s="95" t="s">
        <v>51</v>
      </c>
      <c r="L4" s="97" t="str">
        <f>'Tech.specifikace '!$B$6</f>
        <v>Pojezd v ose X [mm]</v>
      </c>
      <c r="N4" t="s">
        <v>176</v>
      </c>
      <c r="O4" s="69" t="s">
        <v>174</v>
      </c>
      <c r="P4">
        <v>1</v>
      </c>
      <c r="Q4" t="str">
        <f t="shared" ref="Q4:Q35" si="0">"E"&amp;P4</f>
        <v>E1</v>
      </c>
      <c r="R4" t="s">
        <v>182</v>
      </c>
      <c r="S4" t="s">
        <v>175</v>
      </c>
    </row>
    <row r="5" spans="1:26" ht="15.75" customHeight="1" thickBot="1" x14ac:dyDescent="0.25">
      <c r="A5" s="130"/>
      <c r="B5" s="132"/>
      <c r="C5" s="73" t="str">
        <f>'Zadávací LIST1'!E2&amp;" "&amp;'Zadávací LIST1'!F2&amp;" "&amp;'Zadávací LIST1'!D2</f>
        <v>Min. 580 mm</v>
      </c>
      <c r="D5" s="134"/>
      <c r="F5" s="130"/>
      <c r="G5" s="132"/>
      <c r="H5" s="73" t="str">
        <f>C5</f>
        <v>Min. 580 mm</v>
      </c>
      <c r="I5" s="58"/>
      <c r="K5" s="95" t="s">
        <v>52</v>
      </c>
      <c r="L5" s="97" t="str">
        <f>'Tech.specifikace '!$B$12</f>
        <v>Pojezd v ose Y [mm]</v>
      </c>
      <c r="N5" t="s">
        <v>188</v>
      </c>
      <c r="O5" s="69" t="s">
        <v>174</v>
      </c>
      <c r="P5">
        <v>1.5</v>
      </c>
      <c r="Q5" t="str">
        <f t="shared" si="0"/>
        <v>E1,5</v>
      </c>
      <c r="R5" t="s">
        <v>182</v>
      </c>
      <c r="S5" t="s">
        <v>175</v>
      </c>
      <c r="W5" t="s">
        <v>185</v>
      </c>
      <c r="X5">
        <v>1</v>
      </c>
      <c r="Y5" t="s">
        <v>186</v>
      </c>
      <c r="Z5" t="s">
        <v>187</v>
      </c>
    </row>
    <row r="6" spans="1:26" ht="15" customHeight="1" x14ac:dyDescent="0.2">
      <c r="A6" s="129" t="s">
        <v>52</v>
      </c>
      <c r="B6" s="137" t="str">
        <f>'Tech.specifikace '!B12</f>
        <v>Pojezd v ose Y [mm]</v>
      </c>
      <c r="C6" s="69" t="str">
        <f>IF('Zadávací LIST1'!E3="min.","MAXIMÁLNÍ","MINIMÁLNÍ")</f>
        <v>MAXIMÁLNÍ</v>
      </c>
      <c r="D6" s="133">
        <f>'Tech.specifikace '!E14</f>
        <v>3</v>
      </c>
      <c r="F6" s="129" t="s">
        <v>52</v>
      </c>
      <c r="G6" s="131" t="str">
        <f>B6</f>
        <v>Pojezd v ose Y [mm]</v>
      </c>
      <c r="H6" s="69" t="str">
        <f>C6</f>
        <v>MAXIMÁLNÍ</v>
      </c>
      <c r="I6" s="57" t="str">
        <f>H6</f>
        <v>MAXIMÁLNÍ</v>
      </c>
      <c r="K6" s="95" t="s">
        <v>53</v>
      </c>
      <c r="L6" s="97" t="str">
        <f>'Tech.specifikace '!$B$18</f>
        <v>Pojezd v ose Z [mm]</v>
      </c>
      <c r="N6" t="s">
        <v>173</v>
      </c>
      <c r="O6" s="69" t="s">
        <v>174</v>
      </c>
      <c r="P6">
        <v>2</v>
      </c>
      <c r="Q6" t="str">
        <f t="shared" si="0"/>
        <v>E2</v>
      </c>
      <c r="R6" t="s">
        <v>182</v>
      </c>
      <c r="S6" t="s">
        <v>175</v>
      </c>
      <c r="W6" t="s">
        <v>185</v>
      </c>
      <c r="X6">
        <v>1.5</v>
      </c>
      <c r="Y6" t="s">
        <v>186</v>
      </c>
      <c r="Z6" t="s">
        <v>187</v>
      </c>
    </row>
    <row r="7" spans="1:26" ht="15.75" customHeight="1" thickBot="1" x14ac:dyDescent="0.25">
      <c r="A7" s="130"/>
      <c r="B7" s="132"/>
      <c r="C7" s="73" t="str">
        <f>'Zadávací LIST1'!E3&amp;" "&amp;'Zadávací LIST1'!F3&amp;" "&amp;'Zadávací LIST1'!D3</f>
        <v>Min. 380 mm</v>
      </c>
      <c r="D7" s="134" t="s">
        <v>148</v>
      </c>
      <c r="F7" s="130"/>
      <c r="G7" s="132"/>
      <c r="H7" s="73" t="str">
        <f>C7</f>
        <v>Min. 380 mm</v>
      </c>
      <c r="I7" s="58"/>
      <c r="K7" s="95" t="s">
        <v>54</v>
      </c>
      <c r="L7" s="97" t="str">
        <f>'Tech.specifikace '!$B$24</f>
        <v>Rychloposuv osy X [m/min]</v>
      </c>
      <c r="N7" t="s">
        <v>189</v>
      </c>
      <c r="O7" s="69" t="s">
        <v>174</v>
      </c>
      <c r="P7">
        <v>2.5</v>
      </c>
      <c r="Q7" t="str">
        <f t="shared" si="0"/>
        <v>E2,5</v>
      </c>
      <c r="R7" t="s">
        <v>182</v>
      </c>
      <c r="S7" t="s">
        <v>175</v>
      </c>
      <c r="W7" t="s">
        <v>185</v>
      </c>
      <c r="X7">
        <v>2</v>
      </c>
      <c r="Y7" t="s">
        <v>186</v>
      </c>
      <c r="Z7" t="s">
        <v>187</v>
      </c>
    </row>
    <row r="8" spans="1:26" ht="15" customHeight="1" x14ac:dyDescent="0.2">
      <c r="A8" s="129" t="s">
        <v>53</v>
      </c>
      <c r="B8" s="137" t="str">
        <f>'Tech.specifikace '!B18</f>
        <v>Pojezd v ose Z [mm]</v>
      </c>
      <c r="C8" s="69" t="str">
        <f>IF('Zadávací LIST1'!E4="min.","MAXIMÁLNÍ","MINIMÁLNÍ")</f>
        <v>MAXIMÁLNÍ</v>
      </c>
      <c r="D8" s="133">
        <f>'Tech.specifikace '!E20</f>
        <v>3</v>
      </c>
      <c r="F8" s="129" t="s">
        <v>53</v>
      </c>
      <c r="G8" s="131" t="str">
        <f t="shared" ref="G8" si="1">B8</f>
        <v>Pojezd v ose Z [mm]</v>
      </c>
      <c r="H8" s="69" t="str">
        <f t="shared" ref="H8:H63" si="2">C8</f>
        <v>MAXIMÁLNÍ</v>
      </c>
      <c r="I8" s="57" t="str">
        <f t="shared" ref="I8" si="3">H8</f>
        <v>MAXIMÁLNÍ</v>
      </c>
      <c r="K8" s="95" t="s">
        <v>55</v>
      </c>
      <c r="L8" s="97" t="str">
        <f>'Tech.specifikace '!$B$30</f>
        <v>Rychloposuv osy Y [m/min]</v>
      </c>
      <c r="N8" t="s">
        <v>177</v>
      </c>
      <c r="O8" s="69" t="s">
        <v>174</v>
      </c>
      <c r="P8">
        <v>3</v>
      </c>
      <c r="Q8" t="str">
        <f t="shared" si="0"/>
        <v>E3</v>
      </c>
      <c r="R8" t="s">
        <v>182</v>
      </c>
      <c r="S8" t="s">
        <v>175</v>
      </c>
      <c r="W8" t="s">
        <v>185</v>
      </c>
      <c r="X8">
        <v>2.5</v>
      </c>
      <c r="Y8" t="s">
        <v>186</v>
      </c>
      <c r="Z8" t="s">
        <v>187</v>
      </c>
    </row>
    <row r="9" spans="1:26" ht="15.75" customHeight="1" thickBot="1" x14ac:dyDescent="0.25">
      <c r="A9" s="130"/>
      <c r="B9" s="132"/>
      <c r="C9" s="73" t="str">
        <f>'Zadávací LIST1'!E4&amp;" "&amp;'Zadávací LIST1'!F4&amp;" "&amp;'Zadávací LIST1'!D4</f>
        <v>Min. 280 mm</v>
      </c>
      <c r="D9" s="134" t="s">
        <v>149</v>
      </c>
      <c r="F9" s="130"/>
      <c r="G9" s="132"/>
      <c r="H9" s="73" t="str">
        <f t="shared" si="2"/>
        <v>Min. 280 mm</v>
      </c>
      <c r="I9" s="58"/>
      <c r="K9" s="95" t="s">
        <v>34</v>
      </c>
      <c r="L9" s="97" t="str">
        <f>'Tech.specifikace '!$B$36</f>
        <v>Rychloposuv osy Z [m/min]</v>
      </c>
      <c r="N9" t="s">
        <v>190</v>
      </c>
      <c r="O9" s="69" t="s">
        <v>174</v>
      </c>
      <c r="P9">
        <v>3.5</v>
      </c>
      <c r="Q9" t="str">
        <f t="shared" si="0"/>
        <v>E3,5</v>
      </c>
      <c r="R9" t="s">
        <v>182</v>
      </c>
      <c r="S9" t="s">
        <v>175</v>
      </c>
      <c r="W9" t="s">
        <v>185</v>
      </c>
      <c r="X9">
        <v>3</v>
      </c>
      <c r="Y9" t="s">
        <v>186</v>
      </c>
      <c r="Z9" t="s">
        <v>187</v>
      </c>
    </row>
    <row r="10" spans="1:26" ht="15.75" customHeight="1" x14ac:dyDescent="0.2">
      <c r="A10" s="129" t="s">
        <v>54</v>
      </c>
      <c r="B10" s="137" t="str">
        <f>'Tech.specifikace '!B24</f>
        <v>Rychloposuv osy X [m/min]</v>
      </c>
      <c r="C10" s="69" t="str">
        <f>IF('Zadávací LIST1'!E5="min.","MAXIMÁLNÍ","MINIMÁLNÍ")</f>
        <v>MAXIMÁLNÍ</v>
      </c>
      <c r="D10" s="133">
        <f>'Tech.specifikace '!E26</f>
        <v>3</v>
      </c>
      <c r="F10" s="129" t="s">
        <v>54</v>
      </c>
      <c r="G10" s="131" t="str">
        <f t="shared" ref="G10" si="4">B10</f>
        <v>Rychloposuv osy X [m/min]</v>
      </c>
      <c r="H10" s="69" t="str">
        <f t="shared" si="2"/>
        <v>MAXIMÁLNÍ</v>
      </c>
      <c r="I10" s="57" t="str">
        <f t="shared" ref="I10" si="5">H10</f>
        <v>MAXIMÁLNÍ</v>
      </c>
      <c r="K10" s="95" t="s">
        <v>35</v>
      </c>
      <c r="L10" s="97" t="str">
        <f>'Tech.specifikace '!$B$42</f>
        <v>Otáčky vřetene [ot/min]</v>
      </c>
      <c r="N10" t="s">
        <v>178</v>
      </c>
      <c r="O10" s="69" t="s">
        <v>174</v>
      </c>
      <c r="P10">
        <v>4</v>
      </c>
      <c r="Q10" t="str">
        <f t="shared" si="0"/>
        <v>E4</v>
      </c>
      <c r="R10" t="s">
        <v>182</v>
      </c>
      <c r="S10" t="s">
        <v>175</v>
      </c>
      <c r="W10" t="s">
        <v>185</v>
      </c>
      <c r="X10">
        <v>3.5</v>
      </c>
      <c r="Y10" t="s">
        <v>186</v>
      </c>
      <c r="Z10" t="s">
        <v>187</v>
      </c>
    </row>
    <row r="11" spans="1:26" ht="15.75" customHeight="1" thickBot="1" x14ac:dyDescent="0.25">
      <c r="A11" s="130"/>
      <c r="B11" s="132"/>
      <c r="C11" s="73" t="str">
        <f>'Zadávací LIST1'!E5&amp;" "&amp;'Zadávací LIST1'!F5&amp;" "&amp;'Zadávací LIST1'!D5</f>
        <v>Min. 500 mm</v>
      </c>
      <c r="D11" s="134" t="s">
        <v>150</v>
      </c>
      <c r="F11" s="130"/>
      <c r="G11" s="132"/>
      <c r="H11" s="73" t="str">
        <f t="shared" si="2"/>
        <v>Min. 500 mm</v>
      </c>
      <c r="I11" s="58"/>
      <c r="K11" s="95" t="s">
        <v>40</v>
      </c>
      <c r="L11" s="97" t="str">
        <f>'Tech.specifikace '!$B$48</f>
        <v>Kapacita zásobníků nástrojů [ks]</v>
      </c>
      <c r="N11" t="s">
        <v>191</v>
      </c>
      <c r="O11" s="69" t="s">
        <v>174</v>
      </c>
      <c r="P11">
        <v>4.5</v>
      </c>
      <c r="Q11" t="str">
        <f t="shared" si="0"/>
        <v>E4,5</v>
      </c>
      <c r="R11" t="s">
        <v>182</v>
      </c>
      <c r="S11" t="s">
        <v>175</v>
      </c>
      <c r="W11" t="s">
        <v>185</v>
      </c>
      <c r="X11">
        <v>4</v>
      </c>
      <c r="Y11" t="s">
        <v>186</v>
      </c>
      <c r="Z11" t="s">
        <v>187</v>
      </c>
    </row>
    <row r="12" spans="1:26" ht="15" customHeight="1" x14ac:dyDescent="0.2">
      <c r="A12" s="129" t="s">
        <v>55</v>
      </c>
      <c r="B12" s="137" t="str">
        <f>'Tech.specifikace '!B30</f>
        <v>Rychloposuv osy Y [m/min]</v>
      </c>
      <c r="C12" s="69" t="str">
        <f>IF('Zadávací LIST1'!E6="min.","MAXIMÁLNÍ","MINIMÁLNÍ")</f>
        <v>MAXIMÁLNÍ</v>
      </c>
      <c r="D12" s="133">
        <f>'Tech.specifikace '!E32</f>
        <v>3</v>
      </c>
      <c r="F12" s="129" t="s">
        <v>55</v>
      </c>
      <c r="G12" s="131" t="str">
        <f t="shared" ref="G12" si="6">B12</f>
        <v>Rychloposuv osy Y [m/min]</v>
      </c>
      <c r="H12" s="69" t="str">
        <f t="shared" si="2"/>
        <v>MAXIMÁLNÍ</v>
      </c>
      <c r="I12" s="57" t="str">
        <f t="shared" ref="I12" si="7">H12</f>
        <v>MAXIMÁLNÍ</v>
      </c>
      <c r="K12" s="95" t="s">
        <v>36</v>
      </c>
      <c r="L12" s="97" t="str">
        <f>'Tech.specifikace '!$B$54</f>
        <v>Maximální hmotnost nástroje [kg]</v>
      </c>
      <c r="N12" t="s">
        <v>179</v>
      </c>
      <c r="O12" s="69" t="s">
        <v>174</v>
      </c>
      <c r="P12">
        <v>5</v>
      </c>
      <c r="Q12" t="str">
        <f t="shared" si="0"/>
        <v>E5</v>
      </c>
      <c r="R12" t="s">
        <v>182</v>
      </c>
      <c r="S12" t="s">
        <v>175</v>
      </c>
      <c r="W12" t="s">
        <v>185</v>
      </c>
      <c r="X12">
        <v>4.5</v>
      </c>
      <c r="Y12" t="s">
        <v>186</v>
      </c>
      <c r="Z12" t="s">
        <v>187</v>
      </c>
    </row>
    <row r="13" spans="1:26" ht="15.75" customHeight="1" thickBot="1" x14ac:dyDescent="0.25">
      <c r="A13" s="130"/>
      <c r="B13" s="132"/>
      <c r="C13" s="73" t="str">
        <f>'Zadávací LIST1'!E6&amp;" "&amp;'Zadávací LIST1'!F6&amp;" "&amp;'Zadávací LIST1'!D6</f>
        <v>Min. 50 mm</v>
      </c>
      <c r="D13" s="134" t="s">
        <v>151</v>
      </c>
      <c r="F13" s="130"/>
      <c r="G13" s="132"/>
      <c r="H13" s="73" t="str">
        <f t="shared" si="2"/>
        <v>Min. 50 mm</v>
      </c>
      <c r="I13" s="58"/>
      <c r="K13" s="95" t="s">
        <v>37</v>
      </c>
      <c r="L13" s="97" t="e">
        <f>'Tech.specifikace '!#REF!</f>
        <v>#REF!</v>
      </c>
      <c r="N13" t="s">
        <v>192</v>
      </c>
      <c r="O13" s="69" t="s">
        <v>174</v>
      </c>
      <c r="P13">
        <v>5.5</v>
      </c>
      <c r="Q13" t="str">
        <f t="shared" si="0"/>
        <v>E5,5</v>
      </c>
      <c r="R13" t="s">
        <v>182</v>
      </c>
      <c r="S13" t="s">
        <v>175</v>
      </c>
      <c r="W13" t="s">
        <v>185</v>
      </c>
      <c r="X13">
        <v>5</v>
      </c>
      <c r="Y13" t="s">
        <v>186</v>
      </c>
      <c r="Z13" t="s">
        <v>187</v>
      </c>
    </row>
    <row r="14" spans="1:26" ht="15" customHeight="1" x14ac:dyDescent="0.2">
      <c r="A14" s="129" t="s">
        <v>34</v>
      </c>
      <c r="B14" s="137" t="str">
        <f>'Tech.specifikace '!B36</f>
        <v>Rychloposuv osy Z [m/min]</v>
      </c>
      <c r="C14" s="69" t="str">
        <f>IF('Zadávací LIST1'!E7="min.","MAXIMÁLNÍ","MINIMÁLNÍ")</f>
        <v>MAXIMÁLNÍ</v>
      </c>
      <c r="D14" s="133">
        <f>'Tech.specifikace '!E38</f>
        <v>3</v>
      </c>
      <c r="F14" s="129" t="s">
        <v>34</v>
      </c>
      <c r="G14" s="131" t="str">
        <f t="shared" ref="G14" si="8">B14</f>
        <v>Rychloposuv osy Z [m/min]</v>
      </c>
      <c r="H14" s="69" t="str">
        <f t="shared" si="2"/>
        <v>MAXIMÁLNÍ</v>
      </c>
      <c r="I14" s="57" t="str">
        <f t="shared" ref="I14" si="9">H14</f>
        <v>MAXIMÁLNÍ</v>
      </c>
      <c r="K14" s="95" t="s">
        <v>38</v>
      </c>
      <c r="L14" s="97" t="e">
        <f>'Tech.specifikace '!#REF!</f>
        <v>#REF!</v>
      </c>
      <c r="N14" t="s">
        <v>180</v>
      </c>
      <c r="O14" s="69" t="s">
        <v>174</v>
      </c>
      <c r="P14">
        <v>6</v>
      </c>
      <c r="Q14" t="str">
        <f t="shared" si="0"/>
        <v>E6</v>
      </c>
      <c r="R14" t="s">
        <v>182</v>
      </c>
      <c r="S14" t="s">
        <v>175</v>
      </c>
      <c r="W14" t="s">
        <v>185</v>
      </c>
      <c r="X14">
        <v>5.5</v>
      </c>
      <c r="Y14" t="s">
        <v>186</v>
      </c>
      <c r="Z14" t="s">
        <v>187</v>
      </c>
    </row>
    <row r="15" spans="1:26" ht="15.75" customHeight="1" thickBot="1" x14ac:dyDescent="0.25">
      <c r="A15" s="130"/>
      <c r="B15" s="132"/>
      <c r="C15" s="73" t="str">
        <f>'Zadávací LIST1'!E7&amp;" "&amp;'Zadávací LIST1'!F7&amp;" "&amp;'Zadávací LIST1'!D7</f>
        <v>Min. 200 mm</v>
      </c>
      <c r="D15" s="134" t="s">
        <v>152</v>
      </c>
      <c r="F15" s="130"/>
      <c r="G15" s="132"/>
      <c r="H15" s="73" t="str">
        <f t="shared" si="2"/>
        <v>Min. 200 mm</v>
      </c>
      <c r="I15" s="58"/>
      <c r="K15" s="95" t="s">
        <v>39</v>
      </c>
      <c r="L15" s="97" t="e">
        <f>'Tech.specifikace '!#REF!</f>
        <v>#REF!</v>
      </c>
      <c r="N15" t="s">
        <v>193</v>
      </c>
      <c r="O15" s="69" t="s">
        <v>174</v>
      </c>
      <c r="P15">
        <v>6.5</v>
      </c>
      <c r="Q15" t="str">
        <f t="shared" si="0"/>
        <v>E6,5</v>
      </c>
      <c r="R15" t="s">
        <v>182</v>
      </c>
      <c r="S15" t="s">
        <v>175</v>
      </c>
      <c r="W15" t="s">
        <v>185</v>
      </c>
      <c r="X15">
        <v>6</v>
      </c>
      <c r="Y15" t="s">
        <v>186</v>
      </c>
      <c r="Z15" t="s">
        <v>187</v>
      </c>
    </row>
    <row r="16" spans="1:26" ht="15" customHeight="1" x14ac:dyDescent="0.2">
      <c r="A16" s="129" t="s">
        <v>35</v>
      </c>
      <c r="B16" s="137" t="str">
        <f>'Tech.specifikace '!B42</f>
        <v>Otáčky vřetene [ot/min]</v>
      </c>
      <c r="C16" s="69" t="str">
        <f>IF('Zadávací LIST1'!E8="min.","MAXIMÁLNÍ","MINIMÁLNÍ")</f>
        <v>MAXIMÁLNÍ</v>
      </c>
      <c r="D16" s="133">
        <f>'Tech.specifikace '!E44</f>
        <v>4</v>
      </c>
      <c r="F16" s="129" t="s">
        <v>35</v>
      </c>
      <c r="G16" s="131" t="str">
        <f t="shared" ref="G16" si="10">B16</f>
        <v>Otáčky vřetene [ot/min]</v>
      </c>
      <c r="H16" s="69" t="str">
        <f t="shared" si="2"/>
        <v>MAXIMÁLNÍ</v>
      </c>
      <c r="I16" s="57" t="str">
        <f t="shared" ref="I16" si="11">H16</f>
        <v>MAXIMÁLNÍ</v>
      </c>
      <c r="K16" s="95" t="s">
        <v>56</v>
      </c>
      <c r="L16" s="97" t="e">
        <f>'Tech.specifikace '!#REF!</f>
        <v>#REF!</v>
      </c>
      <c r="N16" t="s">
        <v>181</v>
      </c>
      <c r="O16" s="69" t="s">
        <v>174</v>
      </c>
      <c r="P16">
        <v>7</v>
      </c>
      <c r="Q16" t="str">
        <f t="shared" si="0"/>
        <v>E7</v>
      </c>
      <c r="R16" t="s">
        <v>182</v>
      </c>
      <c r="S16" t="s">
        <v>175</v>
      </c>
      <c r="W16" t="s">
        <v>185</v>
      </c>
      <c r="X16">
        <v>6.5</v>
      </c>
      <c r="Y16" t="s">
        <v>186</v>
      </c>
      <c r="Z16" t="s">
        <v>187</v>
      </c>
    </row>
    <row r="17" spans="1:26" ht="15.75" customHeight="1" thickBot="1" x14ac:dyDescent="0.25">
      <c r="A17" s="130"/>
      <c r="B17" s="132"/>
      <c r="C17" s="73" t="str">
        <f>'Zadávací LIST1'!E8&amp;" "&amp;'Zadávací LIST1'!F8&amp;" "&amp;'Zadávací LIST1'!D8</f>
        <v>Min. 100-50 mm</v>
      </c>
      <c r="D17" s="134" t="s">
        <v>153</v>
      </c>
      <c r="F17" s="130"/>
      <c r="G17" s="132"/>
      <c r="H17" s="73" t="str">
        <f t="shared" si="2"/>
        <v>Min. 100-50 mm</v>
      </c>
      <c r="I17" s="58"/>
      <c r="K17" s="95" t="s">
        <v>57</v>
      </c>
      <c r="L17" s="97" t="e">
        <f>'Tech.specifikace '!#REF!</f>
        <v>#REF!</v>
      </c>
      <c r="N17" t="s">
        <v>194</v>
      </c>
      <c r="O17" s="69" t="s">
        <v>174</v>
      </c>
      <c r="P17">
        <v>7.5</v>
      </c>
      <c r="Q17" t="str">
        <f t="shared" si="0"/>
        <v>E7,5</v>
      </c>
      <c r="R17" t="s">
        <v>182</v>
      </c>
      <c r="S17" t="s">
        <v>175</v>
      </c>
      <c r="W17" t="s">
        <v>185</v>
      </c>
      <c r="X17">
        <v>7</v>
      </c>
      <c r="Y17" t="s">
        <v>186</v>
      </c>
      <c r="Z17" t="s">
        <v>187</v>
      </c>
    </row>
    <row r="18" spans="1:26" ht="15" customHeight="1" x14ac:dyDescent="0.2">
      <c r="A18" s="129" t="s">
        <v>40</v>
      </c>
      <c r="B18" s="137" t="str">
        <f>'Tech.specifikace '!B48</f>
        <v>Kapacita zásobníků nástrojů [ks]</v>
      </c>
      <c r="C18" s="69" t="str">
        <f>IF('Zadávací LIST1'!E9="min.","MAXIMÁLNÍ","MINIMÁLNÍ")</f>
        <v>MAXIMÁLNÍ</v>
      </c>
      <c r="D18" s="133">
        <f>'Tech.specifikace '!E50</f>
        <v>4</v>
      </c>
      <c r="F18" s="129" t="s">
        <v>40</v>
      </c>
      <c r="G18" s="131" t="str">
        <f t="shared" ref="G18:G58" si="12">B18</f>
        <v>Kapacita zásobníků nástrojů [ks]</v>
      </c>
      <c r="H18" s="69" t="str">
        <f t="shared" si="2"/>
        <v>MAXIMÁLNÍ</v>
      </c>
      <c r="I18" s="57" t="str">
        <f t="shared" ref="I18" si="13">H18</f>
        <v>MAXIMÁLNÍ</v>
      </c>
      <c r="K18" s="95" t="s">
        <v>58</v>
      </c>
      <c r="L18" s="97" t="e">
        <f>'Tech.specifikace '!#REF!</f>
        <v>#REF!</v>
      </c>
      <c r="N18" t="s">
        <v>195</v>
      </c>
      <c r="O18" s="69" t="s">
        <v>174</v>
      </c>
      <c r="P18">
        <v>8</v>
      </c>
      <c r="Q18" t="str">
        <f t="shared" si="0"/>
        <v>E8</v>
      </c>
      <c r="R18" t="s">
        <v>182</v>
      </c>
      <c r="S18" t="s">
        <v>175</v>
      </c>
      <c r="W18" t="s">
        <v>185</v>
      </c>
      <c r="X18">
        <v>7.5</v>
      </c>
      <c r="Y18" t="s">
        <v>186</v>
      </c>
      <c r="Z18" t="s">
        <v>187</v>
      </c>
    </row>
    <row r="19" spans="1:26" ht="15.75" customHeight="1" thickBot="1" x14ac:dyDescent="0.25">
      <c r="A19" s="130"/>
      <c r="B19" s="132"/>
      <c r="C19" s="73" t="str">
        <f>'Zadávací LIST1'!E9&amp;" "&amp;'Zadávací LIST1'!F9&amp;" "&amp;'Zadávací LIST1'!D9</f>
        <v>Min. 100+50 mm</v>
      </c>
      <c r="D19" s="134" t="s">
        <v>154</v>
      </c>
      <c r="F19" s="130"/>
      <c r="G19" s="132"/>
      <c r="H19" s="73" t="str">
        <f t="shared" si="2"/>
        <v>Min. 100+50 mm</v>
      </c>
      <c r="I19" s="58"/>
      <c r="K19" s="95" t="s">
        <v>59</v>
      </c>
      <c r="L19" s="97" t="e">
        <f>'Tech.specifikace '!#REF!</f>
        <v>#REF!</v>
      </c>
      <c r="N19" t="s">
        <v>196</v>
      </c>
      <c r="O19" s="69" t="s">
        <v>174</v>
      </c>
      <c r="P19">
        <v>8.5</v>
      </c>
      <c r="Q19" t="str">
        <f t="shared" si="0"/>
        <v>E8,5</v>
      </c>
      <c r="R19" t="s">
        <v>182</v>
      </c>
      <c r="S19" t="s">
        <v>175</v>
      </c>
      <c r="W19" t="s">
        <v>185</v>
      </c>
      <c r="X19">
        <v>8</v>
      </c>
      <c r="Y19" t="s">
        <v>186</v>
      </c>
      <c r="Z19" t="s">
        <v>187</v>
      </c>
    </row>
    <row r="20" spans="1:26" ht="15" customHeight="1" x14ac:dyDescent="0.2">
      <c r="A20" s="129" t="s">
        <v>36</v>
      </c>
      <c r="B20" s="137" t="str">
        <f>'Tech.specifikace '!B54</f>
        <v>Maximální hmotnost nástroje [kg]</v>
      </c>
      <c r="C20" s="69" t="str">
        <f>IF('Zadávací LIST1'!E10="min.","MAXIMÁLNÍ","MINIMÁLNÍ")</f>
        <v>MAXIMÁLNÍ</v>
      </c>
      <c r="D20" s="133">
        <f>'Tech.specifikace '!E56</f>
        <v>4</v>
      </c>
      <c r="F20" s="129" t="s">
        <v>36</v>
      </c>
      <c r="G20" s="131" t="str">
        <f t="shared" ref="G20:G60" si="14">B20</f>
        <v>Maximální hmotnost nástroje [kg]</v>
      </c>
      <c r="H20" s="69" t="str">
        <f t="shared" si="2"/>
        <v>MAXIMÁLNÍ</v>
      </c>
      <c r="I20" s="57" t="str">
        <f t="shared" ref="I20" si="15">H20</f>
        <v>MAXIMÁLNÍ</v>
      </c>
      <c r="K20" s="95" t="s">
        <v>60</v>
      </c>
      <c r="L20" s="97" t="e">
        <f>'Tech.specifikace '!#REF!</f>
        <v>#REF!</v>
      </c>
      <c r="N20" t="s">
        <v>197</v>
      </c>
      <c r="O20" s="69" t="s">
        <v>174</v>
      </c>
      <c r="P20">
        <v>9</v>
      </c>
      <c r="Q20" t="str">
        <f t="shared" si="0"/>
        <v>E9</v>
      </c>
      <c r="R20" t="s">
        <v>182</v>
      </c>
      <c r="S20" t="s">
        <v>175</v>
      </c>
      <c r="W20" t="s">
        <v>185</v>
      </c>
      <c r="X20">
        <v>8.5</v>
      </c>
      <c r="Y20" t="s">
        <v>186</v>
      </c>
      <c r="Z20" t="s">
        <v>187</v>
      </c>
    </row>
    <row r="21" spans="1:26" ht="15.75" customHeight="1" thickBot="1" x14ac:dyDescent="0.25">
      <c r="A21" s="130"/>
      <c r="B21" s="132"/>
      <c r="C21" s="73" t="str">
        <f>'Zadávací LIST1'!E10&amp;" "&amp;'Zadávací LIST1'!F10&amp;" "&amp;'Zadávací LIST1'!D10</f>
        <v>Min. 550 mm</v>
      </c>
      <c r="D21" s="134" t="s">
        <v>155</v>
      </c>
      <c r="F21" s="130"/>
      <c r="G21" s="132"/>
      <c r="H21" s="73" t="str">
        <f t="shared" si="2"/>
        <v>Min. 550 mm</v>
      </c>
      <c r="I21" s="58"/>
      <c r="K21" s="95" t="s">
        <v>61</v>
      </c>
      <c r="L21" s="97" t="e">
        <f>'Tech.specifikace '!#REF!</f>
        <v>#REF!</v>
      </c>
      <c r="N21" t="s">
        <v>198</v>
      </c>
      <c r="O21" s="69" t="s">
        <v>174</v>
      </c>
      <c r="P21">
        <v>9.5</v>
      </c>
      <c r="Q21" t="str">
        <f t="shared" si="0"/>
        <v>E9,5</v>
      </c>
      <c r="R21" t="s">
        <v>182</v>
      </c>
      <c r="S21" t="s">
        <v>175</v>
      </c>
      <c r="W21" t="s">
        <v>185</v>
      </c>
      <c r="X21">
        <v>9</v>
      </c>
      <c r="Y21" t="s">
        <v>186</v>
      </c>
      <c r="Z21" t="s">
        <v>187</v>
      </c>
    </row>
    <row r="22" spans="1:26" ht="15" customHeight="1" x14ac:dyDescent="0.2">
      <c r="A22" s="129" t="s">
        <v>37</v>
      </c>
      <c r="B22" s="137" t="e">
        <f>'Tech.specifikace '!#REF!</f>
        <v>#REF!</v>
      </c>
      <c r="C22" s="69" t="str">
        <f>IF('Zadávací LIST1'!E11="min.","MAXIMÁLNÍ","MINIMÁLNÍ")</f>
        <v>MAXIMÁLNÍ</v>
      </c>
      <c r="D22" s="133" t="e">
        <f>'Tech.specifikace '!#REF!</f>
        <v>#REF!</v>
      </c>
      <c r="F22" s="129" t="s">
        <v>37</v>
      </c>
      <c r="G22" s="131" t="e">
        <f t="shared" ref="G22:G62" si="16">B22</f>
        <v>#REF!</v>
      </c>
      <c r="H22" s="69" t="str">
        <f t="shared" si="2"/>
        <v>MAXIMÁLNÍ</v>
      </c>
      <c r="I22" s="57" t="str">
        <f t="shared" ref="I22" si="17">H22</f>
        <v>MAXIMÁLNÍ</v>
      </c>
      <c r="K22" s="95" t="s">
        <v>62</v>
      </c>
      <c r="L22" s="97" t="e">
        <f>'Tech.specifikace '!#REF!</f>
        <v>#REF!</v>
      </c>
      <c r="N22" t="s">
        <v>199</v>
      </c>
      <c r="O22" s="69" t="s">
        <v>174</v>
      </c>
      <c r="P22">
        <v>10</v>
      </c>
      <c r="Q22" t="str">
        <f t="shared" si="0"/>
        <v>E10</v>
      </c>
      <c r="R22" t="s">
        <v>182</v>
      </c>
      <c r="S22" t="s">
        <v>175</v>
      </c>
      <c r="W22" t="s">
        <v>185</v>
      </c>
      <c r="X22">
        <v>9.5</v>
      </c>
      <c r="Y22" t="s">
        <v>186</v>
      </c>
      <c r="Z22" t="s">
        <v>187</v>
      </c>
    </row>
    <row r="23" spans="1:26" ht="15.75" customHeight="1" thickBot="1" x14ac:dyDescent="0.25">
      <c r="A23" s="130"/>
      <c r="B23" s="132"/>
      <c r="C23" s="73" t="str">
        <f>'Zadávací LIST1'!E11&amp;" "&amp;'Zadávací LIST1'!F11&amp;" "&amp;'Zadávací LIST1'!D11</f>
        <v>Min. 30000 mm/min</v>
      </c>
      <c r="D23" s="134" t="s">
        <v>156</v>
      </c>
      <c r="F23" s="130"/>
      <c r="G23" s="132"/>
      <c r="H23" s="73" t="str">
        <f t="shared" si="2"/>
        <v>Min. 30000 mm/min</v>
      </c>
      <c r="I23" s="58"/>
      <c r="K23" s="95" t="s">
        <v>63</v>
      </c>
      <c r="L23" s="97" t="e">
        <f>'Tech.specifikace '!#REF!</f>
        <v>#REF!</v>
      </c>
      <c r="N23" t="s">
        <v>200</v>
      </c>
      <c r="O23" s="69" t="s">
        <v>174</v>
      </c>
      <c r="P23">
        <v>10.5</v>
      </c>
      <c r="Q23" t="str">
        <f t="shared" si="0"/>
        <v>E10,5</v>
      </c>
      <c r="R23" t="s">
        <v>182</v>
      </c>
      <c r="S23" t="s">
        <v>175</v>
      </c>
      <c r="W23" t="s">
        <v>185</v>
      </c>
      <c r="X23">
        <v>10</v>
      </c>
      <c r="Y23" t="s">
        <v>186</v>
      </c>
      <c r="Z23" t="s">
        <v>187</v>
      </c>
    </row>
    <row r="24" spans="1:26" ht="15" customHeight="1" x14ac:dyDescent="0.2">
      <c r="A24" s="129" t="s">
        <v>38</v>
      </c>
      <c r="B24" s="137" t="e">
        <f>'Tech.specifikace '!#REF!</f>
        <v>#REF!</v>
      </c>
      <c r="C24" s="69" t="str">
        <f>IF('Zadávací LIST1'!E12="min.","MAXIMÁLNÍ","MINIMÁLNÍ")</f>
        <v>MAXIMÁLNÍ</v>
      </c>
      <c r="D24" s="133" t="e">
        <f>'Tech.specifikace '!#REF!</f>
        <v>#REF!</v>
      </c>
      <c r="F24" s="129" t="s">
        <v>38</v>
      </c>
      <c r="G24" s="131" t="e">
        <f t="shared" ref="G24" si="18">B24</f>
        <v>#REF!</v>
      </c>
      <c r="H24" s="69" t="str">
        <f t="shared" si="2"/>
        <v>MAXIMÁLNÍ</v>
      </c>
      <c r="I24" s="57" t="str">
        <f t="shared" ref="I24" si="19">H24</f>
        <v>MAXIMÁLNÍ</v>
      </c>
      <c r="K24" s="95" t="s">
        <v>41</v>
      </c>
      <c r="L24" s="97" t="e">
        <f>'Tech.specifikace '!#REF!</f>
        <v>#REF!</v>
      </c>
      <c r="N24" t="s">
        <v>201</v>
      </c>
      <c r="O24" s="69" t="s">
        <v>174</v>
      </c>
      <c r="P24">
        <v>11</v>
      </c>
      <c r="Q24" t="str">
        <f t="shared" si="0"/>
        <v>E11</v>
      </c>
      <c r="R24" t="s">
        <v>182</v>
      </c>
      <c r="S24" t="s">
        <v>175</v>
      </c>
      <c r="W24" t="s">
        <v>185</v>
      </c>
      <c r="X24">
        <v>10.5</v>
      </c>
      <c r="Y24" t="s">
        <v>186</v>
      </c>
      <c r="Z24" t="s">
        <v>187</v>
      </c>
    </row>
    <row r="25" spans="1:26" ht="15.75" customHeight="1" thickBot="1" x14ac:dyDescent="0.25">
      <c r="A25" s="130"/>
      <c r="B25" s="132"/>
      <c r="C25" s="73" t="str">
        <f>'Zadávací LIST1'!E12&amp;" "&amp;'Zadávací LIST1'!F12&amp;" "&amp;'Zadávací LIST1'!D12</f>
        <v>Min. 10000 mm/min</v>
      </c>
      <c r="D25" s="134" t="s">
        <v>157</v>
      </c>
      <c r="F25" s="130"/>
      <c r="G25" s="132"/>
      <c r="H25" s="73" t="str">
        <f t="shared" si="2"/>
        <v>Min. 10000 mm/min</v>
      </c>
      <c r="I25" s="58"/>
      <c r="K25" s="95" t="s">
        <v>42</v>
      </c>
      <c r="L25" s="97" t="e">
        <f>'Tech.specifikace '!#REF!</f>
        <v>#REF!</v>
      </c>
      <c r="N25" t="s">
        <v>202</v>
      </c>
      <c r="O25" s="69" t="s">
        <v>174</v>
      </c>
      <c r="P25">
        <v>11.5</v>
      </c>
      <c r="Q25" t="str">
        <f t="shared" si="0"/>
        <v>E11,5</v>
      </c>
      <c r="R25" t="s">
        <v>182</v>
      </c>
      <c r="S25" t="s">
        <v>175</v>
      </c>
      <c r="W25" t="s">
        <v>185</v>
      </c>
      <c r="X25">
        <v>11</v>
      </c>
      <c r="Y25" t="s">
        <v>186</v>
      </c>
      <c r="Z25" t="s">
        <v>187</v>
      </c>
    </row>
    <row r="26" spans="1:26" ht="15" customHeight="1" x14ac:dyDescent="0.2">
      <c r="A26" s="129" t="s">
        <v>39</v>
      </c>
      <c r="B26" s="137" t="e">
        <f>'Tech.specifikace '!#REF!</f>
        <v>#REF!</v>
      </c>
      <c r="C26" s="69" t="str">
        <f>IF('Zadávací LIST1'!E13="min.","MAXIMÁLNÍ","MINIMÁLNÍ")</f>
        <v>MAXIMÁLNÍ</v>
      </c>
      <c r="D26" s="133" t="e">
        <f>'Tech.specifikace '!#REF!</f>
        <v>#REF!</v>
      </c>
      <c r="F26" s="129" t="s">
        <v>39</v>
      </c>
      <c r="G26" s="131" t="e">
        <f t="shared" ref="G26" si="20">B26</f>
        <v>#REF!</v>
      </c>
      <c r="H26" s="69" t="str">
        <f t="shared" si="2"/>
        <v>MAXIMÁLNÍ</v>
      </c>
      <c r="I26" s="57" t="str">
        <f t="shared" ref="I26" si="21">H26</f>
        <v>MAXIMÁLNÍ</v>
      </c>
      <c r="K26" s="95" t="s">
        <v>43</v>
      </c>
      <c r="L26" s="97" t="e">
        <f>'Tech.specifikace '!#REF!</f>
        <v>#REF!</v>
      </c>
      <c r="N26" t="s">
        <v>203</v>
      </c>
      <c r="O26" s="69" t="s">
        <v>174</v>
      </c>
      <c r="P26">
        <v>12</v>
      </c>
      <c r="Q26" t="str">
        <f t="shared" si="0"/>
        <v>E12</v>
      </c>
      <c r="R26" t="s">
        <v>182</v>
      </c>
      <c r="S26" t="s">
        <v>175</v>
      </c>
      <c r="W26" t="s">
        <v>185</v>
      </c>
      <c r="X26">
        <v>11.5</v>
      </c>
      <c r="Y26" t="s">
        <v>186</v>
      </c>
      <c r="Z26" t="s">
        <v>187</v>
      </c>
    </row>
    <row r="27" spans="1:26" ht="15.75" customHeight="1" thickBot="1" x14ac:dyDescent="0.25">
      <c r="A27" s="130"/>
      <c r="B27" s="132"/>
      <c r="C27" s="73" t="str">
        <f>'Zadávací LIST1'!E13&amp;" "&amp;'Zadávací LIST1'!F13&amp;" "&amp;'Zadávací LIST1'!D13</f>
        <v>Min. 30000 mm/min</v>
      </c>
      <c r="D27" s="134" t="s">
        <v>158</v>
      </c>
      <c r="F27" s="130"/>
      <c r="G27" s="132"/>
      <c r="H27" s="73" t="str">
        <f t="shared" si="2"/>
        <v>Min. 30000 mm/min</v>
      </c>
      <c r="I27" s="58"/>
      <c r="K27" s="95" t="s">
        <v>64</v>
      </c>
      <c r="L27" s="97" t="e">
        <f>'Tech.specifikace '!#REF!</f>
        <v>#REF!</v>
      </c>
      <c r="N27" t="s">
        <v>204</v>
      </c>
      <c r="O27" s="69" t="s">
        <v>174</v>
      </c>
      <c r="P27">
        <v>12.5</v>
      </c>
      <c r="Q27" t="str">
        <f t="shared" si="0"/>
        <v>E12,5</v>
      </c>
      <c r="R27" t="s">
        <v>182</v>
      </c>
      <c r="S27" t="s">
        <v>175</v>
      </c>
      <c r="W27" t="s">
        <v>185</v>
      </c>
      <c r="X27">
        <v>12</v>
      </c>
      <c r="Y27" t="s">
        <v>186</v>
      </c>
      <c r="Z27" t="s">
        <v>187</v>
      </c>
    </row>
    <row r="28" spans="1:26" ht="15" customHeight="1" x14ac:dyDescent="0.2">
      <c r="A28" s="129" t="s">
        <v>56</v>
      </c>
      <c r="B28" s="137" t="e">
        <f>'Tech.specifikace '!#REF!</f>
        <v>#REF!</v>
      </c>
      <c r="C28" s="69" t="str">
        <f>IF('Zadávací LIST1'!E14="min.","MAXIMÁLNÍ","MINIMÁLNÍ")</f>
        <v>MAXIMÁLNÍ</v>
      </c>
      <c r="D28" s="133" t="e">
        <f>'Tech.specifikace '!#REF!</f>
        <v>#REF!</v>
      </c>
      <c r="F28" s="129" t="s">
        <v>56</v>
      </c>
      <c r="G28" s="131" t="e">
        <f t="shared" si="12"/>
        <v>#REF!</v>
      </c>
      <c r="H28" s="69" t="str">
        <f t="shared" si="2"/>
        <v>MAXIMÁLNÍ</v>
      </c>
      <c r="I28" s="57" t="str">
        <f t="shared" ref="I28" si="22">H28</f>
        <v>MAXIMÁLNÍ</v>
      </c>
      <c r="K28" s="95" t="s">
        <v>65</v>
      </c>
      <c r="L28" s="97" t="e">
        <f>'Tech.specifikace '!#REF!</f>
        <v>#REF!</v>
      </c>
      <c r="N28" t="s">
        <v>205</v>
      </c>
      <c r="O28" s="69" t="s">
        <v>174</v>
      </c>
      <c r="P28">
        <v>13</v>
      </c>
      <c r="Q28" t="str">
        <f t="shared" si="0"/>
        <v>E13</v>
      </c>
      <c r="R28" t="s">
        <v>182</v>
      </c>
      <c r="S28" t="s">
        <v>175</v>
      </c>
      <c r="W28" t="s">
        <v>185</v>
      </c>
      <c r="X28">
        <v>12.5</v>
      </c>
      <c r="Y28" t="s">
        <v>186</v>
      </c>
      <c r="Z28" t="s">
        <v>187</v>
      </c>
    </row>
    <row r="29" spans="1:26" ht="15.75" customHeight="1" thickBot="1" x14ac:dyDescent="0.25">
      <c r="A29" s="130"/>
      <c r="B29" s="132"/>
      <c r="C29" s="73" t="str">
        <f>'Zadávací LIST1'!E14&amp;" "&amp;'Zadávací LIST1'!F14&amp;" "&amp;'Zadávací LIST1'!D14</f>
        <v>Min. 5500 ot/min</v>
      </c>
      <c r="D29" s="134" t="s">
        <v>159</v>
      </c>
      <c r="F29" s="130"/>
      <c r="G29" s="132"/>
      <c r="H29" s="73" t="str">
        <f t="shared" si="2"/>
        <v>Min. 5500 ot/min</v>
      </c>
      <c r="I29" s="58"/>
      <c r="K29" s="95" t="s">
        <v>120</v>
      </c>
      <c r="L29" s="97" t="e">
        <f>'Tech.specifikace '!#REF!</f>
        <v>#REF!</v>
      </c>
      <c r="N29" t="s">
        <v>206</v>
      </c>
      <c r="O29" s="69" t="s">
        <v>174</v>
      </c>
      <c r="P29">
        <v>13.5</v>
      </c>
      <c r="Q29" t="str">
        <f t="shared" si="0"/>
        <v>E13,5</v>
      </c>
      <c r="R29" t="s">
        <v>182</v>
      </c>
      <c r="S29" t="s">
        <v>175</v>
      </c>
      <c r="W29" t="s">
        <v>185</v>
      </c>
      <c r="X29">
        <v>13</v>
      </c>
      <c r="Y29" t="s">
        <v>186</v>
      </c>
      <c r="Z29" t="s">
        <v>187</v>
      </c>
    </row>
    <row r="30" spans="1:26" ht="15" customHeight="1" x14ac:dyDescent="0.2">
      <c r="A30" s="129" t="s">
        <v>57</v>
      </c>
      <c r="B30" s="137" t="e">
        <f>'Tech.specifikace '!#REF!</f>
        <v>#REF!</v>
      </c>
      <c r="C30" s="69" t="str">
        <f>IF('Zadávací LIST1'!E15="min.","MAXIMÁLNÍ","MINIMÁLNÍ")</f>
        <v>MAXIMÁLNÍ</v>
      </c>
      <c r="D30" s="133" t="e">
        <f>'Tech.specifikace '!#REF!</f>
        <v>#REF!</v>
      </c>
      <c r="F30" s="129" t="s">
        <v>57</v>
      </c>
      <c r="G30" s="131" t="e">
        <f t="shared" si="14"/>
        <v>#REF!</v>
      </c>
      <c r="H30" s="69" t="str">
        <f t="shared" si="2"/>
        <v>MAXIMÁLNÍ</v>
      </c>
      <c r="I30" s="57" t="str">
        <f t="shared" ref="I30" si="23">H30</f>
        <v>MAXIMÁLNÍ</v>
      </c>
      <c r="K30" s="95" t="s">
        <v>122</v>
      </c>
      <c r="L30" s="97" t="e">
        <f>'Tech.specifikace '!#REF!</f>
        <v>#REF!</v>
      </c>
      <c r="N30" t="s">
        <v>207</v>
      </c>
      <c r="O30" s="69" t="s">
        <v>174</v>
      </c>
      <c r="P30">
        <v>14</v>
      </c>
      <c r="Q30" t="str">
        <f t="shared" si="0"/>
        <v>E14</v>
      </c>
      <c r="R30" t="s">
        <v>182</v>
      </c>
      <c r="S30" t="s">
        <v>175</v>
      </c>
      <c r="W30" t="s">
        <v>185</v>
      </c>
      <c r="X30">
        <v>13.5</v>
      </c>
      <c r="Y30" t="s">
        <v>186</v>
      </c>
      <c r="Z30" t="s">
        <v>187</v>
      </c>
    </row>
    <row r="31" spans="1:26" ht="15.75" customHeight="1" thickBot="1" x14ac:dyDescent="0.25">
      <c r="A31" s="130"/>
      <c r="B31" s="132"/>
      <c r="C31" s="73" t="str">
        <f>'Zadávací LIST1'!E15&amp;" "&amp;'Zadávací LIST1'!F15&amp;" "&amp;'Zadávací LIST1'!D15</f>
        <v>Min. 120 Nm</v>
      </c>
      <c r="D31" s="134" t="s">
        <v>160</v>
      </c>
      <c r="F31" s="130"/>
      <c r="G31" s="132"/>
      <c r="H31" s="73" t="str">
        <f t="shared" si="2"/>
        <v>Min. 120 Nm</v>
      </c>
      <c r="I31" s="58"/>
      <c r="K31" s="95" t="s">
        <v>123</v>
      </c>
      <c r="L31" s="97" t="e">
        <f>'Tech.specifikace '!#REF!</f>
        <v>#REF!</v>
      </c>
      <c r="N31" t="s">
        <v>208</v>
      </c>
      <c r="O31" s="69" t="s">
        <v>174</v>
      </c>
      <c r="P31">
        <v>14.5</v>
      </c>
      <c r="Q31" t="str">
        <f t="shared" si="0"/>
        <v>E14,5</v>
      </c>
      <c r="R31" t="s">
        <v>182</v>
      </c>
      <c r="S31" t="s">
        <v>175</v>
      </c>
      <c r="W31" t="s">
        <v>185</v>
      </c>
      <c r="X31">
        <v>14</v>
      </c>
      <c r="Y31" t="s">
        <v>186</v>
      </c>
      <c r="Z31" t="s">
        <v>187</v>
      </c>
    </row>
    <row r="32" spans="1:26" ht="15" customHeight="1" x14ac:dyDescent="0.2">
      <c r="A32" s="129" t="s">
        <v>58</v>
      </c>
      <c r="B32" s="137" t="e">
        <f>'Tech.specifikace '!#REF!</f>
        <v>#REF!</v>
      </c>
      <c r="C32" s="69" t="str">
        <f>IF('Zadávací LIST1'!E16="min.","MAXIMÁLNÍ","MINIMÁLNÍ")</f>
        <v>MAXIMÁLNÍ</v>
      </c>
      <c r="D32" s="133" t="e">
        <f>'Tech.specifikace '!#REF!</f>
        <v>#REF!</v>
      </c>
      <c r="F32" s="129" t="s">
        <v>58</v>
      </c>
      <c r="G32" s="131" t="e">
        <f t="shared" si="16"/>
        <v>#REF!</v>
      </c>
      <c r="H32" s="69" t="str">
        <f t="shared" si="2"/>
        <v>MAXIMÁLNÍ</v>
      </c>
      <c r="I32" s="57" t="str">
        <f t="shared" ref="I32" si="24">H32</f>
        <v>MAXIMÁLNÍ</v>
      </c>
      <c r="K32" s="95" t="s">
        <v>124</v>
      </c>
      <c r="L32" s="97" t="e">
        <f>'Tech.specifikace '!#REF!</f>
        <v>#REF!</v>
      </c>
      <c r="N32" t="s">
        <v>209</v>
      </c>
      <c r="O32" s="69" t="s">
        <v>174</v>
      </c>
      <c r="P32">
        <v>15</v>
      </c>
      <c r="Q32" t="str">
        <f t="shared" si="0"/>
        <v>E15</v>
      </c>
      <c r="R32" t="s">
        <v>182</v>
      </c>
      <c r="S32" t="s">
        <v>175</v>
      </c>
      <c r="W32" t="s">
        <v>185</v>
      </c>
      <c r="X32">
        <v>14.5</v>
      </c>
      <c r="Y32" t="s">
        <v>186</v>
      </c>
      <c r="Z32" t="s">
        <v>187</v>
      </c>
    </row>
    <row r="33" spans="1:26" ht="23.25" thickBot="1" x14ac:dyDescent="0.25">
      <c r="A33" s="130"/>
      <c r="B33" s="132"/>
      <c r="C33" s="73" t="str">
        <f>'Zadávací LIST1'!E16&amp;" "&amp;'Zadávací LIST1'!F16&amp;" "&amp;'Zadávací LIST1'!D16</f>
        <v>Min. 13 kW</v>
      </c>
      <c r="D33" s="134" t="s">
        <v>161</v>
      </c>
      <c r="F33" s="130"/>
      <c r="G33" s="132"/>
      <c r="H33" s="73" t="str">
        <f t="shared" si="2"/>
        <v>Min. 13 kW</v>
      </c>
      <c r="I33" s="58"/>
      <c r="K33" s="95" t="s">
        <v>125</v>
      </c>
      <c r="L33" s="97" t="e">
        <f>'Tech.specifikace '!#REF!</f>
        <v>#REF!</v>
      </c>
      <c r="N33" t="s">
        <v>210</v>
      </c>
      <c r="O33" s="69" t="s">
        <v>174</v>
      </c>
      <c r="P33">
        <v>15.5</v>
      </c>
      <c r="Q33" t="str">
        <f t="shared" si="0"/>
        <v>E15,5</v>
      </c>
      <c r="R33" t="s">
        <v>182</v>
      </c>
      <c r="S33" t="s">
        <v>175</v>
      </c>
      <c r="W33" t="s">
        <v>185</v>
      </c>
      <c r="X33">
        <v>15</v>
      </c>
      <c r="Y33" t="s">
        <v>186</v>
      </c>
      <c r="Z33" t="s">
        <v>187</v>
      </c>
    </row>
    <row r="34" spans="1:26" ht="15" customHeight="1" x14ac:dyDescent="0.2">
      <c r="A34" s="129" t="s">
        <v>59</v>
      </c>
      <c r="B34" s="137" t="e">
        <f>'Tech.specifikace '!#REF!</f>
        <v>#REF!</v>
      </c>
      <c r="C34" s="69" t="str">
        <f>IF('Zadávací LIST1'!E17="min.","MAXIMÁLNÍ","MINIMÁLNÍ")</f>
        <v>MAXIMÁLNÍ</v>
      </c>
      <c r="D34" s="133" t="e">
        <f>'Tech.specifikace '!#REF!</f>
        <v>#REF!</v>
      </c>
      <c r="F34" s="129" t="s">
        <v>59</v>
      </c>
      <c r="G34" s="131" t="e">
        <f t="shared" ref="G34" si="25">B34</f>
        <v>#REF!</v>
      </c>
      <c r="H34" s="69" t="str">
        <f t="shared" si="2"/>
        <v>MAXIMÁLNÍ</v>
      </c>
      <c r="I34" s="57" t="str">
        <f t="shared" ref="I34" si="26">H34</f>
        <v>MAXIMÁLNÍ</v>
      </c>
      <c r="N34" t="s">
        <v>211</v>
      </c>
      <c r="O34" s="69" t="s">
        <v>174</v>
      </c>
      <c r="P34">
        <v>16</v>
      </c>
      <c r="Q34" t="str">
        <f t="shared" si="0"/>
        <v>E16</v>
      </c>
      <c r="R34" t="s">
        <v>182</v>
      </c>
      <c r="S34" t="s">
        <v>175</v>
      </c>
      <c r="W34" t="s">
        <v>185</v>
      </c>
      <c r="X34">
        <v>15.5</v>
      </c>
      <c r="Y34" t="s">
        <v>186</v>
      </c>
      <c r="Z34" t="s">
        <v>187</v>
      </c>
    </row>
    <row r="35" spans="1:26" ht="23.25" thickBot="1" x14ac:dyDescent="0.25">
      <c r="A35" s="130"/>
      <c r="B35" s="132"/>
      <c r="C35" s="73" t="str">
        <f>'Zadávací LIST1'!E17&amp;" "&amp;'Zadávací LIST1'!F17&amp;" "&amp;'Zadávací LIST1'!D17</f>
        <v>Min. 5500 ot/min</v>
      </c>
      <c r="D35" s="134" t="s">
        <v>162</v>
      </c>
      <c r="F35" s="130"/>
      <c r="G35" s="132"/>
      <c r="H35" s="73" t="str">
        <f t="shared" si="2"/>
        <v>Min. 5500 ot/min</v>
      </c>
      <c r="I35" s="58"/>
      <c r="N35" t="s">
        <v>212</v>
      </c>
      <c r="O35" s="69" t="s">
        <v>174</v>
      </c>
      <c r="P35">
        <v>16.5</v>
      </c>
      <c r="Q35" t="str">
        <f t="shared" si="0"/>
        <v>E16,5</v>
      </c>
      <c r="R35" t="s">
        <v>182</v>
      </c>
      <c r="S35" t="s">
        <v>175</v>
      </c>
      <c r="W35" t="s">
        <v>185</v>
      </c>
      <c r="X35">
        <v>16</v>
      </c>
      <c r="Y35" t="s">
        <v>186</v>
      </c>
      <c r="Z35" t="s">
        <v>187</v>
      </c>
    </row>
    <row r="36" spans="1:26" ht="15" customHeight="1" x14ac:dyDescent="0.2">
      <c r="A36" s="129" t="s">
        <v>60</v>
      </c>
      <c r="B36" s="137" t="e">
        <f>'Tech.specifikace '!#REF!</f>
        <v>#REF!</v>
      </c>
      <c r="C36" s="69" t="str">
        <f>IF('Zadávací LIST1'!E18="min.","MAXIMÁLNÍ","MINIMÁLNÍ")</f>
        <v>MAXIMÁLNÍ</v>
      </c>
      <c r="D36" s="133" t="e">
        <f>'Tech.specifikace '!#REF!</f>
        <v>#REF!</v>
      </c>
      <c r="F36" s="129" t="s">
        <v>60</v>
      </c>
      <c r="G36" s="131" t="e">
        <f t="shared" ref="G36" si="27">B36</f>
        <v>#REF!</v>
      </c>
      <c r="H36" s="69" t="str">
        <f t="shared" si="2"/>
        <v>MAXIMÁLNÍ</v>
      </c>
      <c r="I36" s="57" t="str">
        <f t="shared" ref="I36" si="28">H36</f>
        <v>MAXIMÁLNÍ</v>
      </c>
      <c r="N36" t="s">
        <v>213</v>
      </c>
      <c r="O36" s="69" t="s">
        <v>174</v>
      </c>
      <c r="P36">
        <v>17</v>
      </c>
      <c r="Q36" t="str">
        <f t="shared" ref="Q36:Q62" si="29">"E"&amp;P36</f>
        <v>E17</v>
      </c>
      <c r="R36" t="s">
        <v>182</v>
      </c>
      <c r="S36" t="s">
        <v>175</v>
      </c>
      <c r="W36" t="s">
        <v>185</v>
      </c>
      <c r="X36">
        <v>16.5</v>
      </c>
      <c r="Y36" t="s">
        <v>186</v>
      </c>
      <c r="Z36" t="s">
        <v>187</v>
      </c>
    </row>
    <row r="37" spans="1:26" ht="23.25" thickBot="1" x14ac:dyDescent="0.25">
      <c r="A37" s="130"/>
      <c r="B37" s="132"/>
      <c r="C37" s="73" t="str">
        <f>'Zadávací LIST1'!E18&amp;" "&amp;'Zadávací LIST1'!F18&amp;" "&amp;'Zadávací LIST1'!D18</f>
        <v>Min. 20 Nm</v>
      </c>
      <c r="D37" s="134" t="s">
        <v>163</v>
      </c>
      <c r="F37" s="130"/>
      <c r="G37" s="132"/>
      <c r="H37" s="73" t="str">
        <f t="shared" si="2"/>
        <v>Min. 20 Nm</v>
      </c>
      <c r="I37" s="58"/>
      <c r="N37" t="s">
        <v>214</v>
      </c>
      <c r="O37" s="69" t="s">
        <v>174</v>
      </c>
      <c r="P37">
        <v>17.5</v>
      </c>
      <c r="Q37" t="str">
        <f t="shared" si="29"/>
        <v>E17,5</v>
      </c>
      <c r="R37" t="s">
        <v>182</v>
      </c>
      <c r="S37" t="s">
        <v>175</v>
      </c>
      <c r="W37" t="s">
        <v>185</v>
      </c>
      <c r="X37">
        <v>17</v>
      </c>
      <c r="Y37" t="s">
        <v>186</v>
      </c>
      <c r="Z37" t="s">
        <v>187</v>
      </c>
    </row>
    <row r="38" spans="1:26" ht="22.5" x14ac:dyDescent="0.2">
      <c r="A38" s="129" t="s">
        <v>61</v>
      </c>
      <c r="B38" s="137" t="e">
        <f>'Tech.specifikace '!#REF!</f>
        <v>#REF!</v>
      </c>
      <c r="C38" s="69" t="str">
        <f>IF('Zadávací LIST1'!E19="min.","MAXIMÁLNÍ","MINIMÁLNÍ")</f>
        <v>MAXIMÁLNÍ</v>
      </c>
      <c r="D38" s="133" t="e">
        <f>'Tech.specifikace '!#REF!</f>
        <v>#REF!</v>
      </c>
      <c r="F38" s="129" t="s">
        <v>61</v>
      </c>
      <c r="G38" s="131" t="e">
        <f t="shared" si="12"/>
        <v>#REF!</v>
      </c>
      <c r="H38" s="69" t="str">
        <f t="shared" si="2"/>
        <v>MAXIMÁLNÍ</v>
      </c>
      <c r="I38" s="57" t="str">
        <f t="shared" ref="I38" si="30">H38</f>
        <v>MAXIMÁLNÍ</v>
      </c>
      <c r="N38" t="s">
        <v>215</v>
      </c>
      <c r="O38" s="69" t="s">
        <v>174</v>
      </c>
      <c r="P38">
        <v>18</v>
      </c>
      <c r="Q38" t="str">
        <f t="shared" si="29"/>
        <v>E18</v>
      </c>
      <c r="R38" t="s">
        <v>182</v>
      </c>
      <c r="S38" t="s">
        <v>175</v>
      </c>
      <c r="W38" t="s">
        <v>185</v>
      </c>
      <c r="X38">
        <v>17.5</v>
      </c>
      <c r="Y38" t="s">
        <v>186</v>
      </c>
      <c r="Z38" t="s">
        <v>187</v>
      </c>
    </row>
    <row r="39" spans="1:26" ht="23.25" thickBot="1" x14ac:dyDescent="0.25">
      <c r="A39" s="130"/>
      <c r="B39" s="132"/>
      <c r="C39" s="73" t="str">
        <f>'Zadávací LIST1'!E19&amp;" "&amp;'Zadávací LIST1'!F19&amp;" "&amp;'Zadávací LIST1'!D19</f>
        <v>Min. 5500 ot/min</v>
      </c>
      <c r="D39" s="134" t="s">
        <v>164</v>
      </c>
      <c r="F39" s="130"/>
      <c r="G39" s="132"/>
      <c r="H39" s="73" t="str">
        <f t="shared" si="2"/>
        <v>Min. 5500 ot/min</v>
      </c>
      <c r="I39" s="58"/>
      <c r="N39" t="s">
        <v>216</v>
      </c>
      <c r="O39" s="69" t="s">
        <v>174</v>
      </c>
      <c r="P39">
        <v>18.5</v>
      </c>
      <c r="Q39" t="str">
        <f t="shared" si="29"/>
        <v>E18,5</v>
      </c>
      <c r="R39" t="s">
        <v>182</v>
      </c>
      <c r="S39" t="s">
        <v>175</v>
      </c>
      <c r="W39" t="s">
        <v>185</v>
      </c>
      <c r="X39">
        <v>18</v>
      </c>
      <c r="Y39" t="s">
        <v>186</v>
      </c>
      <c r="Z39" t="s">
        <v>187</v>
      </c>
    </row>
    <row r="40" spans="1:26" ht="15" customHeight="1" x14ac:dyDescent="0.2">
      <c r="A40" s="129" t="s">
        <v>62</v>
      </c>
      <c r="B40" s="137" t="e">
        <f>'Tech.specifikace '!#REF!</f>
        <v>#REF!</v>
      </c>
      <c r="C40" s="69" t="str">
        <f>IF('Zadávací LIST1'!E20="min.","MAXIMÁLNÍ","MINIMÁLNÍ")</f>
        <v>MAXIMÁLNÍ</v>
      </c>
      <c r="D40" s="133" t="e">
        <f>'Tech.specifikace '!#REF!</f>
        <v>#REF!</v>
      </c>
      <c r="F40" s="129" t="s">
        <v>62</v>
      </c>
      <c r="G40" s="131" t="e">
        <f t="shared" si="14"/>
        <v>#REF!</v>
      </c>
      <c r="H40" s="69" t="str">
        <f t="shared" si="2"/>
        <v>MAXIMÁLNÍ</v>
      </c>
      <c r="I40" s="57" t="str">
        <f t="shared" ref="I40" si="31">H40</f>
        <v>MAXIMÁLNÍ</v>
      </c>
      <c r="N40" t="s">
        <v>217</v>
      </c>
      <c r="O40" s="69" t="s">
        <v>174</v>
      </c>
      <c r="P40">
        <v>19</v>
      </c>
      <c r="Q40" t="str">
        <f t="shared" si="29"/>
        <v>E19</v>
      </c>
      <c r="R40" t="s">
        <v>182</v>
      </c>
      <c r="S40" t="s">
        <v>175</v>
      </c>
      <c r="W40" t="s">
        <v>185</v>
      </c>
      <c r="X40">
        <v>18.5</v>
      </c>
      <c r="Y40" t="s">
        <v>186</v>
      </c>
      <c r="Z40" t="s">
        <v>187</v>
      </c>
    </row>
    <row r="41" spans="1:26" ht="23.25" thickBot="1" x14ac:dyDescent="0.25">
      <c r="A41" s="130"/>
      <c r="B41" s="132"/>
      <c r="C41" s="73" t="str">
        <f>'Zadávací LIST1'!E20&amp;" "&amp;'Zadávací LIST1'!F20&amp;" "&amp;'Zadávací LIST1'!D20</f>
        <v>Min. 120 Nm</v>
      </c>
      <c r="D41" s="134" t="s">
        <v>165</v>
      </c>
      <c r="F41" s="130"/>
      <c r="G41" s="132"/>
      <c r="H41" s="73" t="str">
        <f t="shared" si="2"/>
        <v>Min. 120 Nm</v>
      </c>
      <c r="I41" s="58"/>
      <c r="N41" t="s">
        <v>218</v>
      </c>
      <c r="O41" s="69" t="s">
        <v>174</v>
      </c>
      <c r="P41">
        <v>19.5</v>
      </c>
      <c r="Q41" t="str">
        <f t="shared" si="29"/>
        <v>E19,5</v>
      </c>
      <c r="R41" t="s">
        <v>182</v>
      </c>
      <c r="S41" t="s">
        <v>175</v>
      </c>
      <c r="W41" t="s">
        <v>185</v>
      </c>
      <c r="X41">
        <v>19</v>
      </c>
      <c r="Y41" t="s">
        <v>186</v>
      </c>
      <c r="Z41" t="s">
        <v>187</v>
      </c>
    </row>
    <row r="42" spans="1:26" ht="15" customHeight="1" x14ac:dyDescent="0.2">
      <c r="A42" s="129" t="s">
        <v>63</v>
      </c>
      <c r="B42" s="137" t="e">
        <f>'Tech.specifikace '!#REF!</f>
        <v>#REF!</v>
      </c>
      <c r="C42" s="69" t="str">
        <f>IF('Zadávací LIST1'!E21="min.","MAXIMÁLNÍ","MINIMÁLNÍ")</f>
        <v>MAXIMÁLNÍ</v>
      </c>
      <c r="D42" s="133" t="e">
        <f>'Tech.specifikace '!#REF!</f>
        <v>#REF!</v>
      </c>
      <c r="F42" s="129" t="s">
        <v>63</v>
      </c>
      <c r="G42" s="131" t="e">
        <f t="shared" si="16"/>
        <v>#REF!</v>
      </c>
      <c r="H42" s="69" t="str">
        <f t="shared" si="2"/>
        <v>MAXIMÁLNÍ</v>
      </c>
      <c r="I42" s="57" t="str">
        <f t="shared" ref="I42" si="32">H42</f>
        <v>MAXIMÁLNÍ</v>
      </c>
      <c r="N42" t="s">
        <v>219</v>
      </c>
      <c r="O42" s="69" t="s">
        <v>174</v>
      </c>
      <c r="P42">
        <v>20</v>
      </c>
      <c r="Q42" t="str">
        <f t="shared" si="29"/>
        <v>E20</v>
      </c>
      <c r="R42" t="s">
        <v>182</v>
      </c>
      <c r="S42" t="s">
        <v>175</v>
      </c>
      <c r="W42" t="s">
        <v>185</v>
      </c>
      <c r="X42">
        <v>19.5</v>
      </c>
      <c r="Y42" t="s">
        <v>186</v>
      </c>
      <c r="Z42" t="s">
        <v>187</v>
      </c>
    </row>
    <row r="43" spans="1:26" ht="23.25" thickBot="1" x14ac:dyDescent="0.25">
      <c r="A43" s="130"/>
      <c r="B43" s="132"/>
      <c r="C43" s="73" t="str">
        <f>'Zadávací LIST1'!E21&amp;" "&amp;'Zadávací LIST1'!F21&amp;" "&amp;'Zadávací LIST1'!D21</f>
        <v>Min. 13 kW</v>
      </c>
      <c r="D43" s="134" t="s">
        <v>166</v>
      </c>
      <c r="F43" s="130"/>
      <c r="G43" s="132"/>
      <c r="H43" s="73" t="str">
        <f t="shared" si="2"/>
        <v>Min. 13 kW</v>
      </c>
      <c r="I43" s="58"/>
      <c r="N43" t="s">
        <v>220</v>
      </c>
      <c r="O43" s="69" t="s">
        <v>174</v>
      </c>
      <c r="P43">
        <v>20.5</v>
      </c>
      <c r="Q43" t="str">
        <f t="shared" si="29"/>
        <v>E20,5</v>
      </c>
      <c r="R43" t="s">
        <v>182</v>
      </c>
      <c r="S43" t="s">
        <v>175</v>
      </c>
      <c r="W43" t="s">
        <v>185</v>
      </c>
      <c r="X43">
        <v>20</v>
      </c>
      <c r="Y43" t="s">
        <v>186</v>
      </c>
      <c r="Z43" t="s">
        <v>187</v>
      </c>
    </row>
    <row r="44" spans="1:26" ht="15" customHeight="1" x14ac:dyDescent="0.2">
      <c r="A44" s="129" t="s">
        <v>41</v>
      </c>
      <c r="B44" s="150" t="e">
        <f>'Tech.specifikace '!#REF!</f>
        <v>#REF!</v>
      </c>
      <c r="C44" s="69" t="str">
        <f>IF('Zadávací LIST1'!E22="min.","MAXIMÁLNÍ","MINIMÁLNÍ")</f>
        <v>MAXIMÁLNÍ</v>
      </c>
      <c r="D44" s="133" t="e">
        <f>'Tech.specifikace '!#REF!</f>
        <v>#REF!</v>
      </c>
      <c r="F44" s="129" t="s">
        <v>41</v>
      </c>
      <c r="G44" s="131" t="e">
        <f t="shared" ref="G44" si="33">B44</f>
        <v>#REF!</v>
      </c>
      <c r="H44" s="69" t="str">
        <f t="shared" si="2"/>
        <v>MAXIMÁLNÍ</v>
      </c>
      <c r="I44" s="57" t="str">
        <f t="shared" ref="I44" si="34">H44</f>
        <v>MAXIMÁLNÍ</v>
      </c>
      <c r="N44" t="s">
        <v>221</v>
      </c>
      <c r="O44" s="69" t="s">
        <v>174</v>
      </c>
      <c r="P44">
        <v>21</v>
      </c>
      <c r="Q44" t="str">
        <f t="shared" si="29"/>
        <v>E21</v>
      </c>
      <c r="R44" t="s">
        <v>182</v>
      </c>
      <c r="S44" t="s">
        <v>175</v>
      </c>
      <c r="W44" t="s">
        <v>185</v>
      </c>
      <c r="X44">
        <v>20.5</v>
      </c>
      <c r="Y44" t="s">
        <v>186</v>
      </c>
      <c r="Z44" t="s">
        <v>187</v>
      </c>
    </row>
    <row r="45" spans="1:26" ht="23.25" thickBot="1" x14ac:dyDescent="0.25">
      <c r="A45" s="130"/>
      <c r="B45" s="151"/>
      <c r="C45" s="73" t="str">
        <f>'Zadávací LIST1'!E22&amp;" "&amp;'Zadávací LIST1'!F22&amp;" "&amp;'Zadávací LIST1'!D22</f>
        <v>Min. 5500 ot/min</v>
      </c>
      <c r="D45" s="134" t="s">
        <v>138</v>
      </c>
      <c r="F45" s="130"/>
      <c r="G45" s="132"/>
      <c r="H45" s="73" t="str">
        <f t="shared" si="2"/>
        <v>Min. 5500 ot/min</v>
      </c>
      <c r="I45" s="58"/>
      <c r="N45" t="s">
        <v>222</v>
      </c>
      <c r="O45" s="69" t="s">
        <v>174</v>
      </c>
      <c r="P45">
        <v>21.5</v>
      </c>
      <c r="Q45" t="str">
        <f t="shared" si="29"/>
        <v>E21,5</v>
      </c>
      <c r="R45" t="s">
        <v>182</v>
      </c>
      <c r="S45" t="s">
        <v>175</v>
      </c>
      <c r="W45" t="s">
        <v>185</v>
      </c>
      <c r="X45">
        <v>21</v>
      </c>
      <c r="Y45" t="s">
        <v>186</v>
      </c>
      <c r="Z45" t="s">
        <v>187</v>
      </c>
    </row>
    <row r="46" spans="1:26" ht="15" customHeight="1" x14ac:dyDescent="0.2">
      <c r="A46" s="129" t="s">
        <v>42</v>
      </c>
      <c r="B46" s="137" t="e">
        <f>'Tech.specifikace '!#REF!</f>
        <v>#REF!</v>
      </c>
      <c r="C46" s="69" t="str">
        <f>IF('Zadávací LIST1'!E23="min.","MAXIMÁLNÍ","MINIMÁLNÍ")</f>
        <v>MAXIMÁLNÍ</v>
      </c>
      <c r="D46" s="133" t="e">
        <f>'Tech.specifikace '!#REF!</f>
        <v>#REF!</v>
      </c>
      <c r="F46" s="129" t="s">
        <v>42</v>
      </c>
      <c r="G46" s="131" t="e">
        <f t="shared" ref="G46" si="35">B46</f>
        <v>#REF!</v>
      </c>
      <c r="H46" s="69" t="str">
        <f t="shared" si="2"/>
        <v>MAXIMÁLNÍ</v>
      </c>
      <c r="I46" s="57" t="str">
        <f t="shared" ref="I46" si="36">H46</f>
        <v>MAXIMÁLNÍ</v>
      </c>
      <c r="N46" t="s">
        <v>223</v>
      </c>
      <c r="O46" s="69" t="s">
        <v>174</v>
      </c>
      <c r="P46">
        <v>22</v>
      </c>
      <c r="Q46" t="str">
        <f t="shared" si="29"/>
        <v>E22</v>
      </c>
      <c r="R46" t="s">
        <v>182</v>
      </c>
      <c r="S46" t="s">
        <v>175</v>
      </c>
      <c r="W46" t="s">
        <v>185</v>
      </c>
      <c r="X46">
        <v>21.5</v>
      </c>
      <c r="Y46" t="s">
        <v>186</v>
      </c>
      <c r="Z46" t="s">
        <v>187</v>
      </c>
    </row>
    <row r="47" spans="1:26" ht="23.25" thickBot="1" x14ac:dyDescent="0.25">
      <c r="A47" s="130"/>
      <c r="B47" s="132"/>
      <c r="C47" s="73" t="str">
        <f>'Zadávací LIST1'!E23&amp;" "&amp;'Zadávací LIST1'!F23&amp;" "&amp;'Zadávací LIST1'!D23</f>
        <v>Min. 20 Nm</v>
      </c>
      <c r="D47" s="134" t="s">
        <v>139</v>
      </c>
      <c r="F47" s="130"/>
      <c r="G47" s="132"/>
      <c r="H47" s="73" t="str">
        <f t="shared" si="2"/>
        <v>Min. 20 Nm</v>
      </c>
      <c r="I47" s="58"/>
      <c r="N47" t="s">
        <v>224</v>
      </c>
      <c r="O47" s="69" t="s">
        <v>174</v>
      </c>
      <c r="P47">
        <v>22.5</v>
      </c>
      <c r="Q47" t="str">
        <f t="shared" si="29"/>
        <v>E22,5</v>
      </c>
      <c r="R47" t="s">
        <v>182</v>
      </c>
      <c r="S47" t="s">
        <v>175</v>
      </c>
      <c r="W47" t="s">
        <v>185</v>
      </c>
      <c r="X47">
        <v>22</v>
      </c>
      <c r="Y47" t="s">
        <v>186</v>
      </c>
      <c r="Z47" t="s">
        <v>187</v>
      </c>
    </row>
    <row r="48" spans="1:26" ht="15" customHeight="1" x14ac:dyDescent="0.2">
      <c r="A48" s="129" t="s">
        <v>43</v>
      </c>
      <c r="B48" s="137" t="e">
        <f>'Tech.specifikace '!#REF!</f>
        <v>#REF!</v>
      </c>
      <c r="C48" s="69" t="str">
        <f>IF('Zadávací LIST1'!E24="min.","MAXIMÁLNÍ","MINIMÁLNÍ")</f>
        <v>MAXIMÁLNÍ</v>
      </c>
      <c r="D48" s="133" t="e">
        <f>'Tech.specifikace '!#REF!</f>
        <v>#REF!</v>
      </c>
      <c r="F48" s="129" t="s">
        <v>43</v>
      </c>
      <c r="G48" s="131" t="e">
        <f t="shared" si="12"/>
        <v>#REF!</v>
      </c>
      <c r="H48" s="69" t="str">
        <f t="shared" si="2"/>
        <v>MAXIMÁLNÍ</v>
      </c>
      <c r="I48" s="57" t="str">
        <f t="shared" ref="I48" si="37">H48</f>
        <v>MAXIMÁLNÍ</v>
      </c>
      <c r="N48" t="s">
        <v>225</v>
      </c>
      <c r="O48" s="69" t="s">
        <v>174</v>
      </c>
      <c r="P48">
        <v>23</v>
      </c>
      <c r="Q48" t="str">
        <f t="shared" si="29"/>
        <v>E23</v>
      </c>
      <c r="R48" t="s">
        <v>182</v>
      </c>
      <c r="S48" t="s">
        <v>175</v>
      </c>
      <c r="W48" t="s">
        <v>185</v>
      </c>
      <c r="X48">
        <v>22.5</v>
      </c>
      <c r="Y48" t="s">
        <v>186</v>
      </c>
      <c r="Z48" t="s">
        <v>187</v>
      </c>
    </row>
    <row r="49" spans="1:26" ht="23.25" thickBot="1" x14ac:dyDescent="0.25">
      <c r="A49" s="130"/>
      <c r="B49" s="132"/>
      <c r="C49" s="73" t="str">
        <f>'Zadávací LIST1'!E24&amp;" "&amp;'Zadávací LIST1'!F24&amp;" "&amp;'Zadávací LIST1'!D24</f>
        <v xml:space="preserve">Min.  </v>
      </c>
      <c r="D49" s="134" t="s">
        <v>140</v>
      </c>
      <c r="F49" s="130"/>
      <c r="G49" s="132"/>
      <c r="H49" s="73" t="str">
        <f t="shared" si="2"/>
        <v xml:space="preserve">Min.  </v>
      </c>
      <c r="I49" s="58"/>
      <c r="N49" t="s">
        <v>226</v>
      </c>
      <c r="O49" s="69" t="s">
        <v>174</v>
      </c>
      <c r="P49">
        <v>23.5</v>
      </c>
      <c r="Q49" t="str">
        <f t="shared" si="29"/>
        <v>E23,5</v>
      </c>
      <c r="R49" t="s">
        <v>182</v>
      </c>
      <c r="S49" t="s">
        <v>175</v>
      </c>
      <c r="W49" t="s">
        <v>185</v>
      </c>
      <c r="X49">
        <v>23</v>
      </c>
      <c r="Y49" t="s">
        <v>186</v>
      </c>
      <c r="Z49" t="s">
        <v>187</v>
      </c>
    </row>
    <row r="50" spans="1:26" ht="12.75" customHeight="1" x14ac:dyDescent="0.2">
      <c r="A50" s="129" t="s">
        <v>64</v>
      </c>
      <c r="B50" s="137" t="e">
        <f>'Tech.specifikace '!#REF!</f>
        <v>#REF!</v>
      </c>
      <c r="C50" s="69" t="str">
        <f>IF('Zadávací LIST1'!E25="min.","MAXIMÁLNÍ","MINIMÁLNÍ")</f>
        <v>MAXIMÁLNÍ</v>
      </c>
      <c r="D50" s="133" t="e">
        <f>'Tech.specifikace '!#REF!</f>
        <v>#REF!</v>
      </c>
      <c r="F50" s="129" t="s">
        <v>64</v>
      </c>
      <c r="G50" s="131" t="e">
        <f t="shared" si="14"/>
        <v>#REF!</v>
      </c>
      <c r="H50" s="69" t="str">
        <f t="shared" si="2"/>
        <v>MAXIMÁLNÍ</v>
      </c>
      <c r="I50" s="57" t="str">
        <f t="shared" ref="I50" si="38">H50</f>
        <v>MAXIMÁLNÍ</v>
      </c>
      <c r="N50" t="s">
        <v>227</v>
      </c>
      <c r="O50" s="69" t="s">
        <v>174</v>
      </c>
      <c r="P50">
        <v>24</v>
      </c>
      <c r="Q50" t="str">
        <f t="shared" si="29"/>
        <v>E24</v>
      </c>
      <c r="R50" t="s">
        <v>182</v>
      </c>
      <c r="S50" t="s">
        <v>175</v>
      </c>
      <c r="W50" t="s">
        <v>185</v>
      </c>
      <c r="X50">
        <v>23.5</v>
      </c>
      <c r="Y50" t="s">
        <v>186</v>
      </c>
      <c r="Z50" t="s">
        <v>187</v>
      </c>
    </row>
    <row r="51" spans="1:26" ht="12.75" customHeight="1" thickBot="1" x14ac:dyDescent="0.25">
      <c r="A51" s="130"/>
      <c r="B51" s="132"/>
      <c r="C51" s="73" t="str">
        <f>'Zadávací LIST1'!E25&amp;" "&amp;'Zadávací LIST1'!F25&amp;" "&amp;'Zadávací LIST1'!D25</f>
        <v xml:space="preserve">Min.  </v>
      </c>
      <c r="D51" s="134" t="s">
        <v>141</v>
      </c>
      <c r="F51" s="130"/>
      <c r="G51" s="132"/>
      <c r="H51" s="73" t="str">
        <f t="shared" si="2"/>
        <v xml:space="preserve">Min.  </v>
      </c>
      <c r="I51" s="58"/>
      <c r="N51" t="s">
        <v>228</v>
      </c>
      <c r="O51" s="69" t="s">
        <v>174</v>
      </c>
      <c r="P51">
        <v>24.5</v>
      </c>
      <c r="Q51" t="str">
        <f t="shared" si="29"/>
        <v>E24,5</v>
      </c>
      <c r="R51" t="s">
        <v>182</v>
      </c>
      <c r="S51" t="s">
        <v>175</v>
      </c>
      <c r="W51" t="s">
        <v>185</v>
      </c>
      <c r="X51">
        <v>24</v>
      </c>
      <c r="Y51" t="s">
        <v>186</v>
      </c>
      <c r="Z51" t="s">
        <v>187</v>
      </c>
    </row>
    <row r="52" spans="1:26" ht="12.75" customHeight="1" x14ac:dyDescent="0.2">
      <c r="A52" s="129" t="s">
        <v>65</v>
      </c>
      <c r="B52" s="137" t="e">
        <f>'Tech.specifikace '!#REF!</f>
        <v>#REF!</v>
      </c>
      <c r="C52" s="69" t="str">
        <f>IF('Zadávací LIST1'!E26="min.","MAXIMÁLNÍ","MINIMÁLNÍ")</f>
        <v>MAXIMÁLNÍ</v>
      </c>
      <c r="D52" s="133" t="e">
        <f>'Tech.specifikace '!#REF!</f>
        <v>#REF!</v>
      </c>
      <c r="F52" s="129" t="s">
        <v>65</v>
      </c>
      <c r="G52" s="131" t="e">
        <f t="shared" si="16"/>
        <v>#REF!</v>
      </c>
      <c r="H52" s="69" t="str">
        <f t="shared" si="2"/>
        <v>MAXIMÁLNÍ</v>
      </c>
      <c r="I52" s="57" t="str">
        <f t="shared" ref="I52" si="39">H52</f>
        <v>MAXIMÁLNÍ</v>
      </c>
      <c r="N52" t="s">
        <v>229</v>
      </c>
      <c r="O52" s="69" t="s">
        <v>174</v>
      </c>
      <c r="P52">
        <v>25</v>
      </c>
      <c r="Q52" t="str">
        <f t="shared" si="29"/>
        <v>E25</v>
      </c>
      <c r="R52" t="s">
        <v>182</v>
      </c>
      <c r="S52" t="s">
        <v>175</v>
      </c>
      <c r="W52" t="s">
        <v>185</v>
      </c>
      <c r="X52">
        <v>24.5</v>
      </c>
      <c r="Y52" t="s">
        <v>186</v>
      </c>
      <c r="Z52" t="s">
        <v>187</v>
      </c>
    </row>
    <row r="53" spans="1:26" ht="23.25" thickBot="1" x14ac:dyDescent="0.25">
      <c r="A53" s="130"/>
      <c r="B53" s="132"/>
      <c r="C53" s="73" t="str">
        <f>'Zadávací LIST1'!E26&amp;" "&amp;'Zadávací LIST1'!F26&amp;" "&amp;'Zadávací LIST1'!D26</f>
        <v xml:space="preserve">Min.  </v>
      </c>
      <c r="D53" s="134" t="s">
        <v>142</v>
      </c>
      <c r="F53" s="130"/>
      <c r="G53" s="132"/>
      <c r="H53" s="73" t="str">
        <f t="shared" si="2"/>
        <v xml:space="preserve">Min.  </v>
      </c>
      <c r="I53" s="58"/>
      <c r="N53" t="s">
        <v>230</v>
      </c>
      <c r="O53" s="69" t="s">
        <v>174</v>
      </c>
      <c r="P53">
        <v>25.5</v>
      </c>
      <c r="Q53" t="str">
        <f t="shared" si="29"/>
        <v>E25,5</v>
      </c>
      <c r="R53" t="s">
        <v>182</v>
      </c>
      <c r="S53" t="s">
        <v>175</v>
      </c>
      <c r="W53" t="s">
        <v>185</v>
      </c>
      <c r="X53">
        <v>25</v>
      </c>
      <c r="Y53" t="s">
        <v>186</v>
      </c>
      <c r="Z53" t="s">
        <v>187</v>
      </c>
    </row>
    <row r="54" spans="1:26" ht="12.75" customHeight="1" x14ac:dyDescent="0.2">
      <c r="A54" s="129" t="s">
        <v>120</v>
      </c>
      <c r="B54" s="137" t="e">
        <f>'Tech.specifikace '!#REF!</f>
        <v>#REF!</v>
      </c>
      <c r="C54" s="69" t="str">
        <f>IF('Zadávací LIST1'!E27="min.","MAXIMÁLNÍ","MINIMÁLNÍ")</f>
        <v>MAXIMÁLNÍ</v>
      </c>
      <c r="D54" s="133" t="e">
        <f>'Tech.specifikace '!#REF!</f>
        <v>#REF!</v>
      </c>
      <c r="F54" s="129" t="s">
        <v>120</v>
      </c>
      <c r="G54" s="131" t="e">
        <f t="shared" ref="G54" si="40">B54</f>
        <v>#REF!</v>
      </c>
      <c r="H54" s="69" t="str">
        <f t="shared" si="2"/>
        <v>MAXIMÁLNÍ</v>
      </c>
      <c r="I54" s="57" t="str">
        <f t="shared" ref="I54" si="41">H54</f>
        <v>MAXIMÁLNÍ</v>
      </c>
      <c r="N54" t="s">
        <v>231</v>
      </c>
      <c r="O54" s="69" t="s">
        <v>174</v>
      </c>
      <c r="P54">
        <v>26</v>
      </c>
      <c r="Q54" t="str">
        <f t="shared" si="29"/>
        <v>E26</v>
      </c>
      <c r="R54" t="s">
        <v>182</v>
      </c>
      <c r="S54" t="s">
        <v>175</v>
      </c>
      <c r="W54" t="s">
        <v>185</v>
      </c>
      <c r="X54">
        <v>25.5</v>
      </c>
      <c r="Y54" t="s">
        <v>186</v>
      </c>
      <c r="Z54" t="s">
        <v>187</v>
      </c>
    </row>
    <row r="55" spans="1:26" ht="12.75" customHeight="1" thickBot="1" x14ac:dyDescent="0.25">
      <c r="A55" s="130"/>
      <c r="B55" s="132"/>
      <c r="C55" s="73" t="str">
        <f>'Zadávací LIST1'!E27&amp;" "&amp;'Zadávací LIST1'!F27&amp;" "&amp;'Zadávací LIST1'!D27</f>
        <v xml:space="preserve">Min.  </v>
      </c>
      <c r="D55" s="134" t="s">
        <v>143</v>
      </c>
      <c r="F55" s="130"/>
      <c r="G55" s="132"/>
      <c r="H55" s="73" t="str">
        <f t="shared" si="2"/>
        <v xml:space="preserve">Min.  </v>
      </c>
      <c r="I55" s="58"/>
      <c r="N55" t="s">
        <v>232</v>
      </c>
      <c r="O55" s="69" t="s">
        <v>174</v>
      </c>
      <c r="P55">
        <v>26.5</v>
      </c>
      <c r="Q55" t="str">
        <f t="shared" si="29"/>
        <v>E26,5</v>
      </c>
      <c r="R55" t="s">
        <v>182</v>
      </c>
      <c r="S55" t="s">
        <v>175</v>
      </c>
      <c r="W55" t="s">
        <v>185</v>
      </c>
      <c r="X55">
        <v>26</v>
      </c>
      <c r="Y55" t="s">
        <v>186</v>
      </c>
      <c r="Z55" t="s">
        <v>187</v>
      </c>
    </row>
    <row r="56" spans="1:26" ht="12.75" customHeight="1" x14ac:dyDescent="0.2">
      <c r="A56" s="129" t="s">
        <v>122</v>
      </c>
      <c r="B56" s="137" t="e">
        <f>'Tech.specifikace '!#REF!</f>
        <v>#REF!</v>
      </c>
      <c r="C56" s="69" t="str">
        <f>IF('Zadávací LIST1'!E28="min.","MAXIMÁLNÍ","MINIMÁLNÍ")</f>
        <v>MAXIMÁLNÍ</v>
      </c>
      <c r="D56" s="133" t="e">
        <f>'Tech.specifikace '!#REF!</f>
        <v>#REF!</v>
      </c>
      <c r="F56" s="129" t="s">
        <v>122</v>
      </c>
      <c r="G56" s="131" t="e">
        <f t="shared" ref="G56" si="42">B56</f>
        <v>#REF!</v>
      </c>
      <c r="H56" s="69" t="str">
        <f t="shared" si="2"/>
        <v>MAXIMÁLNÍ</v>
      </c>
      <c r="I56" s="57" t="str">
        <f t="shared" ref="I56" si="43">H56</f>
        <v>MAXIMÁLNÍ</v>
      </c>
      <c r="N56" t="s">
        <v>233</v>
      </c>
      <c r="O56" s="69" t="s">
        <v>174</v>
      </c>
      <c r="P56">
        <v>27</v>
      </c>
      <c r="Q56" t="str">
        <f t="shared" si="29"/>
        <v>E27</v>
      </c>
      <c r="R56" t="s">
        <v>182</v>
      </c>
      <c r="S56" t="s">
        <v>175</v>
      </c>
      <c r="W56" t="s">
        <v>185</v>
      </c>
      <c r="X56">
        <v>26.5</v>
      </c>
      <c r="Y56" t="s">
        <v>186</v>
      </c>
      <c r="Z56" t="s">
        <v>187</v>
      </c>
    </row>
    <row r="57" spans="1:26" ht="23.25" thickBot="1" x14ac:dyDescent="0.25">
      <c r="A57" s="130"/>
      <c r="B57" s="132"/>
      <c r="C57" s="73" t="str">
        <f>'Zadávací LIST1'!E28&amp;" "&amp;'Zadávací LIST1'!F28&amp;" "&amp;'Zadávací LIST1'!D28</f>
        <v xml:space="preserve">Min.  </v>
      </c>
      <c r="D57" s="134" t="s">
        <v>144</v>
      </c>
      <c r="F57" s="130"/>
      <c r="G57" s="132"/>
      <c r="H57" s="73" t="str">
        <f t="shared" si="2"/>
        <v xml:space="preserve">Min.  </v>
      </c>
      <c r="I57" s="58"/>
      <c r="N57" t="s">
        <v>234</v>
      </c>
      <c r="O57" s="69" t="s">
        <v>174</v>
      </c>
      <c r="P57">
        <v>27.5</v>
      </c>
      <c r="Q57" t="str">
        <f t="shared" si="29"/>
        <v>E27,5</v>
      </c>
      <c r="R57" t="s">
        <v>182</v>
      </c>
      <c r="S57" t="s">
        <v>175</v>
      </c>
      <c r="W57" t="s">
        <v>185</v>
      </c>
      <c r="X57">
        <v>27</v>
      </c>
      <c r="Y57" t="s">
        <v>186</v>
      </c>
      <c r="Z57" t="s">
        <v>187</v>
      </c>
    </row>
    <row r="58" spans="1:26" ht="12.75" customHeight="1" x14ac:dyDescent="0.2">
      <c r="A58" s="129" t="s">
        <v>123</v>
      </c>
      <c r="B58" s="137" t="e">
        <f>'Tech.specifikace '!#REF!</f>
        <v>#REF!</v>
      </c>
      <c r="C58" s="69" t="str">
        <f>IF('Zadávací LIST1'!E29="min.","MAXIMÁLNÍ","MINIMÁLNÍ")</f>
        <v>MAXIMÁLNÍ</v>
      </c>
      <c r="D58" s="133" t="e">
        <f>'Tech.specifikace '!#REF!</f>
        <v>#REF!</v>
      </c>
      <c r="F58" s="129" t="s">
        <v>123</v>
      </c>
      <c r="G58" s="131" t="e">
        <f t="shared" si="12"/>
        <v>#REF!</v>
      </c>
      <c r="H58" s="69" t="str">
        <f t="shared" si="2"/>
        <v>MAXIMÁLNÍ</v>
      </c>
      <c r="I58" s="57" t="str">
        <f t="shared" ref="I58" si="44">H58</f>
        <v>MAXIMÁLNÍ</v>
      </c>
      <c r="N58" t="s">
        <v>235</v>
      </c>
      <c r="O58" s="69" t="s">
        <v>174</v>
      </c>
      <c r="P58">
        <v>28</v>
      </c>
      <c r="Q58" t="str">
        <f t="shared" si="29"/>
        <v>E28</v>
      </c>
      <c r="R58" t="s">
        <v>182</v>
      </c>
      <c r="S58" t="s">
        <v>175</v>
      </c>
      <c r="W58" t="s">
        <v>185</v>
      </c>
      <c r="X58">
        <v>27.5</v>
      </c>
      <c r="Y58" t="s">
        <v>186</v>
      </c>
      <c r="Z58" t="s">
        <v>187</v>
      </c>
    </row>
    <row r="59" spans="1:26" ht="12.75" customHeight="1" thickBot="1" x14ac:dyDescent="0.25">
      <c r="A59" s="130"/>
      <c r="B59" s="132"/>
      <c r="C59" s="73" t="str">
        <f>'Zadávací LIST1'!E29&amp;" "&amp;'Zadávací LIST1'!F29&amp;" "&amp;'Zadávací LIST1'!D29</f>
        <v xml:space="preserve">Min.  </v>
      </c>
      <c r="D59" s="134" t="s">
        <v>145</v>
      </c>
      <c r="F59" s="130"/>
      <c r="G59" s="132"/>
      <c r="H59" s="73" t="str">
        <f t="shared" si="2"/>
        <v xml:space="preserve">Min.  </v>
      </c>
      <c r="I59" s="58"/>
      <c r="N59" t="s">
        <v>236</v>
      </c>
      <c r="O59" s="69" t="s">
        <v>174</v>
      </c>
      <c r="P59">
        <v>28.5</v>
      </c>
      <c r="Q59" t="str">
        <f t="shared" si="29"/>
        <v>E28,5</v>
      </c>
      <c r="R59" t="s">
        <v>182</v>
      </c>
      <c r="S59" t="s">
        <v>175</v>
      </c>
      <c r="W59" t="s">
        <v>185</v>
      </c>
      <c r="X59">
        <v>28</v>
      </c>
      <c r="Y59" t="s">
        <v>186</v>
      </c>
      <c r="Z59" t="s">
        <v>187</v>
      </c>
    </row>
    <row r="60" spans="1:26" ht="12.75" customHeight="1" x14ac:dyDescent="0.2">
      <c r="A60" s="129" t="s">
        <v>124</v>
      </c>
      <c r="B60" s="137" t="e">
        <f>'Tech.specifikace '!#REF!</f>
        <v>#REF!</v>
      </c>
      <c r="C60" s="69" t="str">
        <f>IF('Zadávací LIST1'!E30="min.","MAXIMÁLNÍ","MINIMÁLNÍ")</f>
        <v>MAXIMÁLNÍ</v>
      </c>
      <c r="D60" s="133" t="e">
        <f>'Tech.specifikace '!#REF!</f>
        <v>#REF!</v>
      </c>
      <c r="F60" s="129" t="s">
        <v>124</v>
      </c>
      <c r="G60" s="131" t="e">
        <f t="shared" si="14"/>
        <v>#REF!</v>
      </c>
      <c r="H60" s="69" t="str">
        <f t="shared" si="2"/>
        <v>MAXIMÁLNÍ</v>
      </c>
      <c r="I60" s="57" t="str">
        <f t="shared" ref="I60" si="45">H60</f>
        <v>MAXIMÁLNÍ</v>
      </c>
      <c r="N60" t="s">
        <v>237</v>
      </c>
      <c r="O60" s="69" t="s">
        <v>174</v>
      </c>
      <c r="P60">
        <v>29</v>
      </c>
      <c r="Q60" t="str">
        <f t="shared" si="29"/>
        <v>E29</v>
      </c>
      <c r="R60" t="s">
        <v>182</v>
      </c>
      <c r="S60" t="s">
        <v>175</v>
      </c>
      <c r="W60" t="s">
        <v>185</v>
      </c>
      <c r="X60">
        <v>28.5</v>
      </c>
      <c r="Y60" t="s">
        <v>186</v>
      </c>
      <c r="Z60" t="s">
        <v>187</v>
      </c>
    </row>
    <row r="61" spans="1:26" ht="23.25" thickBot="1" x14ac:dyDescent="0.25">
      <c r="A61" s="130"/>
      <c r="B61" s="132"/>
      <c r="C61" s="73" t="str">
        <f>'Zadávací LIST1'!E30&amp;" "&amp;'Zadávací LIST1'!F30&amp;" "&amp;'Zadávací LIST1'!D30</f>
        <v xml:space="preserve">Min.  </v>
      </c>
      <c r="D61" s="134" t="s">
        <v>146</v>
      </c>
      <c r="F61" s="130"/>
      <c r="G61" s="132"/>
      <c r="H61" s="73" t="str">
        <f t="shared" si="2"/>
        <v xml:space="preserve">Min.  </v>
      </c>
      <c r="I61" s="58"/>
      <c r="N61" t="s">
        <v>238</v>
      </c>
      <c r="O61" s="69" t="s">
        <v>174</v>
      </c>
      <c r="P61">
        <v>29.5</v>
      </c>
      <c r="Q61" t="str">
        <f t="shared" si="29"/>
        <v>E29,5</v>
      </c>
      <c r="R61" t="s">
        <v>182</v>
      </c>
      <c r="S61" t="s">
        <v>175</v>
      </c>
      <c r="W61" t="s">
        <v>185</v>
      </c>
      <c r="X61">
        <v>29</v>
      </c>
      <c r="Y61" t="s">
        <v>186</v>
      </c>
      <c r="Z61" t="s">
        <v>187</v>
      </c>
    </row>
    <row r="62" spans="1:26" ht="12.75" customHeight="1" x14ac:dyDescent="0.2">
      <c r="A62" s="129" t="s">
        <v>125</v>
      </c>
      <c r="B62" s="137" t="e">
        <f>'Tech.specifikace '!#REF!</f>
        <v>#REF!</v>
      </c>
      <c r="C62" s="69" t="str">
        <f>IF('Zadávací LIST1'!E31="min.","MAXIMÁLNÍ","MINIMÁLNÍ")</f>
        <v>MAXIMÁLNÍ</v>
      </c>
      <c r="D62" s="133" t="e">
        <f>'Tech.specifikace '!#REF!</f>
        <v>#REF!</v>
      </c>
      <c r="F62" s="129" t="s">
        <v>125</v>
      </c>
      <c r="G62" s="131" t="e">
        <f t="shared" si="16"/>
        <v>#REF!</v>
      </c>
      <c r="H62" s="69" t="str">
        <f t="shared" si="2"/>
        <v>MAXIMÁLNÍ</v>
      </c>
      <c r="I62" s="57" t="str">
        <f t="shared" ref="I62" si="46">H62</f>
        <v>MAXIMÁLNÍ</v>
      </c>
      <c r="N62" t="s">
        <v>239</v>
      </c>
      <c r="O62" s="69" t="s">
        <v>174</v>
      </c>
      <c r="P62">
        <v>30</v>
      </c>
      <c r="Q62" t="str">
        <f t="shared" si="29"/>
        <v>E30</v>
      </c>
      <c r="R62" t="s">
        <v>182</v>
      </c>
      <c r="S62" t="s">
        <v>175</v>
      </c>
      <c r="W62" t="s">
        <v>185</v>
      </c>
      <c r="X62">
        <v>29.5</v>
      </c>
      <c r="Y62" t="s">
        <v>186</v>
      </c>
      <c r="Z62" t="s">
        <v>187</v>
      </c>
    </row>
    <row r="63" spans="1:26" ht="12.75" customHeight="1" thickBot="1" x14ac:dyDescent="0.25">
      <c r="A63" s="130"/>
      <c r="B63" s="132"/>
      <c r="C63" s="73" t="str">
        <f>'Zadávací LIST1'!E31&amp;" "&amp;'Zadávací LIST1'!F31&amp;" "&amp;'Zadávací LIST1'!D31</f>
        <v xml:space="preserve">Min.  </v>
      </c>
      <c r="D63" s="134" t="s">
        <v>147</v>
      </c>
      <c r="F63" s="130"/>
      <c r="G63" s="132"/>
      <c r="H63" s="73" t="str">
        <f t="shared" si="2"/>
        <v xml:space="preserve">Min.  </v>
      </c>
      <c r="I63" s="58"/>
      <c r="N63" t="str">
        <f t="shared" ref="N63" si="47">O63&amp;Q63&amp;R63&amp;S63</f>
        <v/>
      </c>
      <c r="O63" s="69"/>
    </row>
    <row r="64" spans="1:26" ht="12.75" customHeight="1" x14ac:dyDescent="0.2">
      <c r="A64" s="80"/>
      <c r="B64" s="59"/>
      <c r="C64" s="81"/>
      <c r="D64" s="59"/>
    </row>
    <row r="65" spans="1:8" ht="15.75" thickBot="1" x14ac:dyDescent="0.25">
      <c r="A65" s="56"/>
      <c r="B65" s="60"/>
      <c r="C65" s="57"/>
      <c r="D65" s="59"/>
    </row>
    <row r="66" spans="1:8" ht="30" customHeight="1" thickBot="1" x14ac:dyDescent="0.25">
      <c r="A66" s="147" t="s">
        <v>82</v>
      </c>
      <c r="B66" s="148"/>
      <c r="C66" s="148"/>
      <c r="D66" s="149"/>
    </row>
    <row r="67" spans="1:8" ht="115.5" thickBot="1" x14ac:dyDescent="0.25">
      <c r="A67" s="145" t="s">
        <v>49</v>
      </c>
      <c r="B67" s="146"/>
      <c r="C67" s="55" t="s">
        <v>45</v>
      </c>
      <c r="D67" s="55" t="s">
        <v>50</v>
      </c>
      <c r="F67" s="66"/>
      <c r="G67" s="135" t="s">
        <v>82</v>
      </c>
      <c r="H67" s="136"/>
    </row>
    <row r="68" spans="1:8" ht="26.25" customHeight="1" thickBot="1" x14ac:dyDescent="0.25">
      <c r="A68" s="63" t="s">
        <v>51</v>
      </c>
      <c r="B68" s="71" t="s">
        <v>105</v>
      </c>
      <c r="C68" s="72" t="s">
        <v>83</v>
      </c>
      <c r="D68" s="53"/>
      <c r="F68" s="63" t="s">
        <v>51</v>
      </c>
      <c r="G68" s="71" t="s">
        <v>105</v>
      </c>
      <c r="H68" s="72" t="s">
        <v>83</v>
      </c>
    </row>
    <row r="69" spans="1:8" ht="45.75" thickBot="1" x14ac:dyDescent="0.25">
      <c r="A69" s="63" t="s">
        <v>52</v>
      </c>
      <c r="B69" s="71" t="s">
        <v>89</v>
      </c>
      <c r="C69" s="72" t="s">
        <v>83</v>
      </c>
      <c r="D69" s="53"/>
      <c r="F69" s="63" t="s">
        <v>52</v>
      </c>
      <c r="G69" s="71" t="s">
        <v>89</v>
      </c>
      <c r="H69" s="72" t="s">
        <v>83</v>
      </c>
    </row>
    <row r="70" spans="1:8" ht="26.25" customHeight="1" thickBot="1" x14ac:dyDescent="0.25">
      <c r="A70" s="63" t="s">
        <v>53</v>
      </c>
      <c r="B70" s="71" t="s">
        <v>106</v>
      </c>
      <c r="C70" s="72" t="s">
        <v>95</v>
      </c>
      <c r="D70" s="53"/>
      <c r="F70" s="63" t="s">
        <v>53</v>
      </c>
      <c r="G70" s="71" t="s">
        <v>106</v>
      </c>
      <c r="H70" s="72" t="s">
        <v>95</v>
      </c>
    </row>
    <row r="71" spans="1:8" ht="45.75" thickBot="1" x14ac:dyDescent="0.25">
      <c r="A71" s="63" t="s">
        <v>54</v>
      </c>
      <c r="B71" s="71" t="s">
        <v>84</v>
      </c>
      <c r="C71" s="72" t="s">
        <v>83</v>
      </c>
      <c r="D71" s="53"/>
      <c r="F71" s="63" t="s">
        <v>55</v>
      </c>
      <c r="G71" s="71" t="s">
        <v>84</v>
      </c>
      <c r="H71" s="72" t="s">
        <v>83</v>
      </c>
    </row>
    <row r="72" spans="1:8" ht="45.75" thickBot="1" x14ac:dyDescent="0.25">
      <c r="A72" s="63" t="s">
        <v>55</v>
      </c>
      <c r="B72" s="71" t="s">
        <v>102</v>
      </c>
      <c r="C72" s="72" t="s">
        <v>94</v>
      </c>
      <c r="D72" s="53"/>
      <c r="F72" s="63" t="s">
        <v>34</v>
      </c>
      <c r="G72" s="71" t="s">
        <v>102</v>
      </c>
      <c r="H72" s="72" t="s">
        <v>94</v>
      </c>
    </row>
    <row r="73" spans="1:8" ht="45.75" thickBot="1" x14ac:dyDescent="0.25">
      <c r="A73" s="63" t="s">
        <v>34</v>
      </c>
      <c r="B73" s="112" t="s">
        <v>244</v>
      </c>
      <c r="C73" s="72" t="s">
        <v>83</v>
      </c>
      <c r="D73" s="53"/>
      <c r="F73" s="63" t="s">
        <v>35</v>
      </c>
      <c r="G73" s="68" t="s">
        <v>90</v>
      </c>
      <c r="H73" s="72" t="s">
        <v>83</v>
      </c>
    </row>
    <row r="74" spans="1:8" ht="61.5" customHeight="1" thickBot="1" x14ac:dyDescent="0.25">
      <c r="A74" s="138" t="s">
        <v>243</v>
      </c>
      <c r="B74" s="139"/>
      <c r="C74" s="140"/>
      <c r="D74" s="53"/>
      <c r="F74" s="63"/>
      <c r="G74" s="68"/>
      <c r="H74" s="72"/>
    </row>
    <row r="75" spans="1:8" ht="30.75" thickBot="1" x14ac:dyDescent="0.25">
      <c r="A75" s="63" t="s">
        <v>35</v>
      </c>
      <c r="B75" s="71" t="s">
        <v>97</v>
      </c>
      <c r="C75" s="72" t="s">
        <v>83</v>
      </c>
      <c r="D75" s="53"/>
      <c r="F75" s="63" t="s">
        <v>40</v>
      </c>
      <c r="G75" s="71" t="s">
        <v>97</v>
      </c>
      <c r="H75" s="72" t="s">
        <v>83</v>
      </c>
    </row>
    <row r="76" spans="1:8" ht="45.75" thickBot="1" x14ac:dyDescent="0.25">
      <c r="A76" s="63" t="s">
        <v>40</v>
      </c>
      <c r="B76" s="71" t="s">
        <v>98</v>
      </c>
      <c r="C76" s="72" t="s">
        <v>114</v>
      </c>
      <c r="D76" s="53"/>
      <c r="F76" s="63" t="s">
        <v>36</v>
      </c>
      <c r="G76" s="71" t="s">
        <v>98</v>
      </c>
      <c r="H76" s="72" t="s">
        <v>114</v>
      </c>
    </row>
    <row r="77" spans="1:8" ht="45.75" thickBot="1" x14ac:dyDescent="0.25">
      <c r="A77" s="63" t="s">
        <v>36</v>
      </c>
      <c r="B77" s="71" t="s">
        <v>107</v>
      </c>
      <c r="C77" s="72" t="s">
        <v>108</v>
      </c>
      <c r="D77" s="53"/>
      <c r="F77" s="63" t="s">
        <v>37</v>
      </c>
      <c r="G77" s="71" t="s">
        <v>107</v>
      </c>
      <c r="H77" s="72" t="s">
        <v>108</v>
      </c>
    </row>
    <row r="78" spans="1:8" ht="46.5" customHeight="1" thickBot="1" x14ac:dyDescent="0.25">
      <c r="A78" s="63" t="s">
        <v>37</v>
      </c>
      <c r="B78" s="71" t="s">
        <v>110</v>
      </c>
      <c r="C78" s="72" t="s">
        <v>83</v>
      </c>
      <c r="D78" s="53"/>
      <c r="F78" s="63" t="s">
        <v>38</v>
      </c>
      <c r="G78" s="71" t="s">
        <v>110</v>
      </c>
      <c r="H78" s="72" t="s">
        <v>83</v>
      </c>
    </row>
    <row r="79" spans="1:8" ht="37.5" customHeight="1" thickBot="1" x14ac:dyDescent="0.25">
      <c r="A79" s="63" t="s">
        <v>38</v>
      </c>
      <c r="B79" s="71" t="s">
        <v>99</v>
      </c>
      <c r="C79" s="72" t="s">
        <v>100</v>
      </c>
      <c r="D79" s="53"/>
      <c r="F79" s="63" t="s">
        <v>39</v>
      </c>
      <c r="G79" s="71" t="s">
        <v>99</v>
      </c>
      <c r="H79" s="72" t="s">
        <v>100</v>
      </c>
    </row>
    <row r="80" spans="1:8" ht="26.25" customHeight="1" thickBot="1" x14ac:dyDescent="0.25">
      <c r="A80" s="63" t="s">
        <v>39</v>
      </c>
      <c r="B80" s="71" t="s">
        <v>111</v>
      </c>
      <c r="C80" s="72" t="s">
        <v>83</v>
      </c>
      <c r="D80" s="53"/>
      <c r="F80" s="63" t="s">
        <v>56</v>
      </c>
      <c r="G80" s="71" t="s">
        <v>111</v>
      </c>
      <c r="H80" s="72" t="s">
        <v>83</v>
      </c>
    </row>
    <row r="81" spans="1:8" ht="26.25" customHeight="1" thickBot="1" x14ac:dyDescent="0.25">
      <c r="A81" s="63" t="s">
        <v>56</v>
      </c>
      <c r="B81" s="71" t="s">
        <v>112</v>
      </c>
      <c r="C81" s="72" t="s">
        <v>113</v>
      </c>
      <c r="D81" s="53"/>
      <c r="F81" s="63" t="s">
        <v>58</v>
      </c>
      <c r="G81" s="71" t="s">
        <v>112</v>
      </c>
      <c r="H81" s="72" t="s">
        <v>113</v>
      </c>
    </row>
    <row r="82" spans="1:8" ht="26.25" thickBot="1" x14ac:dyDescent="0.25">
      <c r="A82" s="63" t="s">
        <v>57</v>
      </c>
      <c r="B82" s="71" t="s">
        <v>241</v>
      </c>
      <c r="C82" s="72" t="s">
        <v>83</v>
      </c>
      <c r="D82" s="53"/>
      <c r="F82" s="63" t="s">
        <v>62</v>
      </c>
      <c r="G82" s="71" t="s">
        <v>241</v>
      </c>
      <c r="H82" s="72" t="s">
        <v>83</v>
      </c>
    </row>
    <row r="83" spans="1:8" ht="60.75" thickBot="1" x14ac:dyDescent="0.25">
      <c r="A83" s="63" t="s">
        <v>58</v>
      </c>
      <c r="B83" s="71" t="s">
        <v>247</v>
      </c>
      <c r="C83" s="72" t="s">
        <v>101</v>
      </c>
      <c r="D83" s="53"/>
      <c r="F83" s="63" t="s">
        <v>63</v>
      </c>
      <c r="G83" s="71" t="s">
        <v>93</v>
      </c>
      <c r="H83" s="72" t="s">
        <v>101</v>
      </c>
    </row>
    <row r="84" spans="1:8" ht="45" customHeight="1" thickBot="1" x14ac:dyDescent="0.25">
      <c r="A84" s="63" t="s">
        <v>85</v>
      </c>
      <c r="D84" s="53"/>
      <c r="F84" s="63" t="s">
        <v>85</v>
      </c>
      <c r="G84" s="67" t="s">
        <v>86</v>
      </c>
      <c r="H84" s="53" t="s">
        <v>83</v>
      </c>
    </row>
    <row r="85" spans="1:8" ht="54" customHeight="1" thickBot="1" x14ac:dyDescent="0.25">
      <c r="A85" s="54"/>
      <c r="D85" s="53"/>
      <c r="F85" s="74" t="s">
        <v>87</v>
      </c>
      <c r="G85" s="75"/>
      <c r="H85" s="76"/>
    </row>
    <row r="104" spans="1:4" ht="15" thickBot="1" x14ac:dyDescent="0.25">
      <c r="A104" s="98"/>
      <c r="B104" s="99"/>
      <c r="C104" s="99"/>
      <c r="D104" s="99"/>
    </row>
    <row r="105" spans="1:4" ht="38.25" customHeight="1" thickBot="1" x14ac:dyDescent="0.25">
      <c r="A105" s="158" t="s">
        <v>104</v>
      </c>
      <c r="B105" s="159"/>
      <c r="C105" s="159"/>
      <c r="D105" s="160"/>
    </row>
    <row r="106" spans="1:4" ht="51.75" thickBot="1" x14ac:dyDescent="0.25">
      <c r="A106" s="109" t="s">
        <v>242</v>
      </c>
      <c r="B106" s="109" t="s">
        <v>44</v>
      </c>
      <c r="C106" s="109" t="s">
        <v>45</v>
      </c>
      <c r="D106" s="110" t="s">
        <v>46</v>
      </c>
    </row>
    <row r="107" spans="1:4" ht="13.5" customHeight="1" x14ac:dyDescent="0.2">
      <c r="A107" s="111" t="s">
        <v>51</v>
      </c>
      <c r="B107" s="106" t="s">
        <v>88</v>
      </c>
      <c r="C107" s="107" t="s">
        <v>47</v>
      </c>
      <c r="D107" s="108"/>
    </row>
    <row r="108" spans="1:4" ht="25.5" x14ac:dyDescent="0.2">
      <c r="A108" s="111" t="s">
        <v>52</v>
      </c>
      <c r="B108" s="106" t="s">
        <v>245</v>
      </c>
      <c r="C108" s="107" t="s">
        <v>47</v>
      </c>
      <c r="D108" s="108"/>
    </row>
    <row r="109" spans="1:4" x14ac:dyDescent="0.2">
      <c r="A109" s="111" t="s">
        <v>53</v>
      </c>
      <c r="B109" s="100" t="s">
        <v>115</v>
      </c>
      <c r="C109" s="101" t="s">
        <v>47</v>
      </c>
      <c r="D109" s="102"/>
    </row>
    <row r="110" spans="1:4" ht="25.5" x14ac:dyDescent="0.2">
      <c r="A110" s="111" t="s">
        <v>54</v>
      </c>
      <c r="B110" s="100" t="s">
        <v>246</v>
      </c>
      <c r="C110" s="101" t="s">
        <v>47</v>
      </c>
      <c r="D110" s="102"/>
    </row>
    <row r="111" spans="1:4" ht="25.5" x14ac:dyDescent="0.2">
      <c r="A111" s="111" t="s">
        <v>55</v>
      </c>
      <c r="B111" s="100" t="s">
        <v>103</v>
      </c>
      <c r="C111" s="101" t="s">
        <v>47</v>
      </c>
      <c r="D111" s="102"/>
    </row>
    <row r="112" spans="1:4" ht="25.5" x14ac:dyDescent="0.2">
      <c r="A112" s="111" t="s">
        <v>34</v>
      </c>
      <c r="B112" s="100" t="s">
        <v>116</v>
      </c>
      <c r="C112" s="101" t="s">
        <v>117</v>
      </c>
      <c r="D112" s="102"/>
    </row>
    <row r="113" spans="1:4" ht="39" thickBot="1" x14ac:dyDescent="0.25">
      <c r="A113" s="111" t="s">
        <v>35</v>
      </c>
      <c r="B113" s="103" t="s">
        <v>118</v>
      </c>
      <c r="C113" s="104" t="s">
        <v>119</v>
      </c>
      <c r="D113" s="105"/>
    </row>
    <row r="114" spans="1:4" ht="15.75" x14ac:dyDescent="0.2">
      <c r="B114" s="113"/>
    </row>
    <row r="115" spans="1:4" ht="15.75" x14ac:dyDescent="0.2">
      <c r="B115" s="113"/>
    </row>
    <row r="116" spans="1:4" ht="15.75" x14ac:dyDescent="0.2">
      <c r="B116" s="113"/>
    </row>
    <row r="117" spans="1:4" ht="15.75" x14ac:dyDescent="0.2">
      <c r="B117" s="113"/>
    </row>
    <row r="118" spans="1:4" ht="15.75" x14ac:dyDescent="0.2">
      <c r="B118" s="113"/>
    </row>
    <row r="119" spans="1:4" ht="15.75" x14ac:dyDescent="0.2">
      <c r="B119" s="113"/>
    </row>
    <row r="120" spans="1:4" ht="15" x14ac:dyDescent="0.2">
      <c r="B120" s="114"/>
    </row>
    <row r="124" spans="1:4" ht="13.5" thickBot="1" x14ac:dyDescent="0.25"/>
    <row r="125" spans="1:4" ht="51.75" thickBot="1" x14ac:dyDescent="0.25">
      <c r="A125" s="115"/>
      <c r="B125" s="116" t="s">
        <v>254</v>
      </c>
      <c r="C125" s="116" t="s">
        <v>79</v>
      </c>
      <c r="D125" s="116" t="s">
        <v>255</v>
      </c>
    </row>
    <row r="126" spans="1:4" x14ac:dyDescent="0.2">
      <c r="A126" s="123" t="s">
        <v>256</v>
      </c>
      <c r="B126" s="125" t="s">
        <v>257</v>
      </c>
      <c r="C126" s="117" t="s">
        <v>258</v>
      </c>
      <c r="D126" s="127"/>
    </row>
    <row r="127" spans="1:4" ht="26.25" thickBot="1" x14ac:dyDescent="0.25">
      <c r="A127" s="124"/>
      <c r="B127" s="126"/>
      <c r="C127" s="53" t="s">
        <v>259</v>
      </c>
      <c r="D127" s="128"/>
    </row>
    <row r="129" spans="1:4" ht="13.5" thickBot="1" x14ac:dyDescent="0.25"/>
    <row r="130" spans="1:4" ht="51.75" thickBot="1" x14ac:dyDescent="0.25">
      <c r="A130" s="115"/>
      <c r="B130" s="116" t="s">
        <v>260</v>
      </c>
      <c r="C130" s="116" t="s">
        <v>79</v>
      </c>
      <c r="D130" s="116" t="s">
        <v>255</v>
      </c>
    </row>
    <row r="131" spans="1:4" x14ac:dyDescent="0.2">
      <c r="A131" s="123" t="s">
        <v>256</v>
      </c>
      <c r="B131" s="125" t="s">
        <v>261</v>
      </c>
      <c r="C131" s="117" t="s">
        <v>262</v>
      </c>
      <c r="D131" s="127"/>
    </row>
    <row r="132" spans="1:4" ht="42.75" customHeight="1" thickBot="1" x14ac:dyDescent="0.25">
      <c r="A132" s="124"/>
      <c r="B132" s="126"/>
      <c r="C132" s="53" t="s">
        <v>263</v>
      </c>
      <c r="D132" s="128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B48:B49"/>
    <mergeCell ref="A44:A45"/>
    <mergeCell ref="B44:B45"/>
    <mergeCell ref="A32:A33"/>
    <mergeCell ref="B36:B37"/>
    <mergeCell ref="A40:A41"/>
    <mergeCell ref="B40:B41"/>
    <mergeCell ref="A42:A43"/>
    <mergeCell ref="B42:B43"/>
    <mergeCell ref="A50:A51"/>
    <mergeCell ref="B50:B51"/>
    <mergeCell ref="A52:A53"/>
    <mergeCell ref="B52:B53"/>
    <mergeCell ref="B32:B33"/>
    <mergeCell ref="B24:B25"/>
    <mergeCell ref="A12:A13"/>
    <mergeCell ref="A14:A15"/>
    <mergeCell ref="B14:B15"/>
    <mergeCell ref="A16:A17"/>
    <mergeCell ref="B16:B17"/>
    <mergeCell ref="A18:A19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50:D51"/>
    <mergeCell ref="D52:D53"/>
    <mergeCell ref="D54:D55"/>
    <mergeCell ref="D56:D57"/>
    <mergeCell ref="D58:D5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D16:D17"/>
    <mergeCell ref="D18:D19"/>
    <mergeCell ref="D20:D21"/>
    <mergeCell ref="D24:D2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130</v>
      </c>
      <c r="C1" t="s">
        <v>126</v>
      </c>
      <c r="D1" t="s">
        <v>121</v>
      </c>
      <c r="E1" t="s">
        <v>167</v>
      </c>
      <c r="F1" t="s">
        <v>168</v>
      </c>
    </row>
    <row r="2" spans="2:16" ht="15.75" thickBot="1" x14ac:dyDescent="0.3">
      <c r="B2">
        <v>1</v>
      </c>
      <c r="C2" s="70" t="s">
        <v>67</v>
      </c>
      <c r="D2" s="96" t="s">
        <v>91</v>
      </c>
      <c r="E2" s="96" t="s">
        <v>184</v>
      </c>
      <c r="F2" s="96">
        <v>580</v>
      </c>
      <c r="H2" s="3" t="s">
        <v>17</v>
      </c>
      <c r="P2" s="82"/>
    </row>
    <row r="3" spans="2:16" ht="15.75" thickBot="1" x14ac:dyDescent="0.3">
      <c r="B3">
        <f>B2+1</f>
        <v>2</v>
      </c>
      <c r="C3" s="70" t="s">
        <v>109</v>
      </c>
      <c r="D3" s="96" t="s">
        <v>91</v>
      </c>
      <c r="E3" s="96" t="s">
        <v>184</v>
      </c>
      <c r="F3" s="96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70" t="s">
        <v>68</v>
      </c>
      <c r="D4" s="96" t="s">
        <v>91</v>
      </c>
      <c r="E4" s="96" t="s">
        <v>184</v>
      </c>
      <c r="F4" s="96">
        <v>280</v>
      </c>
    </row>
    <row r="5" spans="2:16" ht="13.5" thickBot="1" x14ac:dyDescent="0.25">
      <c r="B5">
        <f t="shared" si="0"/>
        <v>4</v>
      </c>
      <c r="C5" s="70" t="s">
        <v>96</v>
      </c>
      <c r="D5" s="96" t="s">
        <v>91</v>
      </c>
      <c r="E5" s="96" t="s">
        <v>184</v>
      </c>
      <c r="F5" s="96">
        <v>500</v>
      </c>
      <c r="H5" t="s">
        <v>183</v>
      </c>
    </row>
    <row r="6" spans="2:16" ht="13.5" thickBot="1" x14ac:dyDescent="0.25">
      <c r="B6">
        <f t="shared" si="0"/>
        <v>5</v>
      </c>
      <c r="C6" s="70" t="s">
        <v>69</v>
      </c>
      <c r="D6" s="96" t="s">
        <v>91</v>
      </c>
      <c r="E6" s="96" t="s">
        <v>184</v>
      </c>
      <c r="F6" s="96">
        <v>50</v>
      </c>
      <c r="H6" t="s">
        <v>184</v>
      </c>
    </row>
    <row r="7" spans="2:16" ht="13.5" thickBot="1" x14ac:dyDescent="0.25">
      <c r="B7">
        <f t="shared" si="0"/>
        <v>6</v>
      </c>
      <c r="C7" s="70" t="s">
        <v>70</v>
      </c>
      <c r="D7" s="96" t="s">
        <v>91</v>
      </c>
      <c r="E7" s="96" t="s">
        <v>184</v>
      </c>
      <c r="F7" s="96">
        <v>200</v>
      </c>
    </row>
    <row r="8" spans="2:16" ht="13.5" thickBot="1" x14ac:dyDescent="0.25">
      <c r="B8">
        <f t="shared" si="0"/>
        <v>7</v>
      </c>
      <c r="C8" s="70" t="s">
        <v>71</v>
      </c>
      <c r="D8" s="96" t="s">
        <v>91</v>
      </c>
      <c r="E8" s="96" t="s">
        <v>184</v>
      </c>
      <c r="F8" s="96" t="s">
        <v>169</v>
      </c>
    </row>
    <row r="9" spans="2:16" ht="13.5" thickBot="1" x14ac:dyDescent="0.25">
      <c r="B9">
        <f t="shared" si="0"/>
        <v>8</v>
      </c>
      <c r="C9" s="70" t="s">
        <v>72</v>
      </c>
      <c r="D9" s="96" t="s">
        <v>91</v>
      </c>
      <c r="E9" s="96" t="s">
        <v>184</v>
      </c>
      <c r="F9" s="96" t="s">
        <v>170</v>
      </c>
    </row>
    <row r="10" spans="2:16" ht="13.5" thickBot="1" x14ac:dyDescent="0.25">
      <c r="B10">
        <f t="shared" si="0"/>
        <v>9</v>
      </c>
      <c r="C10" s="70" t="s">
        <v>73</v>
      </c>
      <c r="D10" s="96" t="s">
        <v>91</v>
      </c>
      <c r="E10" s="96" t="s">
        <v>184</v>
      </c>
      <c r="F10" s="96">
        <v>550</v>
      </c>
    </row>
    <row r="11" spans="2:16" ht="13.5" thickBot="1" x14ac:dyDescent="0.25">
      <c r="B11">
        <f t="shared" si="0"/>
        <v>10</v>
      </c>
      <c r="C11" s="70" t="s">
        <v>74</v>
      </c>
      <c r="D11" s="96" t="s">
        <v>129</v>
      </c>
      <c r="E11" s="96" t="s">
        <v>184</v>
      </c>
      <c r="F11" s="96">
        <v>30000</v>
      </c>
    </row>
    <row r="12" spans="2:16" ht="13.5" thickBot="1" x14ac:dyDescent="0.25">
      <c r="B12">
        <f t="shared" si="0"/>
        <v>11</v>
      </c>
      <c r="C12" s="70" t="s">
        <v>75</v>
      </c>
      <c r="D12" s="96" t="s">
        <v>129</v>
      </c>
      <c r="E12" s="96" t="s">
        <v>184</v>
      </c>
      <c r="F12" s="96">
        <v>10000</v>
      </c>
    </row>
    <row r="13" spans="2:16" ht="13.5" thickBot="1" x14ac:dyDescent="0.25">
      <c r="B13">
        <f t="shared" si="0"/>
        <v>12</v>
      </c>
      <c r="C13" s="70" t="s">
        <v>76</v>
      </c>
      <c r="D13" s="96" t="s">
        <v>129</v>
      </c>
      <c r="E13" s="96" t="s">
        <v>184</v>
      </c>
      <c r="F13" s="96">
        <v>30000</v>
      </c>
    </row>
    <row r="14" spans="2:16" ht="13.5" thickBot="1" x14ac:dyDescent="0.25">
      <c r="B14">
        <f t="shared" si="0"/>
        <v>13</v>
      </c>
      <c r="C14" s="70" t="s">
        <v>77</v>
      </c>
      <c r="D14" s="96" t="s">
        <v>92</v>
      </c>
      <c r="E14" s="96" t="s">
        <v>184</v>
      </c>
      <c r="F14" s="96">
        <v>5500</v>
      </c>
    </row>
    <row r="15" spans="2:16" ht="13.5" thickBot="1" x14ac:dyDescent="0.25">
      <c r="B15">
        <f t="shared" si="0"/>
        <v>14</v>
      </c>
      <c r="C15" s="70" t="s">
        <v>249</v>
      </c>
      <c r="D15" s="96" t="s">
        <v>127</v>
      </c>
      <c r="E15" s="96" t="s">
        <v>184</v>
      </c>
      <c r="F15" s="96">
        <v>120</v>
      </c>
    </row>
    <row r="16" spans="2:16" ht="13.5" thickBot="1" x14ac:dyDescent="0.25">
      <c r="B16">
        <f t="shared" si="0"/>
        <v>15</v>
      </c>
      <c r="C16" s="70" t="s">
        <v>250</v>
      </c>
      <c r="D16" s="96" t="s">
        <v>128</v>
      </c>
      <c r="E16" s="96" t="s">
        <v>184</v>
      </c>
      <c r="F16" s="96">
        <v>13</v>
      </c>
    </row>
    <row r="17" spans="2:6" ht="13.5" thickBot="1" x14ac:dyDescent="0.25">
      <c r="B17">
        <f t="shared" si="0"/>
        <v>16</v>
      </c>
      <c r="C17" s="70" t="s">
        <v>264</v>
      </c>
      <c r="D17" s="96" t="s">
        <v>92</v>
      </c>
      <c r="E17" s="96" t="s">
        <v>184</v>
      </c>
      <c r="F17" s="96">
        <v>5500</v>
      </c>
    </row>
    <row r="18" spans="2:6" ht="13.5" thickBot="1" x14ac:dyDescent="0.25">
      <c r="B18">
        <f t="shared" si="0"/>
        <v>17</v>
      </c>
      <c r="C18" s="70" t="s">
        <v>265</v>
      </c>
      <c r="D18" s="96" t="s">
        <v>127</v>
      </c>
      <c r="E18" s="96" t="s">
        <v>184</v>
      </c>
      <c r="F18" s="96">
        <v>20</v>
      </c>
    </row>
    <row r="19" spans="2:6" ht="13.5" thickBot="1" x14ac:dyDescent="0.25">
      <c r="B19">
        <f t="shared" si="0"/>
        <v>18</v>
      </c>
      <c r="C19" s="70" t="s">
        <v>248</v>
      </c>
      <c r="D19" s="96" t="s">
        <v>92</v>
      </c>
      <c r="E19" s="96" t="s">
        <v>184</v>
      </c>
      <c r="F19" s="96">
        <v>5500</v>
      </c>
    </row>
    <row r="20" spans="2:6" ht="13.5" thickBot="1" x14ac:dyDescent="0.25">
      <c r="B20">
        <f t="shared" si="0"/>
        <v>19</v>
      </c>
      <c r="C20" s="70" t="s">
        <v>248</v>
      </c>
      <c r="D20" s="96" t="s">
        <v>127</v>
      </c>
      <c r="E20" s="96" t="s">
        <v>184</v>
      </c>
      <c r="F20" s="96">
        <v>120</v>
      </c>
    </row>
    <row r="21" spans="2:6" ht="13.5" thickBot="1" x14ac:dyDescent="0.25">
      <c r="B21">
        <f t="shared" si="0"/>
        <v>20</v>
      </c>
      <c r="C21" s="70" t="s">
        <v>248</v>
      </c>
      <c r="D21" s="96" t="s">
        <v>128</v>
      </c>
      <c r="E21" s="96" t="s">
        <v>184</v>
      </c>
      <c r="F21" s="96">
        <v>13</v>
      </c>
    </row>
    <row r="22" spans="2:6" ht="13.5" thickBot="1" x14ac:dyDescent="0.25">
      <c r="B22">
        <f t="shared" si="0"/>
        <v>21</v>
      </c>
      <c r="C22" s="70" t="s">
        <v>248</v>
      </c>
      <c r="D22" s="96" t="s">
        <v>92</v>
      </c>
      <c r="E22" s="96" t="s">
        <v>184</v>
      </c>
      <c r="F22" s="96">
        <v>5500</v>
      </c>
    </row>
    <row r="23" spans="2:6" ht="13.5" thickBot="1" x14ac:dyDescent="0.25">
      <c r="B23">
        <f t="shared" si="0"/>
        <v>22</v>
      </c>
      <c r="C23" s="70" t="s">
        <v>248</v>
      </c>
      <c r="D23" s="96" t="s">
        <v>127</v>
      </c>
      <c r="E23" s="96" t="s">
        <v>184</v>
      </c>
      <c r="F23" s="96">
        <v>20</v>
      </c>
    </row>
    <row r="24" spans="2:6" ht="13.5" thickBot="1" x14ac:dyDescent="0.25">
      <c r="B24">
        <f t="shared" si="0"/>
        <v>23</v>
      </c>
      <c r="C24" s="70" t="s">
        <v>240</v>
      </c>
      <c r="D24" s="96"/>
      <c r="E24" s="96" t="s">
        <v>184</v>
      </c>
      <c r="F24" s="96"/>
    </row>
    <row r="25" spans="2:6" ht="13.5" thickBot="1" x14ac:dyDescent="0.25">
      <c r="B25">
        <f t="shared" si="0"/>
        <v>24</v>
      </c>
      <c r="C25" s="70" t="s">
        <v>131</v>
      </c>
      <c r="D25" s="96"/>
      <c r="E25" s="96" t="s">
        <v>184</v>
      </c>
      <c r="F25" s="96"/>
    </row>
    <row r="26" spans="2:6" ht="13.5" thickBot="1" x14ac:dyDescent="0.25">
      <c r="B26">
        <f t="shared" si="0"/>
        <v>25</v>
      </c>
      <c r="C26" s="70" t="s">
        <v>132</v>
      </c>
      <c r="D26" s="96"/>
      <c r="E26" s="96" t="s">
        <v>184</v>
      </c>
      <c r="F26" s="96"/>
    </row>
    <row r="27" spans="2:6" ht="13.5" thickBot="1" x14ac:dyDescent="0.25">
      <c r="B27">
        <f t="shared" si="0"/>
        <v>26</v>
      </c>
      <c r="C27" s="70" t="s">
        <v>133</v>
      </c>
      <c r="D27" s="96"/>
      <c r="E27" s="96" t="s">
        <v>184</v>
      </c>
      <c r="F27" s="96"/>
    </row>
    <row r="28" spans="2:6" ht="13.5" thickBot="1" x14ac:dyDescent="0.25">
      <c r="B28">
        <f t="shared" si="0"/>
        <v>27</v>
      </c>
      <c r="C28" s="70" t="s">
        <v>134</v>
      </c>
      <c r="D28" s="96"/>
      <c r="E28" s="96" t="s">
        <v>184</v>
      </c>
      <c r="F28" s="96"/>
    </row>
    <row r="29" spans="2:6" ht="13.5" thickBot="1" x14ac:dyDescent="0.25">
      <c r="B29">
        <f t="shared" si="0"/>
        <v>28</v>
      </c>
      <c r="C29" s="70" t="s">
        <v>135</v>
      </c>
      <c r="D29" s="96"/>
      <c r="E29" s="96" t="s">
        <v>184</v>
      </c>
      <c r="F29" s="96"/>
    </row>
    <row r="30" spans="2:6" ht="13.5" thickBot="1" x14ac:dyDescent="0.25">
      <c r="B30">
        <f t="shared" si="0"/>
        <v>29</v>
      </c>
      <c r="C30" s="70" t="s">
        <v>136</v>
      </c>
      <c r="D30" s="96"/>
      <c r="E30" s="96" t="s">
        <v>184</v>
      </c>
      <c r="F30" s="96"/>
    </row>
    <row r="31" spans="2:6" x14ac:dyDescent="0.2">
      <c r="B31">
        <f t="shared" si="0"/>
        <v>30</v>
      </c>
      <c r="C31" s="94" t="s">
        <v>137</v>
      </c>
      <c r="D31" s="96"/>
      <c r="E31" s="96" t="s">
        <v>184</v>
      </c>
      <c r="F31" s="96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Hodnoceni</vt:lpstr>
      <vt:lpstr>Cena</vt:lpstr>
      <vt:lpstr>Tech.specifikace </vt:lpstr>
      <vt:lpstr>Servisní podmínky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2024-11-15T13:35:37Z</dcterms:modified>
</cp:coreProperties>
</file>