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A:\Zakázky\2024_zakázky\114_Velký Beranov\II. Realizační část\07.Rozpočty\"/>
    </mc:Choice>
  </mc:AlternateContent>
  <bookViews>
    <workbookView xWindow="0" yWindow="0" windowWidth="14550" windowHeight="9090"/>
  </bookViews>
  <sheets>
    <sheet name="Krycí List" sheetId="1" r:id="rId1"/>
    <sheet name="Rekapitulace" sheetId="3" r:id="rId2"/>
    <sheet name="Zakázka" sheetId="4" r:id="rId3"/>
    <sheet name="Figury" sheetId="5" state="hidden" r:id="rId4"/>
  </sheets>
  <definedNames>
    <definedName name="__7DC147B2_4614_48B7_8F22_6CC284377C82_FIGURE__">Figury!#REF!</definedName>
    <definedName name="__7DC147B2_4614_48B7_8F22_6CC284377C82_ITEM__">Zakázka!$A$10:$Q$10</definedName>
    <definedName name="__7DC147B2_4614_48B7_8F22_6CC284377C82_ITEM_GROUP1__">Zakázka!$A$6:$Q$28</definedName>
    <definedName name="__7DC147B2_4614_48B7_8F22_6CC284377C82_ITEM_GROUP1_RECAP__">Rekapitulace!$A$6:$F$9</definedName>
    <definedName name="__7DC147B2_4614_48B7_8F22_6CC284377C82_ITEM_GROUP2__">Zakázka!$A$7:$Q$27</definedName>
    <definedName name="__7DC147B2_4614_48B7_8F22_6CC284377C82_ITEM_GROUP2_RECAP__">Rekapitulace!$A$7:$F$9</definedName>
    <definedName name="__7DC147B2_4614_48B7_8F22_6CC284377C82_ITEM_GROUP3__X">Zakázka!$A$8:$Q$27</definedName>
    <definedName name="__7DC147B2_4614_48B7_8F22_6CC284377C82_ITEM_GROUP3_RECAP__">Rekapitulace!$A$8:$F$9</definedName>
    <definedName name="__7DC147B2_4614_48B7_8F22_6CC284377C82_ITEM_GROUP4__X">Zakázka!$A$9:$Q$14</definedName>
    <definedName name="__7DC147B2_4614_48B7_8F22_6CC284377C82_ITEM_GROUP4_RECAP__">Rekapitulace!$A$9:$F$9</definedName>
    <definedName name="__7DC147B2_4614_48B7_8F22_6CC284377C82_QBILL__">Zakázka!#REF!</definedName>
    <definedName name="__7DC147B2_4614_48B7_8F22_6CC284377C82_QBILLFIG__">Figury!#REF!</definedName>
    <definedName name="__7DC147B2_4614_48B7_8F22_6CC284377C82_QINDEX__">Zakázka!#REF!</definedName>
    <definedName name="GROUP_ID">Zakázka!$B$6:$B$29</definedName>
    <definedName name="ITEM_PRICES">Zakázka!$J$6:$J$29</definedName>
    <definedName name="_xlnm.Print_Titles" localSheetId="3">Figury!$1:$2</definedName>
    <definedName name="_xlnm.Print_Titles" localSheetId="1">Rekapitulace!$4:$5</definedName>
    <definedName name="_xlnm.Print_Titles" localSheetId="2">Zakázka!$4:$5</definedName>
    <definedName name="_xlnm.Print_Area" localSheetId="3">Figury!$B$1:$E$3</definedName>
    <definedName name="_xlnm.Print_Area" localSheetId="0">'Krycí List'!$C$1:$H$29</definedName>
    <definedName name="_xlnm.Print_Area" localSheetId="1">Rekapitulace!$B$1:$F$18</definedName>
    <definedName name="_xlnm.Print_Area" localSheetId="2">Zakázka!$C$1:$Q$29</definedName>
    <definedName name="VAT_RATES">Zakázka!$O$6:$O$29</definedName>
  </definedNames>
  <calcPr calcId="152511"/>
</workbook>
</file>

<file path=xl/calcChain.xml><?xml version="1.0" encoding="utf-8"?>
<calcChain xmlns="http://schemas.openxmlformats.org/spreadsheetml/2006/main">
  <c r="N26" i="4" l="1"/>
  <c r="L26" i="4"/>
  <c r="J26" i="4"/>
  <c r="P25" i="4"/>
  <c r="N25" i="4"/>
  <c r="L25" i="4"/>
  <c r="J25" i="4"/>
  <c r="Q25" i="4" s="1"/>
  <c r="N24" i="4"/>
  <c r="L24" i="4"/>
  <c r="J24" i="4"/>
  <c r="P22" i="4"/>
  <c r="N22" i="4"/>
  <c r="L22" i="4"/>
  <c r="J22" i="4"/>
  <c r="Q22" i="4" s="1"/>
  <c r="N19" i="4"/>
  <c r="N15" i="4" s="1"/>
  <c r="L19" i="4"/>
  <c r="J19" i="4"/>
  <c r="P16" i="4"/>
  <c r="N16" i="4"/>
  <c r="L16" i="4"/>
  <c r="L15" i="4" s="1"/>
  <c r="D10" i="3" s="1"/>
  <c r="J16" i="4"/>
  <c r="Q16" i="4" s="1"/>
  <c r="J15" i="4"/>
  <c r="P11" i="4"/>
  <c r="N11" i="4"/>
  <c r="L11" i="4"/>
  <c r="L9" i="4" s="1"/>
  <c r="J11" i="4"/>
  <c r="Q11" i="4" s="1"/>
  <c r="N10" i="4"/>
  <c r="N9" i="4" s="1"/>
  <c r="N8" i="4" s="1"/>
  <c r="N7" i="4" s="1"/>
  <c r="N6" i="4" s="1"/>
  <c r="L10" i="4"/>
  <c r="J10" i="4"/>
  <c r="C13" i="3"/>
  <c r="D11" i="3"/>
  <c r="C11" i="3"/>
  <c r="C10" i="3"/>
  <c r="F28" i="1"/>
  <c r="F27" i="1"/>
  <c r="L11" i="1"/>
  <c r="L10" i="1"/>
  <c r="L9" i="1"/>
  <c r="L8" i="1"/>
  <c r="A6" i="1"/>
  <c r="A3" i="1" a="1"/>
  <c r="A3" i="1" s="1"/>
  <c r="E26" i="1"/>
  <c r="A4" i="1" l="1" a="1"/>
  <c r="A4" i="1" s="1"/>
  <c r="A8" i="1" s="1"/>
  <c r="A7" i="1"/>
  <c r="A5" i="1" a="1"/>
  <c r="A5" i="1" s="1"/>
  <c r="A9" i="1" s="1"/>
  <c r="L8" i="4"/>
  <c r="D9" i="3"/>
  <c r="J9" i="4"/>
  <c r="P10" i="4"/>
  <c r="P9" i="4" s="1"/>
  <c r="P19" i="4"/>
  <c r="P15" i="4" s="1"/>
  <c r="E10" i="3" s="1"/>
  <c r="P26" i="4"/>
  <c r="P24" i="4" s="1"/>
  <c r="E11" i="3" s="1"/>
  <c r="E9" i="3" l="1"/>
  <c r="P8" i="4"/>
  <c r="A13" i="1"/>
  <c r="A10" i="1"/>
  <c r="Q26" i="4"/>
  <c r="Q24" i="4" s="1"/>
  <c r="F11" i="3" s="1"/>
  <c r="A12" i="1"/>
  <c r="A15" i="1"/>
  <c r="J8" i="4"/>
  <c r="C9" i="3"/>
  <c r="L7" i="4"/>
  <c r="D8" i="3"/>
  <c r="A14" i="1"/>
  <c r="A11" i="1"/>
  <c r="Q19" i="4"/>
  <c r="Q15" i="4" s="1"/>
  <c r="F10" i="3" s="1"/>
  <c r="Q10" i="4"/>
  <c r="Q9" i="4" s="1"/>
  <c r="B16" i="3"/>
  <c r="C16" i="3"/>
  <c r="C15" i="3"/>
  <c r="B15" i="3"/>
  <c r="C14" i="3" l="1"/>
  <c r="C17" i="3" s="1"/>
  <c r="F9" i="3"/>
  <c r="Q8" i="4"/>
  <c r="A16" i="1"/>
  <c r="D7" i="3"/>
  <c r="L6" i="4"/>
  <c r="D6" i="3" s="1"/>
  <c r="P7" i="4"/>
  <c r="E8" i="3"/>
  <c r="C8" i="3"/>
  <c r="J7" i="4"/>
  <c r="E27" i="1"/>
  <c r="E28" i="1" l="1"/>
  <c r="P6" i="4"/>
  <c r="E6" i="3" s="1"/>
  <c r="E7" i="3"/>
  <c r="F8" i="3"/>
  <c r="Q7" i="4"/>
  <c r="J6" i="4"/>
  <c r="C6" i="3" s="1"/>
  <c r="C7" i="3"/>
  <c r="Q6" i="4" l="1"/>
  <c r="F6" i="3" s="1"/>
  <c r="F7" i="3"/>
</calcChain>
</file>

<file path=xl/sharedStrings.xml><?xml version="1.0" encoding="utf-8"?>
<sst xmlns="http://schemas.openxmlformats.org/spreadsheetml/2006/main" count="109" uniqueCount="76">
  <si>
    <t>Hodnota</t>
  </si>
  <si>
    <t>Celkem (včetně DPH)</t>
  </si>
  <si>
    <t>Celkem (bez DPH)</t>
  </si>
  <si>
    <t>DPH</t>
  </si>
  <si>
    <t>Popis</t>
  </si>
  <si>
    <t>Poř.</t>
  </si>
  <si>
    <t>Typ</t>
  </si>
  <si>
    <t>Kód</t>
  </si>
  <si>
    <t>MJ</t>
  </si>
  <si>
    <t>Výměra</t>
  </si>
  <si>
    <t>Cena</t>
  </si>
  <si>
    <t>Jedn. hmotn.</t>
  </si>
  <si>
    <t>Hmotnost</t>
  </si>
  <si>
    <t>Jedn. suť</t>
  </si>
  <si>
    <t>Suť</t>
  </si>
  <si>
    <t>Sazba DPH</t>
  </si>
  <si>
    <t>Cena s DPH</t>
  </si>
  <si>
    <t>Výkaz výměr:</t>
  </si>
  <si>
    <t>Figura</t>
  </si>
  <si>
    <t>Výraz</t>
  </si>
  <si>
    <t>Jedn. Cena</t>
  </si>
  <si>
    <t>ZAKÁZKA</t>
  </si>
  <si>
    <t>Set Column width to</t>
  </si>
  <si>
    <t>Číslo:</t>
  </si>
  <si>
    <t>Zakázka:</t>
  </si>
  <si>
    <t>Velký Beranov-MVN</t>
  </si>
  <si>
    <t>Komentář:</t>
  </si>
  <si>
    <t>FIRMY</t>
  </si>
  <si>
    <t>REALIZAČNÍ TÝM</t>
  </si>
  <si>
    <t>ROZPOČET</t>
  </si>
  <si>
    <t>Celkem (bez DPH):</t>
  </si>
  <si>
    <t>Kč</t>
  </si>
  <si>
    <t>DPH:</t>
  </si>
  <si>
    <t>Celkem včetně DPH:</t>
  </si>
  <si>
    <t>182</t>
  </si>
  <si>
    <t>1: Vícepráce</t>
  </si>
  <si>
    <t>182/1</t>
  </si>
  <si>
    <t>1: Rekonstrukce malé nádrže v k.ú. Velký Beranov ,  p.č. 996 / 69</t>
  </si>
  <si>
    <t>182/1/SO-1</t>
  </si>
  <si>
    <t>SO-1: Rekonstrukce nádrže</t>
  </si>
  <si>
    <t>182/1/SO-1/2</t>
  </si>
  <si>
    <t>2: Základy a zvláštní zakládání</t>
  </si>
  <si>
    <t>182/1/SO-1/3</t>
  </si>
  <si>
    <t>3: Svislé a kompletní konstrukce</t>
  </si>
  <si>
    <t>182/1/SO-1/4</t>
  </si>
  <si>
    <t>4: Vodorovné konstrukce</t>
  </si>
  <si>
    <t>Velký Beranov-MVN - nabídka</t>
  </si>
  <si>
    <t xml:space="preserve"> </t>
  </si>
  <si>
    <t>Dodatek</t>
  </si>
  <si>
    <t>Stavba</t>
  </si>
  <si>
    <t>Objekt</t>
  </si>
  <si>
    <t>Oddíl</t>
  </si>
  <si>
    <t>SUB</t>
  </si>
  <si>
    <t>279320050RAA</t>
  </si>
  <si>
    <t>Základová zeď ŽB z betonu C 25/30 tloušťky 30 cm bednění, výztuž 90 kg/m3, štěrkopísk. podkl. 10 cm</t>
  </si>
  <si>
    <t>m2</t>
  </si>
  <si>
    <t>274320050RAA</t>
  </si>
  <si>
    <t>Základový pas ŽB z betonu C 25/30, vč. bednění výztuž 90 kg/m3, štěrkopískový podklad 10 cm</t>
  </si>
  <si>
    <t>m3</t>
  </si>
  <si>
    <t>70,4*0,8*0,5+32*0,5*0,55</t>
  </si>
  <si>
    <t>SP</t>
  </si>
  <si>
    <t>985311120</t>
  </si>
  <si>
    <t>Reprofilace stěn cementovou sanační maltou tl přes 90 do 100 mm</t>
  </si>
  <si>
    <t>4*1,4</t>
  </si>
  <si>
    <t>H</t>
  </si>
  <si>
    <t>204R025PP</t>
  </si>
  <si>
    <t>Aplikace kontaktního cementového můstku</t>
  </si>
  <si>
    <t>40*1,4</t>
  </si>
  <si>
    <t>28329006</t>
  </si>
  <si>
    <t>pás těsnící pro pracovní a dilatační spáry a trhliny tl 2mm š 200mm</t>
  </si>
  <si>
    <t>m</t>
  </si>
  <si>
    <t>457311821R00</t>
  </si>
  <si>
    <t>Těsnicí vrstva z betonu C 25/30 XA1, tl.10 cm</t>
  </si>
  <si>
    <t>457311822R1</t>
  </si>
  <si>
    <t>Těsnicí vrstva z betonu C 25/30 XA1, tl.17 cm</t>
  </si>
  <si>
    <t>AQUEKO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</si>
</sst>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#,##0_);[Red]\-\ #,##0_);&quot;–&quot;??;_(@_)"/>
    <numFmt numFmtId="165" formatCode="_(#,##0.00_);[Red]\-\ #,##0.00_);&quot;–&quot;??;_(@_)"/>
    <numFmt numFmtId="169" formatCode="_(#,##0.000_);[Red]\-\ #,##0.000_);&quot;–&quot;??;_(@_)"/>
  </numFmts>
  <fonts count="24" x14ac:knownFonts="1">
    <font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6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6"/>
      <color rgb="FFC00000"/>
      <name val="Arial"/>
      <family val="2"/>
      <charset val="238"/>
    </font>
    <font>
      <sz val="6"/>
      <color rgb="FF777777"/>
      <name val="Arial"/>
      <family val="2"/>
      <charset val="238"/>
    </font>
    <font>
      <sz val="6"/>
      <color rgb="FF0070C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sz val="7"/>
      <color rgb="FF008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13"/>
      <color theme="1"/>
      <name val="Arial"/>
      <family val="2"/>
      <charset val="238"/>
    </font>
    <font>
      <sz val="6"/>
      <color rgb="FFFF0000"/>
      <name val="Arial"/>
      <family val="2"/>
      <charset val="238"/>
    </font>
    <font>
      <sz val="12"/>
      <color rgb="FFC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DDDDDD"/>
        <bgColor auto="1"/>
      </patternFill>
    </fill>
  </fills>
  <borders count="5">
    <border>
      <left/>
      <right/>
      <top/>
      <bottom/>
      <diagonal/>
    </border>
    <border>
      <left/>
      <right/>
      <top/>
      <bottom style="thin">
        <color rgb="FFDB303B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DB303B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/>
    <xf numFmtId="0" fontId="6" fillId="0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6" fillId="0" borderId="0" xfId="0" applyFont="1" applyAlignment="1">
      <alignment horizontal="right" vertical="top"/>
    </xf>
    <xf numFmtId="0" fontId="6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/>
    <xf numFmtId="0" fontId="6" fillId="3" borderId="0" xfId="0" applyFont="1" applyFill="1"/>
    <xf numFmtId="0" fontId="14" fillId="0" borderId="0" xfId="0" applyFont="1"/>
    <xf numFmtId="0" fontId="9" fillId="0" borderId="0" xfId="0" applyFont="1" applyFill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shrinkToFit="1"/>
    </xf>
    <xf numFmtId="0" fontId="22" fillId="0" borderId="0" xfId="0" applyFont="1" applyAlignment="1">
      <alignment horizontal="center"/>
    </xf>
    <xf numFmtId="0" fontId="15" fillId="0" borderId="0" xfId="0" applyFont="1"/>
    <xf numFmtId="0" fontId="1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23" fillId="0" borderId="0" xfId="0" applyFont="1"/>
    <xf numFmtId="0" fontId="23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5" fillId="0" borderId="0" xfId="0" applyFont="1" applyAlignment="1">
      <alignment horizontal="right" vertical="top"/>
    </xf>
    <xf numFmtId="0" fontId="0" fillId="0" borderId="0" xfId="0" applyAlignment="1">
      <alignment vertical="top" wrapText="1"/>
    </xf>
    <xf numFmtId="0" fontId="3" fillId="0" borderId="0" xfId="0" applyFont="1"/>
    <xf numFmtId="0" fontId="15" fillId="0" borderId="1" xfId="0" applyFont="1" applyBorder="1"/>
    <xf numFmtId="0" fontId="2" fillId="0" borderId="0" xfId="0" applyFont="1" applyAlignment="1">
      <alignment vertical="top"/>
    </xf>
    <xf numFmtId="0" fontId="1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64" fontId="5" fillId="0" borderId="0" xfId="0" applyNumberFormat="1" applyFont="1" applyAlignment="1">
      <alignment vertical="top"/>
    </xf>
    <xf numFmtId="0" fontId="4" fillId="0" borderId="0" xfId="0" applyFont="1"/>
    <xf numFmtId="164" fontId="2" fillId="0" borderId="0" xfId="0" applyNumberFormat="1" applyFont="1" applyAlignment="1">
      <alignment vertical="top"/>
    </xf>
    <xf numFmtId="0" fontId="3" fillId="2" borderId="0" xfId="0" applyFont="1" applyFill="1" applyAlignment="1">
      <alignment horizontal="center"/>
    </xf>
    <xf numFmtId="0" fontId="15" fillId="0" borderId="4" xfId="0" applyFont="1" applyBorder="1"/>
    <xf numFmtId="49" fontId="6" fillId="0" borderId="0" xfId="0" applyNumberFormat="1" applyFont="1"/>
    <xf numFmtId="49" fontId="6" fillId="0" borderId="1" xfId="0" applyNumberFormat="1" applyFont="1" applyBorder="1"/>
    <xf numFmtId="49" fontId="6" fillId="0" borderId="0" xfId="0" applyNumberFormat="1" applyFont="1" applyAlignment="1">
      <alignment horizontal="left" vertical="top"/>
    </xf>
    <xf numFmtId="164" fontId="6" fillId="0" borderId="0" xfId="0" applyNumberFormat="1" applyFont="1"/>
    <xf numFmtId="164" fontId="6" fillId="0" borderId="0" xfId="0" applyNumberFormat="1" applyFont="1" applyAlignment="1">
      <alignment horizontal="right" vertical="top"/>
    </xf>
    <xf numFmtId="164" fontId="6" fillId="0" borderId="1" xfId="0" applyNumberFormat="1" applyFont="1" applyBorder="1"/>
    <xf numFmtId="169" fontId="6" fillId="0" borderId="0" xfId="0" applyNumberFormat="1" applyFont="1"/>
    <xf numFmtId="169" fontId="10" fillId="0" borderId="0" xfId="0" applyNumberFormat="1" applyFont="1"/>
    <xf numFmtId="169" fontId="6" fillId="0" borderId="0" xfId="0" applyNumberFormat="1" applyFont="1" applyAlignment="1">
      <alignment horizontal="right" vertical="top"/>
    </xf>
    <xf numFmtId="169" fontId="6" fillId="0" borderId="1" xfId="0" applyNumberFormat="1" applyFont="1" applyBorder="1"/>
    <xf numFmtId="164" fontId="10" fillId="0" borderId="0" xfId="0" applyNumberFormat="1" applyFont="1"/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9" fontId="7" fillId="0" borderId="1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169" fontId="5" fillId="0" borderId="0" xfId="0" applyNumberFormat="1" applyFont="1"/>
    <xf numFmtId="164" fontId="5" fillId="0" borderId="0" xfId="0" applyNumberFormat="1" applyFont="1"/>
    <xf numFmtId="49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right" vertical="top"/>
    </xf>
    <xf numFmtId="169" fontId="2" fillId="0" borderId="0" xfId="0" applyNumberFormat="1" applyFont="1"/>
    <xf numFmtId="164" fontId="2" fillId="0" borderId="0" xfId="0" applyNumberFormat="1" applyFont="1"/>
    <xf numFmtId="49" fontId="2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right" vertical="top"/>
    </xf>
    <xf numFmtId="169" fontId="2" fillId="0" borderId="1" xfId="0" applyNumberFormat="1" applyFont="1" applyBorder="1"/>
    <xf numFmtId="164" fontId="2" fillId="0" borderId="1" xfId="0" applyNumberFormat="1" applyFont="1" applyBorder="1"/>
    <xf numFmtId="0" fontId="12" fillId="0" borderId="0" xfId="0" applyFont="1" applyAlignment="1">
      <alignment horizontal="right" vertical="top"/>
    </xf>
    <xf numFmtId="49" fontId="12" fillId="0" borderId="0" xfId="0" applyNumberFormat="1" applyFont="1" applyAlignment="1">
      <alignment horizontal="left" vertical="top" wrapText="1"/>
    </xf>
    <xf numFmtId="164" fontId="12" fillId="0" borderId="0" xfId="0" applyNumberFormat="1" applyFont="1" applyAlignment="1">
      <alignment horizontal="right" vertical="top"/>
    </xf>
    <xf numFmtId="169" fontId="12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49" fontId="11" fillId="0" borderId="0" xfId="0" applyNumberFormat="1" applyFont="1" applyAlignment="1">
      <alignment horizontal="left" vertical="top" wrapText="1" indent="1"/>
    </xf>
    <xf numFmtId="164" fontId="11" fillId="0" borderId="0" xfId="0" applyNumberFormat="1" applyFont="1" applyAlignment="1">
      <alignment horizontal="right" vertical="top"/>
    </xf>
    <xf numFmtId="169" fontId="11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49" fontId="7" fillId="0" borderId="0" xfId="0" applyNumberFormat="1" applyFont="1" applyAlignment="1">
      <alignment horizontal="left" vertical="top" wrapText="1" indent="2"/>
    </xf>
    <xf numFmtId="164" fontId="7" fillId="0" borderId="0" xfId="0" applyNumberFormat="1" applyFont="1" applyAlignment="1">
      <alignment horizontal="right" vertical="top"/>
    </xf>
    <xf numFmtId="169" fontId="7" fillId="0" borderId="0" xfId="0" applyNumberFormat="1" applyFont="1" applyAlignment="1">
      <alignment horizontal="right" vertical="top"/>
    </xf>
    <xf numFmtId="0" fontId="13" fillId="0" borderId="0" xfId="0" applyFont="1" applyAlignment="1">
      <alignment horizontal="right" vertical="top"/>
    </xf>
    <xf numFmtId="49" fontId="13" fillId="0" borderId="0" xfId="0" applyNumberFormat="1" applyFont="1" applyAlignment="1">
      <alignment horizontal="left" vertical="top" wrapText="1" indent="3"/>
    </xf>
    <xf numFmtId="164" fontId="13" fillId="0" borderId="0" xfId="0" applyNumberFormat="1" applyFont="1" applyAlignment="1">
      <alignment horizontal="right" vertical="top"/>
    </xf>
    <xf numFmtId="169" fontId="13" fillId="0" borderId="0" xfId="0" applyNumberFormat="1" applyFont="1" applyAlignment="1">
      <alignment horizontal="right" vertical="top"/>
    </xf>
    <xf numFmtId="1" fontId="6" fillId="0" borderId="0" xfId="0" applyNumberFormat="1" applyFont="1"/>
    <xf numFmtId="1" fontId="8" fillId="0" borderId="0" xfId="0" applyNumberFormat="1" applyFont="1"/>
    <xf numFmtId="1" fontId="6" fillId="0" borderId="0" xfId="0" applyNumberFormat="1" applyFont="1" applyAlignment="1">
      <alignment horizontal="right" vertical="top"/>
    </xf>
    <xf numFmtId="1" fontId="9" fillId="0" borderId="0" xfId="0" applyNumberFormat="1" applyFont="1" applyAlignment="1">
      <alignment horizontal="right" vertical="top"/>
    </xf>
    <xf numFmtId="49" fontId="10" fillId="0" borderId="0" xfId="0" applyNumberFormat="1" applyFont="1"/>
    <xf numFmtId="49" fontId="6" fillId="0" borderId="0" xfId="0" applyNumberFormat="1" applyFont="1" applyAlignment="1">
      <alignment horizontal="center" vertical="top"/>
    </xf>
    <xf numFmtId="49" fontId="10" fillId="0" borderId="0" xfId="0" applyNumberFormat="1" applyFont="1" applyAlignment="1">
      <alignment horizontal="left" vertical="top"/>
    </xf>
    <xf numFmtId="169" fontId="8" fillId="0" borderId="0" xfId="0" applyNumberFormat="1" applyFont="1" applyAlignment="1">
      <alignment horizontal="right" vertical="top"/>
    </xf>
    <xf numFmtId="165" fontId="6" fillId="0" borderId="0" xfId="0" applyNumberFormat="1" applyFont="1"/>
    <xf numFmtId="165" fontId="6" fillId="0" borderId="0" xfId="0" applyNumberFormat="1" applyFont="1" applyAlignment="1">
      <alignment horizontal="right" vertical="top"/>
    </xf>
    <xf numFmtId="1" fontId="7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" fontId="12" fillId="0" borderId="0" xfId="0" applyNumberFormat="1" applyFont="1" applyAlignment="1">
      <alignment horizontal="right" vertical="top"/>
    </xf>
    <xf numFmtId="1" fontId="12" fillId="0" borderId="0" xfId="0" applyNumberFormat="1" applyFont="1"/>
    <xf numFmtId="49" fontId="12" fillId="0" borderId="0" xfId="0" applyNumberFormat="1" applyFont="1"/>
    <xf numFmtId="169" fontId="12" fillId="0" borderId="0" xfId="0" applyNumberFormat="1" applyFont="1"/>
    <xf numFmtId="165" fontId="12" fillId="0" borderId="0" xfId="0" applyNumberFormat="1" applyFont="1"/>
    <xf numFmtId="164" fontId="12" fillId="0" borderId="0" xfId="0" applyNumberFormat="1" applyFont="1"/>
    <xf numFmtId="1" fontId="11" fillId="0" borderId="0" xfId="0" applyNumberFormat="1" applyFont="1" applyAlignment="1">
      <alignment horizontal="right" vertical="top"/>
    </xf>
    <xf numFmtId="1" fontId="11" fillId="0" borderId="0" xfId="0" applyNumberFormat="1" applyFont="1"/>
    <xf numFmtId="49" fontId="11" fillId="0" borderId="0" xfId="0" applyNumberFormat="1" applyFont="1"/>
    <xf numFmtId="49" fontId="11" fillId="0" borderId="0" xfId="0" applyNumberFormat="1" applyFont="1" applyAlignment="1">
      <alignment horizontal="left" vertical="top" wrapText="1"/>
    </xf>
    <xf numFmtId="169" fontId="11" fillId="0" borderId="0" xfId="0" applyNumberFormat="1" applyFont="1"/>
    <xf numFmtId="165" fontId="11" fillId="0" borderId="0" xfId="0" applyNumberFormat="1" applyFont="1"/>
    <xf numFmtId="164" fontId="11" fillId="0" borderId="0" xfId="0" applyNumberFormat="1" applyFont="1"/>
    <xf numFmtId="1" fontId="7" fillId="0" borderId="0" xfId="0" applyNumberFormat="1" applyFont="1" applyAlignment="1">
      <alignment horizontal="right" vertical="top"/>
    </xf>
    <xf numFmtId="1" fontId="7" fillId="0" borderId="0" xfId="0" applyNumberFormat="1" applyFont="1"/>
    <xf numFmtId="49" fontId="7" fillId="0" borderId="0" xfId="0" applyNumberFormat="1" applyFont="1"/>
    <xf numFmtId="49" fontId="7" fillId="0" borderId="0" xfId="0" applyNumberFormat="1" applyFont="1" applyAlignment="1">
      <alignment horizontal="left" vertical="top" wrapText="1"/>
    </xf>
    <xf numFmtId="169" fontId="7" fillId="0" borderId="0" xfId="0" applyNumberFormat="1" applyFont="1"/>
    <xf numFmtId="165" fontId="7" fillId="0" borderId="0" xfId="0" applyNumberFormat="1" applyFont="1"/>
    <xf numFmtId="164" fontId="7" fillId="0" borderId="0" xfId="0" applyNumberFormat="1" applyFont="1"/>
    <xf numFmtId="1" fontId="13" fillId="0" borderId="0" xfId="0" applyNumberFormat="1" applyFont="1" applyAlignment="1">
      <alignment horizontal="right" vertical="top"/>
    </xf>
    <xf numFmtId="1" fontId="13" fillId="0" borderId="0" xfId="0" applyNumberFormat="1" applyFont="1"/>
    <xf numFmtId="49" fontId="13" fillId="0" borderId="0" xfId="0" applyNumberFormat="1" applyFont="1"/>
    <xf numFmtId="49" fontId="13" fillId="0" borderId="0" xfId="0" applyNumberFormat="1" applyFont="1" applyAlignment="1">
      <alignment horizontal="left" vertical="top" wrapText="1"/>
    </xf>
    <xf numFmtId="169" fontId="13" fillId="0" borderId="0" xfId="0" applyNumberFormat="1" applyFont="1"/>
    <xf numFmtId="165" fontId="13" fillId="0" borderId="0" xfId="0" applyNumberFormat="1" applyFont="1"/>
    <xf numFmtId="164" fontId="13" fillId="0" borderId="0" xfId="0" applyNumberFormat="1" applyFont="1"/>
    <xf numFmtId="1" fontId="14" fillId="0" borderId="0" xfId="0" applyNumberFormat="1" applyFont="1" applyAlignment="1">
      <alignment horizontal="right" vertical="top"/>
    </xf>
    <xf numFmtId="1" fontId="14" fillId="0" borderId="2" xfId="0" applyNumberFormat="1" applyFont="1" applyBorder="1" applyAlignment="1">
      <alignment horizontal="center" vertical="top"/>
    </xf>
    <xf numFmtId="49" fontId="14" fillId="0" borderId="3" xfId="0" applyNumberFormat="1" applyFont="1" applyBorder="1" applyAlignment="1">
      <alignment horizontal="center" vertical="top"/>
    </xf>
    <xf numFmtId="49" fontId="14" fillId="0" borderId="3" xfId="0" applyNumberFormat="1" applyFont="1" applyBorder="1" applyAlignment="1">
      <alignment horizontal="right" vertical="top"/>
    </xf>
    <xf numFmtId="49" fontId="14" fillId="0" borderId="3" xfId="0" applyNumberFormat="1" applyFont="1" applyBorder="1" applyAlignment="1">
      <alignment horizontal="left" vertical="top" wrapText="1"/>
    </xf>
    <xf numFmtId="169" fontId="14" fillId="0" borderId="3" xfId="0" applyNumberFormat="1" applyFont="1" applyBorder="1" applyAlignment="1">
      <alignment horizontal="right" vertical="top"/>
    </xf>
    <xf numFmtId="165" fontId="14" fillId="0" borderId="3" xfId="0" applyNumberFormat="1" applyFont="1" applyBorder="1" applyAlignment="1" applyProtection="1">
      <alignment horizontal="right" vertical="top"/>
      <protection locked="0"/>
    </xf>
    <xf numFmtId="164" fontId="14" fillId="0" borderId="3" xfId="0" applyNumberFormat="1" applyFont="1" applyBorder="1" applyAlignment="1">
      <alignment horizontal="right" vertical="top"/>
    </xf>
    <xf numFmtId="0" fontId="16" fillId="0" borderId="0" xfId="0" applyFont="1"/>
    <xf numFmtId="1" fontId="16" fillId="0" borderId="0" xfId="0" applyNumberFormat="1" applyFont="1" applyAlignment="1">
      <alignment horizontal="right" vertical="top"/>
    </xf>
    <xf numFmtId="49" fontId="16" fillId="0" borderId="0" xfId="0" applyNumberFormat="1" applyFont="1" applyAlignment="1">
      <alignment horizontal="center" vertical="top"/>
    </xf>
    <xf numFmtId="49" fontId="16" fillId="0" borderId="0" xfId="0" applyNumberFormat="1" applyFont="1" applyAlignment="1">
      <alignment horizontal="left" vertical="top" wrapText="1"/>
    </xf>
    <xf numFmtId="169" fontId="16" fillId="0" borderId="0" xfId="0" applyNumberFormat="1" applyFont="1" applyAlignment="1">
      <alignment horizontal="right" vertical="top"/>
    </xf>
    <xf numFmtId="165" fontId="16" fillId="0" borderId="0" xfId="0" applyNumberFormat="1" applyFont="1" applyAlignment="1">
      <alignment horizontal="right" vertical="top"/>
    </xf>
    <xf numFmtId="164" fontId="16" fillId="0" borderId="0" xfId="0" applyNumberFormat="1" applyFont="1" applyAlignment="1">
      <alignment horizontal="right" vertical="top"/>
    </xf>
    <xf numFmtId="49" fontId="16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0" fillId="0" borderId="0" xfId="0" applyFont="1" applyAlignment="1">
      <alignment horizontal="center" vertical="center" shrinkToFit="1"/>
    </xf>
    <xf numFmtId="0" fontId="21" fillId="0" borderId="0" xfId="0" applyFont="1" applyAlignment="1">
      <alignment shrinkToFi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L44"/>
  <sheetViews>
    <sheetView showGridLines="0" tabSelected="1" topLeftCell="B1" zoomScaleNormal="100" workbookViewId="0">
      <selection activeCell="G38" sqref="G38"/>
    </sheetView>
  </sheetViews>
  <sheetFormatPr defaultColWidth="9.140625" defaultRowHeight="8.25" x14ac:dyDescent="0.15"/>
  <cols>
    <col min="1" max="1" width="9.140625" style="3" hidden="1" customWidth="1"/>
    <col min="2" max="2" width="4.7109375" style="3" customWidth="1"/>
    <col min="3" max="8" width="14.7109375" style="3" customWidth="1"/>
    <col min="9" max="9" width="9.140625" style="3" customWidth="1"/>
    <col min="10" max="11" width="9.140625" style="3"/>
    <col min="12" max="12" width="56" style="3" hidden="1" customWidth="1"/>
    <col min="13" max="16384" width="9.140625" style="3"/>
  </cols>
  <sheetData>
    <row r="1" spans="1:12" ht="11.25" x14ac:dyDescent="0.2">
      <c r="A1" s="9"/>
      <c r="B1" s="9"/>
      <c r="C1" s="20"/>
    </row>
    <row r="2" spans="1:12" ht="11.25" x14ac:dyDescent="0.2">
      <c r="A2" s="15">
        <v>0</v>
      </c>
      <c r="C2" s="20"/>
    </row>
    <row r="3" spans="1:12" ht="11.25" customHeight="1" x14ac:dyDescent="0.2">
      <c r="A3" s="15" t="e">
        <f t="array" ref="A3">INDEX(VAT_RATES,MATCH(0,COUNTIF($A$1:A2,VAT_RATES),0))</f>
        <v>#N/A</v>
      </c>
      <c r="C3" s="20"/>
      <c r="D3" s="145"/>
      <c r="E3" s="146"/>
      <c r="F3" s="146"/>
      <c r="G3" s="146"/>
    </row>
    <row r="4" spans="1:12" ht="11.25" customHeight="1" x14ac:dyDescent="0.2">
      <c r="A4" s="15" t="e">
        <f t="array" ref="A4">INDEX(VAT_RATES,MATCH(0,COUNTIF($A$1:A3,VAT_RATES),0))</f>
        <v>#N/A</v>
      </c>
      <c r="C4" s="21"/>
      <c r="D4" s="146"/>
      <c r="E4" s="146"/>
      <c r="F4" s="146"/>
      <c r="G4" s="146"/>
    </row>
    <row r="5" spans="1:12" x14ac:dyDescent="0.15">
      <c r="A5" s="15" t="e">
        <f t="array" ref="A5">INDEX(VAT_RATES,MATCH(0,COUNTIF($A$1:A4,VAT_RATES),0))</f>
        <v>#N/A</v>
      </c>
      <c r="L5" s="22"/>
    </row>
    <row r="6" spans="1:12" ht="12.75" customHeight="1" x14ac:dyDescent="0.15">
      <c r="A6" s="15">
        <f>SUMIF(GROUP_ID,"",ITEM_PRICES)</f>
        <v>336790.32000000012</v>
      </c>
      <c r="C6" s="23"/>
      <c r="D6" s="23"/>
      <c r="E6" s="23"/>
      <c r="F6" s="23"/>
      <c r="G6" s="23"/>
      <c r="H6" s="23"/>
      <c r="K6" s="7"/>
      <c r="L6" s="7"/>
    </row>
    <row r="7" spans="1:12" s="18" customFormat="1" ht="15.2" customHeight="1" x14ac:dyDescent="0.2">
      <c r="A7" s="18">
        <f>IF(ISNUMBER($A$3),SUMIF(VAT_RATES,$A$3,ITEM_PRICES),0)</f>
        <v>0</v>
      </c>
      <c r="C7" s="24"/>
      <c r="D7" s="25"/>
      <c r="E7" s="142" t="s">
        <v>21</v>
      </c>
      <c r="F7" s="142"/>
      <c r="G7" s="25"/>
      <c r="H7" s="25"/>
      <c r="I7" s="19"/>
      <c r="J7" s="26"/>
      <c r="K7" s="26"/>
      <c r="L7" s="27" t="s">
        <v>22</v>
      </c>
    </row>
    <row r="8" spans="1:12" x14ac:dyDescent="0.15">
      <c r="A8" s="15">
        <f>IF(ISNUMBER($A$4),SUMIF(VAT_RATES,$A$4,ITEM_PRICES),0)</f>
        <v>0</v>
      </c>
      <c r="C8" s="23"/>
      <c r="D8" s="23"/>
      <c r="E8" s="23"/>
      <c r="F8" s="23"/>
      <c r="G8" s="23"/>
      <c r="H8" s="23"/>
      <c r="K8" s="7"/>
      <c r="L8" s="28">
        <f ca="1">CELL("width",E8)+CELL("width",F8)+CELL("width",G8)+CELL("width",H8)</f>
        <v>56</v>
      </c>
    </row>
    <row r="9" spans="1:12" customFormat="1" ht="12.75" x14ac:dyDescent="0.2">
      <c r="A9">
        <f>IF(ISNUMBER($A$5),SUMIF(VAT_RATES,$A$5,ITEM_PRICES),0)</f>
        <v>0</v>
      </c>
      <c r="C9" s="1"/>
      <c r="D9" s="29" t="s">
        <v>23</v>
      </c>
      <c r="E9" s="143"/>
      <c r="F9" s="144"/>
      <c r="G9" s="144"/>
      <c r="H9" s="144"/>
      <c r="J9" s="31"/>
      <c r="K9" s="31"/>
      <c r="L9" s="30">
        <f>E9</f>
        <v>0</v>
      </c>
    </row>
    <row r="10" spans="1:12" customFormat="1" ht="12.75" x14ac:dyDescent="0.2">
      <c r="A10" t="str">
        <f>IF($A7=0,"","DPH " &amp; $A3 &amp; " % ze základny: " &amp; TEXT($A7,"# ##0"))</f>
        <v/>
      </c>
      <c r="C10" s="1"/>
      <c r="D10" s="29" t="s">
        <v>24</v>
      </c>
      <c r="E10" s="144" t="s">
        <v>25</v>
      </c>
      <c r="F10" s="144"/>
      <c r="G10" s="144"/>
      <c r="H10" s="144"/>
      <c r="J10" s="31"/>
      <c r="K10" s="31"/>
      <c r="L10" s="30" t="str">
        <f>E10</f>
        <v>Velký Beranov-MVN</v>
      </c>
    </row>
    <row r="11" spans="1:12" customFormat="1" ht="12.75" x14ac:dyDescent="0.2">
      <c r="A11" t="str">
        <f>IF($A8=0,"","DPH " &amp; $A4 &amp; " % ze základny: " &amp; TEXT($A8,"# ##0"))</f>
        <v/>
      </c>
      <c r="C11" s="1"/>
      <c r="D11" s="29" t="s">
        <v>26</v>
      </c>
      <c r="E11" s="143"/>
      <c r="F11" s="144"/>
      <c r="G11" s="144"/>
      <c r="H11" s="144"/>
      <c r="J11" s="31"/>
      <c r="K11" s="31"/>
      <c r="L11" s="30">
        <f>E11</f>
        <v>0</v>
      </c>
    </row>
    <row r="12" spans="1:12" x14ac:dyDescent="0.15">
      <c r="A12" s="15" t="str">
        <f>IF($A9=0,"","DPH " &amp; $A5 &amp; " % ze základny: " &amp; TEXT($A9,"# ##0"))</f>
        <v/>
      </c>
      <c r="C12" s="32"/>
      <c r="D12" s="32"/>
      <c r="E12" s="32"/>
      <c r="F12" s="32"/>
      <c r="G12" s="32"/>
      <c r="H12" s="32"/>
      <c r="J12" s="7"/>
      <c r="K12" s="7"/>
    </row>
    <row r="13" spans="1:12" x14ac:dyDescent="0.15">
      <c r="A13" s="15" t="str">
        <f>IF($A7=0,"",$A7*$A3/100)</f>
        <v/>
      </c>
      <c r="C13" s="23"/>
      <c r="D13" s="23"/>
      <c r="E13" s="23"/>
      <c r="F13" s="23"/>
      <c r="G13" s="23"/>
      <c r="H13" s="23"/>
      <c r="J13" s="7"/>
      <c r="K13" s="7"/>
    </row>
    <row r="14" spans="1:12" s="19" customFormat="1" ht="15.75" x14ac:dyDescent="0.25">
      <c r="A14" s="19" t="str">
        <f>IF($A8=0,"",$A8*$A4/100)</f>
        <v/>
      </c>
      <c r="C14" s="18"/>
      <c r="D14" s="18"/>
      <c r="E14" s="140" t="s">
        <v>27</v>
      </c>
      <c r="F14" s="141"/>
      <c r="G14" s="18"/>
      <c r="H14" s="18"/>
      <c r="J14" s="26"/>
      <c r="K14" s="26"/>
    </row>
    <row r="15" spans="1:12" x14ac:dyDescent="0.15">
      <c r="A15" s="15" t="str">
        <f>IF($A9=0,"",$A9*$A5/100)</f>
        <v/>
      </c>
      <c r="C15" s="23"/>
      <c r="D15" s="23"/>
      <c r="E15" s="23"/>
      <c r="F15" s="23"/>
      <c r="G15" s="23"/>
      <c r="H15" s="23"/>
      <c r="J15" s="7"/>
      <c r="K15" s="7"/>
    </row>
    <row r="16" spans="1:12" customFormat="1" ht="12.75" x14ac:dyDescent="0.2">
      <c r="A16">
        <f>SUM(A13:A15)</f>
        <v>0</v>
      </c>
      <c r="C16" s="1"/>
      <c r="D16" s="29"/>
      <c r="E16" s="138" t="s">
        <v>75</v>
      </c>
      <c r="F16" s="139"/>
      <c r="G16" s="139"/>
      <c r="H16" s="139"/>
      <c r="J16" s="31"/>
      <c r="K16" s="31"/>
    </row>
    <row r="17" spans="1:12" x14ac:dyDescent="0.15">
      <c r="A17" s="7"/>
      <c r="B17" s="7"/>
      <c r="C17" s="32"/>
      <c r="D17" s="32"/>
      <c r="E17" s="32"/>
      <c r="F17" s="32"/>
      <c r="G17" s="32"/>
      <c r="H17" s="32"/>
      <c r="J17" s="7"/>
      <c r="K17" s="7"/>
    </row>
    <row r="18" spans="1:12" x14ac:dyDescent="0.15">
      <c r="C18" s="23"/>
      <c r="D18" s="23"/>
      <c r="E18" s="23"/>
      <c r="F18" s="23"/>
      <c r="G18" s="23"/>
      <c r="H18" s="23"/>
      <c r="J18" s="7"/>
      <c r="K18" s="7"/>
    </row>
    <row r="19" spans="1:12" s="19" customFormat="1" ht="15.75" x14ac:dyDescent="0.25">
      <c r="C19" s="18"/>
      <c r="D19" s="34"/>
      <c r="E19" s="140" t="s">
        <v>28</v>
      </c>
      <c r="F19" s="141"/>
      <c r="G19" s="18"/>
      <c r="H19" s="18"/>
      <c r="J19" s="26"/>
      <c r="K19" s="26"/>
    </row>
    <row r="20" spans="1:12" x14ac:dyDescent="0.15">
      <c r="C20" s="23"/>
      <c r="D20" s="23"/>
      <c r="E20" s="23"/>
      <c r="F20" s="23"/>
      <c r="G20" s="23"/>
      <c r="H20" s="23"/>
      <c r="J20" s="7"/>
      <c r="K20" s="7"/>
    </row>
    <row r="21" spans="1:12" customFormat="1" ht="12.75" x14ac:dyDescent="0.2">
      <c r="C21" s="1"/>
      <c r="D21" s="29"/>
      <c r="E21" s="33"/>
      <c r="F21" s="33"/>
      <c r="G21" s="33"/>
      <c r="H21" s="33"/>
      <c r="J21" s="31"/>
      <c r="K21" s="31"/>
    </row>
    <row r="22" spans="1:12" x14ac:dyDescent="0.15">
      <c r="C22" s="32"/>
      <c r="D22" s="32"/>
      <c r="E22" s="32"/>
      <c r="F22" s="32"/>
      <c r="G22" s="32"/>
      <c r="H22" s="32"/>
      <c r="J22" s="7"/>
      <c r="K22" s="7"/>
    </row>
    <row r="23" spans="1:12" x14ac:dyDescent="0.15">
      <c r="C23" s="23"/>
      <c r="D23" s="35"/>
      <c r="E23" s="23"/>
      <c r="F23" s="23"/>
      <c r="G23" s="23"/>
      <c r="H23" s="23"/>
      <c r="J23" s="7"/>
      <c r="K23" s="7"/>
    </row>
    <row r="24" spans="1:12" s="19" customFormat="1" ht="15.75" x14ac:dyDescent="0.25">
      <c r="C24" s="18"/>
      <c r="D24" s="34"/>
      <c r="E24" s="140" t="s">
        <v>29</v>
      </c>
      <c r="F24" s="141"/>
      <c r="G24" s="18"/>
      <c r="H24" s="18"/>
      <c r="J24" s="26"/>
      <c r="K24" s="26"/>
    </row>
    <row r="25" spans="1:12" x14ac:dyDescent="0.15">
      <c r="C25" s="23"/>
      <c r="D25" s="35"/>
      <c r="E25" s="23"/>
      <c r="F25" s="23"/>
      <c r="G25" s="23"/>
      <c r="H25" s="23"/>
      <c r="J25" s="7"/>
      <c r="K25" s="7"/>
    </row>
    <row r="26" spans="1:12" customFormat="1" ht="12.75" x14ac:dyDescent="0.2">
      <c r="C26" s="1"/>
      <c r="D26" s="29" t="s">
        <v>30</v>
      </c>
      <c r="E26" s="36">
        <f ca="1">INDIRECT("A6")</f>
        <v>336790.32000000012</v>
      </c>
      <c r="F26" s="6" t="s">
        <v>31</v>
      </c>
      <c r="G26" s="1"/>
      <c r="H26" s="1"/>
      <c r="I26" s="37"/>
      <c r="J26" s="31"/>
      <c r="K26" s="31"/>
      <c r="L26" s="31"/>
    </row>
    <row r="27" spans="1:12" customFormat="1" ht="12.75" x14ac:dyDescent="0.2">
      <c r="C27" s="1"/>
      <c r="D27" s="29" t="s">
        <v>32</v>
      </c>
      <c r="E27" s="38">
        <f ca="1">INDIRECT("A16")</f>
        <v>0</v>
      </c>
      <c r="F27" s="1" t="str">
        <f>F26</f>
        <v>Kč</v>
      </c>
      <c r="G27" s="1"/>
      <c r="H27" s="1"/>
      <c r="I27" s="37"/>
      <c r="J27" s="31"/>
      <c r="K27" s="31"/>
      <c r="L27" s="39"/>
    </row>
    <row r="28" spans="1:12" customFormat="1" ht="12.75" x14ac:dyDescent="0.2">
      <c r="C28" s="1"/>
      <c r="D28" s="29" t="s">
        <v>33</v>
      </c>
      <c r="E28" s="38">
        <f ca="1">E26+E27</f>
        <v>336790.32000000012</v>
      </c>
      <c r="F28" s="1" t="str">
        <f>F26</f>
        <v>Kč</v>
      </c>
      <c r="G28" s="1"/>
      <c r="H28" s="1"/>
      <c r="I28" s="37"/>
      <c r="J28" s="31"/>
      <c r="K28" s="31"/>
      <c r="L28" s="31"/>
    </row>
    <row r="29" spans="1:12" x14ac:dyDescent="0.15">
      <c r="C29" s="40"/>
      <c r="D29" s="40"/>
      <c r="E29" s="40"/>
      <c r="F29" s="40"/>
      <c r="G29" s="40"/>
      <c r="H29" s="40"/>
    </row>
    <row r="30" spans="1:12" x14ac:dyDescent="0.15">
      <c r="C30" s="17"/>
      <c r="D30" s="2"/>
      <c r="E30" s="2"/>
      <c r="F30" s="2"/>
      <c r="G30" s="2"/>
      <c r="H30" s="2"/>
    </row>
    <row r="31" spans="1:12" x14ac:dyDescent="0.15">
      <c r="C31" s="17"/>
      <c r="D31" s="2"/>
      <c r="E31" s="2"/>
      <c r="F31" s="2"/>
      <c r="G31" s="2"/>
      <c r="H31" s="2"/>
    </row>
    <row r="32" spans="1:12" x14ac:dyDescent="0.15">
      <c r="C32" s="17"/>
      <c r="D32" s="2"/>
      <c r="E32" s="2"/>
      <c r="F32" s="2"/>
      <c r="G32" s="2"/>
      <c r="H32" s="2"/>
    </row>
    <row r="33" spans="3:8" x14ac:dyDescent="0.15">
      <c r="C33" s="17"/>
      <c r="D33" s="2"/>
      <c r="E33" s="2"/>
      <c r="F33" s="2"/>
      <c r="G33" s="2"/>
      <c r="H33" s="2"/>
    </row>
    <row r="34" spans="3:8" x14ac:dyDescent="0.15">
      <c r="C34" s="9"/>
    </row>
    <row r="35" spans="3:8" x14ac:dyDescent="0.15">
      <c r="C35" s="9"/>
    </row>
    <row r="36" spans="3:8" x14ac:dyDescent="0.15">
      <c r="C36" s="9"/>
    </row>
    <row r="37" spans="3:8" x14ac:dyDescent="0.15">
      <c r="C37" s="9"/>
    </row>
    <row r="38" spans="3:8" x14ac:dyDescent="0.15">
      <c r="C38" s="9"/>
    </row>
    <row r="39" spans="3:8" x14ac:dyDescent="0.15">
      <c r="C39" s="9"/>
    </row>
    <row r="40" spans="3:8" x14ac:dyDescent="0.15">
      <c r="C40" s="9"/>
    </row>
    <row r="41" spans="3:8" x14ac:dyDescent="0.15">
      <c r="C41" s="9"/>
    </row>
    <row r="42" spans="3:8" x14ac:dyDescent="0.15">
      <c r="C42" s="9"/>
    </row>
    <row r="43" spans="3:8" x14ac:dyDescent="0.15">
      <c r="C43" s="9"/>
    </row>
    <row r="44" spans="3:8" x14ac:dyDescent="0.15">
      <c r="C44" s="9"/>
    </row>
  </sheetData>
  <mergeCells count="9">
    <mergeCell ref="D3:G4"/>
    <mergeCell ref="E16:H16"/>
    <mergeCell ref="E19:F19"/>
    <mergeCell ref="E24:F24"/>
    <mergeCell ref="E7:F7"/>
    <mergeCell ref="E9:H9"/>
    <mergeCell ref="E10:H10"/>
    <mergeCell ref="E11:H11"/>
    <mergeCell ref="E14:F14"/>
  </mergeCells>
  <pageMargins left="0.70866141732283505" right="0.70866141732283505" top="0.78740157480314998" bottom="0.78740157480314998" header="0.31496062992126" footer="0.31496062992126"/>
  <pageSetup paperSize="9" pageOrder="overThenDown" orientation="portrait" r:id="rId1"/>
  <headerFooter>
    <oddFooter>&amp;L&amp;8Vytvořeno systémem euroCALC4&amp;C&amp;P/&amp;N&amp;R&amp;8&amp;[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H19"/>
  <sheetViews>
    <sheetView zoomScaleNormal="100" workbookViewId="0">
      <pane ySplit="4" topLeftCell="A5" activePane="bottomLeft" state="frozen"/>
      <selection pane="bottomLeft" activeCell="B2" sqref="B2"/>
    </sheetView>
  </sheetViews>
  <sheetFormatPr defaultColWidth="9.140625" defaultRowHeight="8.25" outlineLevelRow="3" x14ac:dyDescent="0.15"/>
  <cols>
    <col min="1" max="1" width="34.7109375" style="3" hidden="1" customWidth="1"/>
    <col min="2" max="2" width="80.7109375" style="3" customWidth="1"/>
    <col min="3" max="3" width="15.7109375" style="3" customWidth="1"/>
    <col min="4" max="6" width="15.7109375" style="3" hidden="1" customWidth="1"/>
    <col min="7" max="7" width="41.7109375" style="3" customWidth="1"/>
    <col min="8" max="16384" width="9.140625" style="3"/>
  </cols>
  <sheetData>
    <row r="1" spans="1:8" ht="15.75" x14ac:dyDescent="0.15">
      <c r="B1" s="24" t="s">
        <v>46</v>
      </c>
    </row>
    <row r="2" spans="1:8" ht="15.75" x14ac:dyDescent="0.15">
      <c r="B2" s="24" t="s">
        <v>47</v>
      </c>
      <c r="C2" s="44"/>
      <c r="D2" s="47"/>
      <c r="E2" s="44"/>
      <c r="F2" s="44"/>
    </row>
    <row r="3" spans="1:8" ht="7.5" customHeight="1" x14ac:dyDescent="0.15">
      <c r="A3" s="7"/>
      <c r="B3" s="41"/>
      <c r="C3" s="44"/>
      <c r="D3" s="48"/>
      <c r="E3" s="51"/>
      <c r="F3" s="51"/>
      <c r="G3" s="10"/>
    </row>
    <row r="4" spans="1:8" ht="11.25" x14ac:dyDescent="0.2">
      <c r="A4" s="5"/>
      <c r="B4" s="52" t="s">
        <v>4</v>
      </c>
      <c r="C4" s="53" t="s">
        <v>10</v>
      </c>
      <c r="D4" s="54" t="s">
        <v>12</v>
      </c>
      <c r="E4" s="53" t="s">
        <v>3</v>
      </c>
      <c r="F4" s="53" t="s">
        <v>16</v>
      </c>
      <c r="G4" s="7"/>
      <c r="H4" s="10"/>
    </row>
    <row r="5" spans="1:8" ht="7.5" customHeight="1" x14ac:dyDescent="0.15">
      <c r="B5" s="41"/>
      <c r="C5" s="44"/>
      <c r="D5" s="47"/>
      <c r="E5" s="44"/>
      <c r="F5" s="44"/>
      <c r="G5" s="10"/>
    </row>
    <row r="6" spans="1:8" ht="12" x14ac:dyDescent="0.15">
      <c r="A6" s="67" t="s">
        <v>34</v>
      </c>
      <c r="B6" s="68" t="s">
        <v>35</v>
      </c>
      <c r="C6" s="69">
        <f>VLOOKUP($A6,Zakázka!$A:$Q,10,FALSE)</f>
        <v>336790.32000000012</v>
      </c>
      <c r="D6" s="70">
        <f>VLOOKUP($A6,Zakázka!$A:$Q,12,FALSE)</f>
        <v>1.190728</v>
      </c>
      <c r="E6" s="69">
        <f>VLOOKUP($A6,Zakázka!$A:$Q,16,FALSE)</f>
        <v>0</v>
      </c>
      <c r="F6" s="69">
        <f>VLOOKUP($A6,Zakázka!$A:$Q,17,FALSE)</f>
        <v>336790.32000000012</v>
      </c>
      <c r="G6" s="7"/>
      <c r="H6" s="10"/>
    </row>
    <row r="7" spans="1:8" ht="12" outlineLevel="1" x14ac:dyDescent="0.15">
      <c r="A7" s="71" t="s">
        <v>36</v>
      </c>
      <c r="B7" s="72" t="s">
        <v>37</v>
      </c>
      <c r="C7" s="73">
        <f>VLOOKUP($A7,Zakázka!$A:$Q,10,FALSE)</f>
        <v>336790.32000000012</v>
      </c>
      <c r="D7" s="74">
        <f>VLOOKUP($A7,Zakázka!$A:$Q,12,FALSE)</f>
        <v>1.190728</v>
      </c>
      <c r="E7" s="73">
        <f>VLOOKUP($A7,Zakázka!$A:$Q,16,FALSE)</f>
        <v>0</v>
      </c>
      <c r="F7" s="73">
        <f>VLOOKUP($A7,Zakázka!$A:$Q,17,FALSE)</f>
        <v>336790.32000000012</v>
      </c>
      <c r="G7" s="7"/>
      <c r="H7" s="10"/>
    </row>
    <row r="8" spans="1:8" ht="11.25" outlineLevel="2" x14ac:dyDescent="0.15">
      <c r="A8" s="75" t="s">
        <v>38</v>
      </c>
      <c r="B8" s="76" t="s">
        <v>39</v>
      </c>
      <c r="C8" s="77">
        <f>VLOOKUP($A8,Zakázka!$A:$Q,10,FALSE)</f>
        <v>336790.32000000012</v>
      </c>
      <c r="D8" s="78">
        <f>VLOOKUP($A8,Zakázka!$A:$Q,12,FALSE)</f>
        <v>1.190728</v>
      </c>
      <c r="E8" s="77">
        <f>VLOOKUP($A8,Zakázka!$A:$Q,16,FALSE)</f>
        <v>0</v>
      </c>
      <c r="F8" s="77">
        <f>VLOOKUP($A8,Zakázka!$A:$Q,17,FALSE)</f>
        <v>336790.32000000012</v>
      </c>
      <c r="G8" s="7"/>
      <c r="H8" s="10"/>
    </row>
    <row r="9" spans="1:8" ht="10.5" outlineLevel="3" x14ac:dyDescent="0.15">
      <c r="A9" s="79" t="s">
        <v>40</v>
      </c>
      <c r="B9" s="80" t="s">
        <v>41</v>
      </c>
      <c r="C9" s="81">
        <f>VLOOKUP($A9,Zakázka!$A:$Q,10,FALSE)</f>
        <v>141102.72000000006</v>
      </c>
      <c r="D9" s="82">
        <f>VLOOKUP($A9,Zakázka!$A:$Q,12,FALSE)</f>
        <v>0</v>
      </c>
      <c r="E9" s="81">
        <f>VLOOKUP($A9,Zakázka!$A:$Q,16,FALSE)</f>
        <v>0</v>
      </c>
      <c r="F9" s="81">
        <f>VLOOKUP($A9,Zakázka!$A:$Q,17,FALSE)</f>
        <v>141102.72000000006</v>
      </c>
      <c r="G9" s="7"/>
      <c r="H9" s="10"/>
    </row>
    <row r="10" spans="1:8" ht="10.5" outlineLevel="3" x14ac:dyDescent="0.15">
      <c r="A10" s="79" t="s">
        <v>42</v>
      </c>
      <c r="B10" s="80" t="s">
        <v>43</v>
      </c>
      <c r="C10" s="81">
        <f>VLOOKUP($A10,Zakázka!$A:$Q,10,FALSE)</f>
        <v>18457.599999999999</v>
      </c>
      <c r="D10" s="82">
        <f>VLOOKUP($A10,Zakázka!$A:$Q,12,FALSE)</f>
        <v>1.190728</v>
      </c>
      <c r="E10" s="81">
        <f>VLOOKUP($A10,Zakázka!$A:$Q,16,FALSE)</f>
        <v>0</v>
      </c>
      <c r="F10" s="81">
        <f>VLOOKUP($A10,Zakázka!$A:$Q,17,FALSE)</f>
        <v>18457.599999999999</v>
      </c>
      <c r="G10" s="7"/>
      <c r="H10" s="10"/>
    </row>
    <row r="11" spans="1:8" ht="10.5" outlineLevel="3" x14ac:dyDescent="0.15">
      <c r="A11" s="79" t="s">
        <v>44</v>
      </c>
      <c r="B11" s="80" t="s">
        <v>45</v>
      </c>
      <c r="C11" s="81">
        <f>VLOOKUP($A11,Zakázka!$A:$Q,10,FALSE)</f>
        <v>177230.00000000006</v>
      </c>
      <c r="D11" s="82">
        <f>VLOOKUP($A11,Zakázka!$A:$Q,12,FALSE)</f>
        <v>0</v>
      </c>
      <c r="E11" s="81">
        <f>VLOOKUP($A11,Zakázka!$A:$Q,16,FALSE)</f>
        <v>0</v>
      </c>
      <c r="F11" s="81">
        <f>VLOOKUP($A11,Zakázka!$A:$Q,17,FALSE)</f>
        <v>177230.00000000006</v>
      </c>
      <c r="G11" s="7"/>
      <c r="H11" s="10"/>
    </row>
    <row r="12" spans="1:8" ht="7.5" customHeight="1" x14ac:dyDescent="0.15">
      <c r="A12" s="14"/>
      <c r="B12" s="42"/>
      <c r="C12" s="46"/>
      <c r="D12" s="50"/>
      <c r="E12" s="46"/>
      <c r="F12" s="46"/>
      <c r="G12" s="10"/>
    </row>
    <row r="13" spans="1:8" ht="12.75" x14ac:dyDescent="0.2">
      <c r="A13" s="6"/>
      <c r="B13" s="55" t="s">
        <v>2</v>
      </c>
      <c r="C13" s="56">
        <f>SUMIF(GROUP_ID,"",ITEM_PRICES)</f>
        <v>336790.32000000012</v>
      </c>
      <c r="D13" s="57"/>
      <c r="E13" s="58"/>
      <c r="F13" s="58"/>
      <c r="G13" s="7"/>
      <c r="H13" s="10"/>
    </row>
    <row r="14" spans="1:8" ht="12.75" x14ac:dyDescent="0.2">
      <c r="A14" s="6"/>
      <c r="B14" s="55" t="s">
        <v>3</v>
      </c>
      <c r="C14" s="56">
        <f ca="1">SUM(C15:C16)</f>
        <v>0</v>
      </c>
      <c r="D14" s="57"/>
      <c r="E14" s="58"/>
      <c r="F14" s="58"/>
      <c r="G14" s="7"/>
      <c r="H14" s="10"/>
    </row>
    <row r="15" spans="1:8" ht="12.75" x14ac:dyDescent="0.2">
      <c r="A15" s="1"/>
      <c r="B15" s="59" t="str">
        <f ca="1">INDIRECT(ADDRESS(10,1,,,"Krycí List"))</f>
        <v/>
      </c>
      <c r="C15" s="60" t="str">
        <f ca="1">INDIRECT(ADDRESS(13,1,,,"Krycí List"))</f>
        <v/>
      </c>
      <c r="D15" s="61"/>
      <c r="E15" s="62"/>
      <c r="F15" s="62"/>
      <c r="G15" s="7"/>
      <c r="H15" s="10"/>
    </row>
    <row r="16" spans="1:8" ht="12.75" x14ac:dyDescent="0.2">
      <c r="A16" s="1"/>
      <c r="B16" s="63" t="str">
        <f ca="1">INDIRECT(ADDRESS(11,1,,,"Krycí List"))</f>
        <v/>
      </c>
      <c r="C16" s="64" t="str">
        <f ca="1">INDIRECT(ADDRESS(14,1,,,"Krycí List"))</f>
        <v/>
      </c>
      <c r="D16" s="65"/>
      <c r="E16" s="66"/>
      <c r="F16" s="66"/>
      <c r="G16" s="7"/>
      <c r="H16" s="10"/>
    </row>
    <row r="17" spans="1:8" ht="12.75" x14ac:dyDescent="0.2">
      <c r="A17" s="6"/>
      <c r="B17" s="55" t="s">
        <v>1</v>
      </c>
      <c r="C17" s="56">
        <f ca="1">C13+C14</f>
        <v>336790.32000000012</v>
      </c>
      <c r="D17" s="57"/>
      <c r="E17" s="58"/>
      <c r="F17" s="58"/>
      <c r="G17" s="7"/>
      <c r="H17" s="10"/>
    </row>
    <row r="18" spans="1:8" x14ac:dyDescent="0.15">
      <c r="B18" s="41"/>
      <c r="C18" s="44"/>
      <c r="D18" s="47"/>
      <c r="E18" s="44"/>
      <c r="F18" s="44"/>
    </row>
    <row r="19" spans="1:8" x14ac:dyDescent="0.15">
      <c r="B19" s="7"/>
      <c r="C19" s="10"/>
      <c r="D19" s="7"/>
      <c r="E19" s="10"/>
      <c r="F19" s="10"/>
    </row>
  </sheetData>
  <pageMargins left="0.70866141732283505" right="0.70866141732283505" top="0.78740157480314998" bottom="0.78740157480314998" header="0.31496062992126" footer="0.31496062992126"/>
  <pageSetup paperSize="9" scale="58" fitToHeight="0" pageOrder="overThenDown" orientation="portrait" r:id="rId1"/>
  <headerFooter>
    <oddHeader>&amp;L&amp;8&amp;C&amp;8&amp;R&amp;8</oddHeader>
    <oddFooter>&amp;L&amp;8Vytvořeno systémem euroCALC4&amp;C&amp;P/&amp;N&amp;R&amp;8&amp;[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V28"/>
  <sheetViews>
    <sheetView zoomScaleNormal="100" workbookViewId="0">
      <pane ySplit="4" topLeftCell="A5" activePane="bottomLeft" state="frozen"/>
      <selection pane="bottomLeft" activeCell="C5" sqref="C5"/>
    </sheetView>
  </sheetViews>
  <sheetFormatPr defaultColWidth="9.140625" defaultRowHeight="8.25" outlineLevelRow="5" x14ac:dyDescent="0.15"/>
  <cols>
    <col min="1" max="1" width="28.7109375" style="3" hidden="1" customWidth="1"/>
    <col min="2" max="2" width="3.7109375" style="3" hidden="1" customWidth="1"/>
    <col min="3" max="3" width="5.7109375" style="3" customWidth="1"/>
    <col min="4" max="4" width="4.7109375" style="3" customWidth="1"/>
    <col min="5" max="5" width="14.7109375" style="3" customWidth="1"/>
    <col min="6" max="6" width="72.7109375" style="3" customWidth="1"/>
    <col min="7" max="7" width="4.7109375" style="3" customWidth="1"/>
    <col min="8" max="8" width="14.7109375" style="3" customWidth="1"/>
    <col min="9" max="9" width="12.7109375" style="3" customWidth="1"/>
    <col min="10" max="10" width="15.7109375" style="3" customWidth="1"/>
    <col min="11" max="11" width="11.7109375" style="3" hidden="1" customWidth="1"/>
    <col min="12" max="12" width="14.7109375" style="3" hidden="1" customWidth="1"/>
    <col min="13" max="13" width="11.7109375" style="3" hidden="1" customWidth="1"/>
    <col min="14" max="14" width="14.7109375" style="3" hidden="1" customWidth="1"/>
    <col min="15" max="15" width="9.7109375" style="3" hidden="1" customWidth="1"/>
    <col min="16" max="16" width="14.7109375" style="3" hidden="1" customWidth="1"/>
    <col min="17" max="17" width="15.7109375" style="3" hidden="1" customWidth="1"/>
    <col min="18" max="18" width="38.7109375" style="3" customWidth="1"/>
    <col min="19" max="21" width="9.140625" style="3"/>
    <col min="22" max="22" width="9.140625" style="3" customWidth="1"/>
    <col min="23" max="23" width="5.5703125" style="3" customWidth="1"/>
    <col min="24" max="16384" width="9.140625" style="3"/>
  </cols>
  <sheetData>
    <row r="1" spans="1:22" ht="15.75" x14ac:dyDescent="0.15">
      <c r="F1" s="24" t="s">
        <v>46</v>
      </c>
    </row>
    <row r="2" spans="1:22" ht="15.75" x14ac:dyDescent="0.15">
      <c r="B2" s="83"/>
      <c r="C2" s="83"/>
      <c r="D2" s="41"/>
      <c r="E2" s="41"/>
      <c r="F2" s="24" t="s">
        <v>47</v>
      </c>
      <c r="G2" s="41"/>
      <c r="H2" s="47"/>
      <c r="I2" s="91"/>
      <c r="J2" s="44"/>
      <c r="K2" s="47"/>
      <c r="L2" s="47"/>
      <c r="M2" s="47"/>
      <c r="N2" s="47"/>
      <c r="O2" s="44"/>
      <c r="P2" s="44"/>
      <c r="Q2" s="44"/>
      <c r="S2" s="9"/>
      <c r="V2" s="4"/>
    </row>
    <row r="3" spans="1:22" ht="7.5" customHeight="1" x14ac:dyDescent="0.15">
      <c r="A3" s="7"/>
      <c r="B3" s="84"/>
      <c r="C3" s="83"/>
      <c r="D3" s="87"/>
      <c r="E3" s="41"/>
      <c r="F3" s="41"/>
      <c r="G3" s="41"/>
      <c r="H3" s="47"/>
      <c r="I3" s="91"/>
      <c r="J3" s="44"/>
      <c r="K3" s="48"/>
      <c r="L3" s="48"/>
      <c r="M3" s="48"/>
      <c r="N3" s="48"/>
      <c r="O3" s="51"/>
      <c r="P3" s="51"/>
      <c r="Q3" s="51"/>
      <c r="R3" s="10"/>
    </row>
    <row r="4" spans="1:22" ht="11.25" x14ac:dyDescent="0.2">
      <c r="A4" s="5"/>
      <c r="B4" s="93"/>
      <c r="C4" s="93" t="s">
        <v>5</v>
      </c>
      <c r="D4" s="52" t="s">
        <v>6</v>
      </c>
      <c r="E4" s="52" t="s">
        <v>7</v>
      </c>
      <c r="F4" s="52" t="s">
        <v>4</v>
      </c>
      <c r="G4" s="52" t="s">
        <v>8</v>
      </c>
      <c r="H4" s="54" t="s">
        <v>9</v>
      </c>
      <c r="I4" s="94" t="s">
        <v>20</v>
      </c>
      <c r="J4" s="53" t="s">
        <v>10</v>
      </c>
      <c r="K4" s="54" t="s">
        <v>11</v>
      </c>
      <c r="L4" s="54" t="s">
        <v>12</v>
      </c>
      <c r="M4" s="54" t="s">
        <v>13</v>
      </c>
      <c r="N4" s="54" t="s">
        <v>14</v>
      </c>
      <c r="O4" s="53" t="s">
        <v>15</v>
      </c>
      <c r="P4" s="53" t="s">
        <v>3</v>
      </c>
      <c r="Q4" s="53" t="s">
        <v>16</v>
      </c>
      <c r="R4" s="7"/>
      <c r="S4" s="10"/>
    </row>
    <row r="5" spans="1:22" ht="7.5" customHeight="1" x14ac:dyDescent="0.15">
      <c r="B5" s="83"/>
      <c r="C5" s="83"/>
      <c r="D5" s="41"/>
      <c r="E5" s="41"/>
      <c r="F5" s="41"/>
      <c r="G5" s="41"/>
      <c r="H5" s="47"/>
      <c r="I5" s="91"/>
      <c r="J5" s="44"/>
      <c r="K5" s="47"/>
      <c r="L5" s="47"/>
      <c r="M5" s="47"/>
      <c r="N5" s="47"/>
      <c r="O5" s="44"/>
      <c r="P5" s="44"/>
      <c r="Q5" s="44"/>
      <c r="R5" s="10"/>
    </row>
    <row r="6" spans="1:22" ht="12" x14ac:dyDescent="0.2">
      <c r="A6" s="67" t="s">
        <v>34</v>
      </c>
      <c r="B6" s="95">
        <v>1</v>
      </c>
      <c r="C6" s="96"/>
      <c r="D6" s="97" t="s">
        <v>48</v>
      </c>
      <c r="E6" s="97"/>
      <c r="F6" s="68" t="s">
        <v>35</v>
      </c>
      <c r="G6" s="97"/>
      <c r="H6" s="98"/>
      <c r="I6" s="99"/>
      <c r="J6" s="69">
        <f>SUBTOTAL(9,J7:J28)</f>
        <v>336790.32000000012</v>
      </c>
      <c r="K6" s="98"/>
      <c r="L6" s="70">
        <f>SUBTOTAL(9,L7:L28)</f>
        <v>1.190728</v>
      </c>
      <c r="M6" s="98"/>
      <c r="N6" s="70">
        <f>SUBTOTAL(9,N7:N28)</f>
        <v>0</v>
      </c>
      <c r="O6" s="100"/>
      <c r="P6" s="69">
        <f>SUBTOTAL(9,P7:P28)</f>
        <v>0</v>
      </c>
      <c r="Q6" s="69">
        <f>SUBTOTAL(9,Q7:Q28)</f>
        <v>336790.32000000012</v>
      </c>
      <c r="R6" s="7"/>
      <c r="S6" s="10"/>
      <c r="T6" s="10"/>
    </row>
    <row r="7" spans="1:22" ht="12" outlineLevel="1" x14ac:dyDescent="0.2">
      <c r="A7" s="71" t="s">
        <v>36</v>
      </c>
      <c r="B7" s="101">
        <v>2</v>
      </c>
      <c r="C7" s="102"/>
      <c r="D7" s="103" t="s">
        <v>49</v>
      </c>
      <c r="E7" s="103"/>
      <c r="F7" s="104" t="s">
        <v>37</v>
      </c>
      <c r="G7" s="103"/>
      <c r="H7" s="105"/>
      <c r="I7" s="106"/>
      <c r="J7" s="73">
        <f>SUBTOTAL(9,J8:J27)</f>
        <v>336790.32000000012</v>
      </c>
      <c r="K7" s="105"/>
      <c r="L7" s="74">
        <f>SUBTOTAL(9,L8:L27)</f>
        <v>1.190728</v>
      </c>
      <c r="M7" s="105"/>
      <c r="N7" s="74">
        <f>SUBTOTAL(9,N8:N27)</f>
        <v>0</v>
      </c>
      <c r="O7" s="107"/>
      <c r="P7" s="73">
        <f>SUBTOTAL(9,P8:P27)</f>
        <v>0</v>
      </c>
      <c r="Q7" s="73">
        <f>SUBTOTAL(9,Q8:Q27)</f>
        <v>336790.32000000012</v>
      </c>
      <c r="R7" s="7"/>
      <c r="S7" s="10"/>
      <c r="T7" s="10"/>
    </row>
    <row r="8" spans="1:22" ht="11.25" outlineLevel="2" x14ac:dyDescent="0.2">
      <c r="A8" s="75" t="s">
        <v>38</v>
      </c>
      <c r="B8" s="108">
        <v>3</v>
      </c>
      <c r="C8" s="109"/>
      <c r="D8" s="110" t="s">
        <v>50</v>
      </c>
      <c r="E8" s="110"/>
      <c r="F8" s="111" t="s">
        <v>39</v>
      </c>
      <c r="G8" s="110"/>
      <c r="H8" s="112"/>
      <c r="I8" s="113"/>
      <c r="J8" s="77">
        <f>SUBTOTAL(9,J9:J27)</f>
        <v>336790.32000000012</v>
      </c>
      <c r="K8" s="112"/>
      <c r="L8" s="78">
        <f>SUBTOTAL(9,L9:L27)</f>
        <v>1.190728</v>
      </c>
      <c r="M8" s="112"/>
      <c r="N8" s="78">
        <f>SUBTOTAL(9,N9:N27)</f>
        <v>0</v>
      </c>
      <c r="O8" s="114"/>
      <c r="P8" s="77">
        <f>SUBTOTAL(9,P9:P27)</f>
        <v>0</v>
      </c>
      <c r="Q8" s="77">
        <f>SUBTOTAL(9,Q9:Q27)</f>
        <v>336790.32000000012</v>
      </c>
      <c r="R8" s="7"/>
      <c r="S8" s="10"/>
      <c r="T8" s="10"/>
    </row>
    <row r="9" spans="1:22" ht="10.5" outlineLevel="3" x14ac:dyDescent="0.15">
      <c r="A9" s="79" t="s">
        <v>40</v>
      </c>
      <c r="B9" s="115">
        <v>4</v>
      </c>
      <c r="C9" s="116"/>
      <c r="D9" s="117" t="s">
        <v>51</v>
      </c>
      <c r="E9" s="117"/>
      <c r="F9" s="118" t="s">
        <v>41</v>
      </c>
      <c r="G9" s="117"/>
      <c r="H9" s="119"/>
      <c r="I9" s="120"/>
      <c r="J9" s="81">
        <f>SUBTOTAL(9,J10:J14)</f>
        <v>141102.72000000006</v>
      </c>
      <c r="K9" s="119"/>
      <c r="L9" s="82">
        <f>SUBTOTAL(9,L10:L14)</f>
        <v>0</v>
      </c>
      <c r="M9" s="119"/>
      <c r="N9" s="82">
        <f>SUBTOTAL(9,N10:N14)</f>
        <v>0</v>
      </c>
      <c r="O9" s="121"/>
      <c r="P9" s="81">
        <f>SUBTOTAL(9,P10:P14)</f>
        <v>0</v>
      </c>
      <c r="Q9" s="81">
        <f>SUBTOTAL(9,Q10:Q14)</f>
        <v>141102.72000000006</v>
      </c>
      <c r="R9" s="7"/>
      <c r="S9" s="10"/>
      <c r="T9" s="10"/>
    </row>
    <row r="10" spans="1:22" ht="22.5" outlineLevel="4" x14ac:dyDescent="0.2">
      <c r="A10" s="16"/>
      <c r="B10" s="122"/>
      <c r="C10" s="123">
        <v>12</v>
      </c>
      <c r="D10" s="124" t="s">
        <v>52</v>
      </c>
      <c r="E10" s="125" t="s">
        <v>53</v>
      </c>
      <c r="F10" s="126" t="s">
        <v>54</v>
      </c>
      <c r="G10" s="124" t="s">
        <v>55</v>
      </c>
      <c r="H10" s="127">
        <v>-42.24</v>
      </c>
      <c r="I10" s="128">
        <v>3222</v>
      </c>
      <c r="J10" s="129">
        <f>H10*I10</f>
        <v>-136097.28</v>
      </c>
      <c r="K10" s="127"/>
      <c r="L10" s="127">
        <f>H10*K10</f>
        <v>0</v>
      </c>
      <c r="M10" s="127"/>
      <c r="N10" s="127">
        <f>H10*M10</f>
        <v>0</v>
      </c>
      <c r="O10" s="129">
        <v>0</v>
      </c>
      <c r="P10" s="129">
        <f>J10*(O10/100)</f>
        <v>0</v>
      </c>
      <c r="Q10" s="129">
        <f>J10+P10</f>
        <v>-136097.28</v>
      </c>
      <c r="R10" s="10"/>
      <c r="S10" s="10"/>
      <c r="T10" s="10"/>
    </row>
    <row r="11" spans="1:22" ht="11.25" outlineLevel="4" x14ac:dyDescent="0.2">
      <c r="A11" s="16"/>
      <c r="B11" s="122"/>
      <c r="C11" s="123">
        <v>26</v>
      </c>
      <c r="D11" s="124" t="s">
        <v>52</v>
      </c>
      <c r="E11" s="125" t="s">
        <v>56</v>
      </c>
      <c r="F11" s="126" t="s">
        <v>57</v>
      </c>
      <c r="G11" s="124" t="s">
        <v>58</v>
      </c>
      <c r="H11" s="127">
        <v>36.960000000000008</v>
      </c>
      <c r="I11" s="128">
        <v>7500</v>
      </c>
      <c r="J11" s="129">
        <f>H11*I11</f>
        <v>277200.00000000006</v>
      </c>
      <c r="K11" s="127"/>
      <c r="L11" s="127">
        <f>H11*K11</f>
        <v>0</v>
      </c>
      <c r="M11" s="127"/>
      <c r="N11" s="127">
        <f>H11*M11</f>
        <v>0</v>
      </c>
      <c r="O11" s="129">
        <v>0</v>
      </c>
      <c r="P11" s="129">
        <f>J11*(O11/100)</f>
        <v>0</v>
      </c>
      <c r="Q11" s="129">
        <f>J11+P11</f>
        <v>277200.00000000006</v>
      </c>
      <c r="R11" s="10"/>
      <c r="S11" s="10"/>
      <c r="T11" s="10"/>
    </row>
    <row r="12" spans="1:22" ht="9.75" outlineLevel="5" x14ac:dyDescent="0.2">
      <c r="A12" s="130"/>
      <c r="B12" s="131"/>
      <c r="C12" s="131"/>
      <c r="D12" s="132"/>
      <c r="E12" s="137" t="s">
        <v>17</v>
      </c>
      <c r="F12" s="133" t="s">
        <v>59</v>
      </c>
      <c r="G12" s="132"/>
      <c r="H12" s="134">
        <v>36.960000000000008</v>
      </c>
      <c r="I12" s="135"/>
      <c r="J12" s="136"/>
      <c r="K12" s="134"/>
      <c r="L12" s="134"/>
      <c r="M12" s="134"/>
      <c r="N12" s="134"/>
      <c r="O12" s="136"/>
      <c r="P12" s="136"/>
      <c r="Q12" s="136"/>
      <c r="R12" s="7"/>
      <c r="S12" s="10"/>
    </row>
    <row r="13" spans="1:22" ht="7.5" customHeight="1" outlineLevel="5" x14ac:dyDescent="0.15">
      <c r="A13" s="10"/>
      <c r="B13" s="86"/>
      <c r="C13" s="85"/>
      <c r="D13" s="88"/>
      <c r="E13" s="43"/>
      <c r="F13" s="89"/>
      <c r="G13" s="88"/>
      <c r="H13" s="90"/>
      <c r="I13" s="92"/>
      <c r="J13" s="45"/>
      <c r="K13" s="49"/>
      <c r="L13" s="49"/>
      <c r="M13" s="49"/>
      <c r="N13" s="49"/>
      <c r="O13" s="45"/>
      <c r="P13" s="45"/>
      <c r="Q13" s="45"/>
      <c r="R13" s="7"/>
      <c r="S13" s="10"/>
    </row>
    <row r="14" spans="1:22" outlineLevel="4" x14ac:dyDescent="0.15">
      <c r="B14" s="7"/>
      <c r="C14" s="7"/>
      <c r="D14" s="7"/>
      <c r="E14" s="7"/>
      <c r="F14" s="7"/>
      <c r="G14" s="7"/>
      <c r="H14" s="7"/>
      <c r="I14" s="10"/>
      <c r="J14" s="10"/>
      <c r="K14" s="7"/>
      <c r="L14" s="7"/>
      <c r="M14" s="7"/>
      <c r="N14" s="7"/>
      <c r="O14" s="7"/>
      <c r="P14" s="10"/>
      <c r="Q14" s="10"/>
    </row>
    <row r="15" spans="1:22" ht="10.5" outlineLevel="3" x14ac:dyDescent="0.15">
      <c r="A15" s="79" t="s">
        <v>42</v>
      </c>
      <c r="B15" s="115">
        <v>4</v>
      </c>
      <c r="C15" s="116"/>
      <c r="D15" s="117" t="s">
        <v>51</v>
      </c>
      <c r="E15" s="117"/>
      <c r="F15" s="118" t="s">
        <v>43</v>
      </c>
      <c r="G15" s="117"/>
      <c r="H15" s="119"/>
      <c r="I15" s="120"/>
      <c r="J15" s="81">
        <f>SUBTOTAL(9,J16:J23)</f>
        <v>18457.599999999999</v>
      </c>
      <c r="K15" s="119"/>
      <c r="L15" s="82">
        <f>SUBTOTAL(9,L16:L23)</f>
        <v>1.190728</v>
      </c>
      <c r="M15" s="119"/>
      <c r="N15" s="82">
        <f>SUBTOTAL(9,N16:N23)</f>
        <v>0</v>
      </c>
      <c r="O15" s="121"/>
      <c r="P15" s="81">
        <f>SUBTOTAL(9,P16:P23)</f>
        <v>0</v>
      </c>
      <c r="Q15" s="81">
        <f>SUBTOTAL(9,Q16:Q23)</f>
        <v>18457.599999999999</v>
      </c>
      <c r="R15" s="7"/>
      <c r="S15" s="10"/>
      <c r="T15" s="10"/>
    </row>
    <row r="16" spans="1:22" ht="11.25" outlineLevel="4" x14ac:dyDescent="0.2">
      <c r="A16" s="16"/>
      <c r="B16" s="122"/>
      <c r="C16" s="123">
        <v>51</v>
      </c>
      <c r="D16" s="124" t="s">
        <v>60</v>
      </c>
      <c r="E16" s="125" t="s">
        <v>61</v>
      </c>
      <c r="F16" s="126" t="s">
        <v>62</v>
      </c>
      <c r="G16" s="124" t="s">
        <v>55</v>
      </c>
      <c r="H16" s="127">
        <v>5.6</v>
      </c>
      <c r="I16" s="128">
        <v>1800</v>
      </c>
      <c r="J16" s="129">
        <f>H16*I16</f>
        <v>10080</v>
      </c>
      <c r="K16" s="127">
        <v>0.20143</v>
      </c>
      <c r="L16" s="127">
        <f>H16*K16</f>
        <v>1.1280079999999999</v>
      </c>
      <c r="M16" s="127"/>
      <c r="N16" s="127">
        <f>H16*M16</f>
        <v>0</v>
      </c>
      <c r="O16" s="129">
        <v>0</v>
      </c>
      <c r="P16" s="129">
        <f>J16*(O16/100)</f>
        <v>0</v>
      </c>
      <c r="Q16" s="129">
        <f>J16+P16</f>
        <v>10080</v>
      </c>
      <c r="R16" s="10"/>
      <c r="S16" s="10"/>
      <c r="T16" s="10"/>
    </row>
    <row r="17" spans="1:20" ht="9.75" outlineLevel="5" x14ac:dyDescent="0.2">
      <c r="A17" s="130"/>
      <c r="B17" s="131"/>
      <c r="C17" s="131"/>
      <c r="D17" s="132"/>
      <c r="E17" s="137" t="s">
        <v>17</v>
      </c>
      <c r="F17" s="133" t="s">
        <v>63</v>
      </c>
      <c r="G17" s="132"/>
      <c r="H17" s="134">
        <v>5.6</v>
      </c>
      <c r="I17" s="135"/>
      <c r="J17" s="136"/>
      <c r="K17" s="134"/>
      <c r="L17" s="134"/>
      <c r="M17" s="134"/>
      <c r="N17" s="134"/>
      <c r="O17" s="136"/>
      <c r="P17" s="136"/>
      <c r="Q17" s="136"/>
      <c r="R17" s="7"/>
      <c r="S17" s="10"/>
    </row>
    <row r="18" spans="1:20" ht="7.5" customHeight="1" outlineLevel="5" x14ac:dyDescent="0.15">
      <c r="A18" s="10"/>
      <c r="B18" s="86"/>
      <c r="C18" s="85"/>
      <c r="D18" s="88"/>
      <c r="E18" s="43"/>
      <c r="F18" s="89"/>
      <c r="G18" s="88"/>
      <c r="H18" s="90"/>
      <c r="I18" s="92"/>
      <c r="J18" s="45"/>
      <c r="K18" s="49"/>
      <c r="L18" s="49"/>
      <c r="M18" s="49"/>
      <c r="N18" s="49"/>
      <c r="O18" s="45"/>
      <c r="P18" s="45"/>
      <c r="Q18" s="45"/>
      <c r="R18" s="7"/>
      <c r="S18" s="10"/>
    </row>
    <row r="19" spans="1:20" ht="11.25" outlineLevel="4" x14ac:dyDescent="0.2">
      <c r="A19" s="16"/>
      <c r="B19" s="122"/>
      <c r="C19" s="123">
        <v>53</v>
      </c>
      <c r="D19" s="124" t="s">
        <v>64</v>
      </c>
      <c r="E19" s="125" t="s">
        <v>65</v>
      </c>
      <c r="F19" s="126" t="s">
        <v>66</v>
      </c>
      <c r="G19" s="124" t="s">
        <v>55</v>
      </c>
      <c r="H19" s="127">
        <v>56</v>
      </c>
      <c r="I19" s="128">
        <v>70</v>
      </c>
      <c r="J19" s="129">
        <f>H19*I19</f>
        <v>3920</v>
      </c>
      <c r="K19" s="127">
        <v>1E-3</v>
      </c>
      <c r="L19" s="127">
        <f>H19*K19</f>
        <v>5.6000000000000001E-2</v>
      </c>
      <c r="M19" s="127"/>
      <c r="N19" s="127">
        <f>H19*M19</f>
        <v>0</v>
      </c>
      <c r="O19" s="129">
        <v>0</v>
      </c>
      <c r="P19" s="129">
        <f>J19*(O19/100)</f>
        <v>0</v>
      </c>
      <c r="Q19" s="129">
        <f>J19+P19</f>
        <v>3920</v>
      </c>
      <c r="R19" s="10"/>
      <c r="S19" s="10"/>
      <c r="T19" s="10"/>
    </row>
    <row r="20" spans="1:20" ht="9.75" outlineLevel="5" x14ac:dyDescent="0.2">
      <c r="A20" s="130"/>
      <c r="B20" s="131"/>
      <c r="C20" s="131"/>
      <c r="D20" s="132"/>
      <c r="E20" s="137" t="s">
        <v>17</v>
      </c>
      <c r="F20" s="133" t="s">
        <v>67</v>
      </c>
      <c r="G20" s="132"/>
      <c r="H20" s="134">
        <v>56</v>
      </c>
      <c r="I20" s="135"/>
      <c r="J20" s="136"/>
      <c r="K20" s="134"/>
      <c r="L20" s="134"/>
      <c r="M20" s="134"/>
      <c r="N20" s="134"/>
      <c r="O20" s="136"/>
      <c r="P20" s="136"/>
      <c r="Q20" s="136"/>
      <c r="R20" s="7"/>
      <c r="S20" s="10"/>
    </row>
    <row r="21" spans="1:20" ht="7.5" customHeight="1" outlineLevel="5" x14ac:dyDescent="0.15">
      <c r="A21" s="10"/>
      <c r="B21" s="86"/>
      <c r="C21" s="85"/>
      <c r="D21" s="88"/>
      <c r="E21" s="43"/>
      <c r="F21" s="89"/>
      <c r="G21" s="88"/>
      <c r="H21" s="90"/>
      <c r="I21" s="92"/>
      <c r="J21" s="45"/>
      <c r="K21" s="49"/>
      <c r="L21" s="49"/>
      <c r="M21" s="49"/>
      <c r="N21" s="49"/>
      <c r="O21" s="45"/>
      <c r="P21" s="45"/>
      <c r="Q21" s="45"/>
      <c r="R21" s="7"/>
      <c r="S21" s="10"/>
    </row>
    <row r="22" spans="1:20" ht="11.25" outlineLevel="4" x14ac:dyDescent="0.2">
      <c r="A22" s="16"/>
      <c r="B22" s="122"/>
      <c r="C22" s="123">
        <v>54</v>
      </c>
      <c r="D22" s="124" t="s">
        <v>64</v>
      </c>
      <c r="E22" s="125" t="s">
        <v>68</v>
      </c>
      <c r="F22" s="126" t="s">
        <v>69</v>
      </c>
      <c r="G22" s="124" t="s">
        <v>70</v>
      </c>
      <c r="H22" s="127">
        <v>11.2</v>
      </c>
      <c r="I22" s="128">
        <v>398</v>
      </c>
      <c r="J22" s="129">
        <f>H22*I22</f>
        <v>4457.5999999999995</v>
      </c>
      <c r="K22" s="127">
        <v>5.9999999999999995E-4</v>
      </c>
      <c r="L22" s="127">
        <f>H22*K22</f>
        <v>6.7199999999999994E-3</v>
      </c>
      <c r="M22" s="127"/>
      <c r="N22" s="127">
        <f>H22*M22</f>
        <v>0</v>
      </c>
      <c r="O22" s="129">
        <v>0</v>
      </c>
      <c r="P22" s="129">
        <f>J22*(O22/100)</f>
        <v>0</v>
      </c>
      <c r="Q22" s="129">
        <f>J22+P22</f>
        <v>4457.5999999999995</v>
      </c>
      <c r="R22" s="10"/>
      <c r="S22" s="10"/>
      <c r="T22" s="10"/>
    </row>
    <row r="23" spans="1:20" outlineLevel="4" x14ac:dyDescent="0.15">
      <c r="B23" s="7"/>
      <c r="C23" s="7"/>
      <c r="D23" s="7"/>
      <c r="E23" s="7"/>
      <c r="F23" s="7"/>
      <c r="G23" s="7"/>
      <c r="H23" s="7"/>
      <c r="I23" s="10"/>
      <c r="J23" s="10"/>
      <c r="K23" s="7"/>
      <c r="L23" s="7"/>
      <c r="M23" s="7"/>
      <c r="N23" s="7"/>
      <c r="O23" s="7"/>
      <c r="P23" s="10"/>
      <c r="Q23" s="10"/>
    </row>
    <row r="24" spans="1:20" ht="10.5" outlineLevel="3" x14ac:dyDescent="0.15">
      <c r="A24" s="79" t="s">
        <v>44</v>
      </c>
      <c r="B24" s="115">
        <v>4</v>
      </c>
      <c r="C24" s="116"/>
      <c r="D24" s="117" t="s">
        <v>51</v>
      </c>
      <c r="E24" s="117"/>
      <c r="F24" s="118" t="s">
        <v>45</v>
      </c>
      <c r="G24" s="117"/>
      <c r="H24" s="119"/>
      <c r="I24" s="120"/>
      <c r="J24" s="81">
        <f>SUBTOTAL(9,J25:J27)</f>
        <v>177230.00000000006</v>
      </c>
      <c r="K24" s="119"/>
      <c r="L24" s="82">
        <f>SUBTOTAL(9,L25:L27)</f>
        <v>0</v>
      </c>
      <c r="M24" s="119"/>
      <c r="N24" s="82">
        <f>SUBTOTAL(9,N25:N27)</f>
        <v>0</v>
      </c>
      <c r="O24" s="121"/>
      <c r="P24" s="81">
        <f>SUBTOTAL(9,P25:P27)</f>
        <v>0</v>
      </c>
      <c r="Q24" s="81">
        <f>SUBTOTAL(9,Q25:Q27)</f>
        <v>177230.00000000006</v>
      </c>
      <c r="R24" s="7"/>
      <c r="S24" s="10"/>
      <c r="T24" s="10"/>
    </row>
    <row r="25" spans="1:20" ht="11.25" outlineLevel="4" x14ac:dyDescent="0.2">
      <c r="A25" s="16"/>
      <c r="B25" s="122"/>
      <c r="C25" s="123">
        <v>28</v>
      </c>
      <c r="D25" s="124" t="s">
        <v>52</v>
      </c>
      <c r="E25" s="125" t="s">
        <v>71</v>
      </c>
      <c r="F25" s="126" t="s">
        <v>72</v>
      </c>
      <c r="G25" s="124" t="s">
        <v>55</v>
      </c>
      <c r="H25" s="127">
        <v>-479</v>
      </c>
      <c r="I25" s="128">
        <v>520</v>
      </c>
      <c r="J25" s="129">
        <f>H25*I25</f>
        <v>-249080</v>
      </c>
      <c r="K25" s="127"/>
      <c r="L25" s="127">
        <f>H25*K25</f>
        <v>0</v>
      </c>
      <c r="M25" s="127"/>
      <c r="N25" s="127">
        <f>H25*M25</f>
        <v>0</v>
      </c>
      <c r="O25" s="129">
        <v>0</v>
      </c>
      <c r="P25" s="129">
        <f>J25*(O25/100)</f>
        <v>0</v>
      </c>
      <c r="Q25" s="129">
        <f>J25+P25</f>
        <v>-249080</v>
      </c>
      <c r="R25" s="10"/>
      <c r="S25" s="10"/>
      <c r="T25" s="10"/>
    </row>
    <row r="26" spans="1:20" ht="11.25" outlineLevel="4" x14ac:dyDescent="0.2">
      <c r="A26" s="16"/>
      <c r="B26" s="122"/>
      <c r="C26" s="123">
        <v>29</v>
      </c>
      <c r="D26" s="124" t="s">
        <v>52</v>
      </c>
      <c r="E26" s="125" t="s">
        <v>73</v>
      </c>
      <c r="F26" s="126" t="s">
        <v>74</v>
      </c>
      <c r="G26" s="124" t="s">
        <v>55</v>
      </c>
      <c r="H26" s="127">
        <v>479</v>
      </c>
      <c r="I26" s="128">
        <v>890.00000000000011</v>
      </c>
      <c r="J26" s="129">
        <f>H26*I26</f>
        <v>426310.00000000006</v>
      </c>
      <c r="K26" s="127"/>
      <c r="L26" s="127">
        <f>H26*K26</f>
        <v>0</v>
      </c>
      <c r="M26" s="127"/>
      <c r="N26" s="127">
        <f>H26*M26</f>
        <v>0</v>
      </c>
      <c r="O26" s="129">
        <v>0</v>
      </c>
      <c r="P26" s="129">
        <f>J26*(O26/100)</f>
        <v>0</v>
      </c>
      <c r="Q26" s="129">
        <f>J26+P26</f>
        <v>426310.00000000006</v>
      </c>
      <c r="R26" s="10"/>
      <c r="S26" s="10"/>
      <c r="T26" s="10"/>
    </row>
    <row r="27" spans="1:20" outlineLevel="4" x14ac:dyDescent="0.15">
      <c r="B27" s="7"/>
      <c r="C27" s="7"/>
      <c r="D27" s="7"/>
      <c r="E27" s="7"/>
      <c r="F27" s="7"/>
      <c r="G27" s="7"/>
      <c r="H27" s="7"/>
      <c r="I27" s="10"/>
      <c r="J27" s="10"/>
      <c r="K27" s="7"/>
      <c r="L27" s="7"/>
      <c r="M27" s="7"/>
      <c r="N27" s="7"/>
      <c r="O27" s="7"/>
      <c r="P27" s="10"/>
      <c r="Q27" s="10"/>
    </row>
    <row r="28" spans="1:20" outlineLevel="1" x14ac:dyDescent="0.15"/>
  </sheetData>
  <pageMargins left="0.70866141732283505" right="0.70866141732283505" top="0.78740157480314998" bottom="0.78740157480314998" header="0.31496062992126" footer="0.31496062992126"/>
  <pageSetup paperSize="9" scale="53" fitToHeight="0" pageOrder="overThenDown" orientation="landscape" r:id="rId1"/>
  <headerFooter>
    <oddHeader>&amp;L&amp;8&amp;C&amp;8&amp;R&amp;8</oddHeader>
    <oddFooter>&amp;L&amp;8Vytvořeno systémem euroCALC4&amp;C&amp;P/&amp;N&amp;R&amp;8&amp;[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4"/>
  <sheetViews>
    <sheetView zoomScaleNormal="100" workbookViewId="0">
      <pane ySplit="1" topLeftCell="A2" activePane="bottomLeft" state="frozen"/>
      <selection pane="bottomLeft" activeCell="C5" sqref="C5"/>
    </sheetView>
  </sheetViews>
  <sheetFormatPr defaultColWidth="9.140625" defaultRowHeight="8.25" x14ac:dyDescent="0.15"/>
  <cols>
    <col min="1" max="1" width="13.140625" style="3" hidden="1" customWidth="1"/>
    <col min="2" max="2" width="18" style="3" customWidth="1"/>
    <col min="3" max="3" width="40.7109375" style="3" customWidth="1"/>
    <col min="4" max="4" width="13.7109375" style="3" customWidth="1"/>
    <col min="5" max="5" width="60.7109375" style="3" customWidth="1"/>
    <col min="6" max="6" width="41.5703125" style="3" customWidth="1"/>
    <col min="7" max="16384" width="9.140625" style="3"/>
  </cols>
  <sheetData>
    <row r="1" spans="1:17" ht="11.25" x14ac:dyDescent="0.2">
      <c r="A1" s="5"/>
      <c r="B1" s="5" t="s">
        <v>18</v>
      </c>
      <c r="C1" s="52" t="s">
        <v>19</v>
      </c>
      <c r="D1" s="5" t="s">
        <v>0</v>
      </c>
      <c r="E1" s="52" t="s">
        <v>4</v>
      </c>
      <c r="F1" s="7"/>
      <c r="G1" s="10"/>
    </row>
    <row r="2" spans="1:17" ht="7.5" customHeight="1" x14ac:dyDescent="0.15">
      <c r="A2" s="8"/>
      <c r="C2" s="41"/>
      <c r="E2" s="41"/>
      <c r="F2" s="10"/>
    </row>
    <row r="3" spans="1:17" x14ac:dyDescent="0.15">
      <c r="C3" s="7"/>
      <c r="E3" s="7"/>
      <c r="G3" s="13"/>
      <c r="I3" s="12"/>
      <c r="J3" s="12"/>
      <c r="K3" s="12"/>
      <c r="L3" s="12"/>
      <c r="M3" s="12"/>
      <c r="N3" s="12"/>
      <c r="O3" s="12"/>
      <c r="P3" s="12"/>
      <c r="Q3" s="12"/>
    </row>
    <row r="4" spans="1:17" x14ac:dyDescent="0.15">
      <c r="C4" s="11"/>
      <c r="D4" s="12"/>
      <c r="E4" s="13"/>
    </row>
  </sheetData>
  <pageMargins left="0.70866141732283505" right="0.70866141732283505" top="0.78740157480314998" bottom="0.78740157480314998" header="0.31496062992126" footer="0.31496062992126"/>
  <pageSetup paperSize="9" pageOrder="overThenDown" orientation="landscape" r:id="rId1"/>
  <headerFooter>
    <oddHeader>&amp;L&amp;8&amp;C&amp;8&amp;R&amp;8</oddHeader>
    <oddFooter>&amp;L&amp;8Vytvořeno systémem euroCALC4&amp;C&amp;P/&amp;N&amp;R&amp;8&amp;[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Rozpočet s VV</Template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19</vt:i4>
      </vt:variant>
    </vt:vector>
  </HeadingPairs>
  <TitlesOfParts>
    <vt:vector size="23" baseType="lpstr">
      <vt:lpstr>Krycí List</vt:lpstr>
      <vt:lpstr>Rekapitulace</vt:lpstr>
      <vt:lpstr>Zakázka</vt:lpstr>
      <vt:lpstr>Figury</vt:lpstr>
      <vt:lpstr>__7DC147B2_4614_48B7_8F22_6CC284377C82_ITEM__</vt:lpstr>
      <vt:lpstr>__7DC147B2_4614_48B7_8F22_6CC284377C82_ITEM_GROUP1__</vt:lpstr>
      <vt:lpstr>__7DC147B2_4614_48B7_8F22_6CC284377C82_ITEM_GROUP1_RECAP__</vt:lpstr>
      <vt:lpstr>__7DC147B2_4614_48B7_8F22_6CC284377C82_ITEM_GROUP2__</vt:lpstr>
      <vt:lpstr>__7DC147B2_4614_48B7_8F22_6CC284377C82_ITEM_GROUP2_RECAP__</vt:lpstr>
      <vt:lpstr>__7DC147B2_4614_48B7_8F22_6CC284377C82_ITEM_GROUP3__X</vt:lpstr>
      <vt:lpstr>__7DC147B2_4614_48B7_8F22_6CC284377C82_ITEM_GROUP3_RECAP__</vt:lpstr>
      <vt:lpstr>__7DC147B2_4614_48B7_8F22_6CC284377C82_ITEM_GROUP4__X</vt:lpstr>
      <vt:lpstr>__7DC147B2_4614_48B7_8F22_6CC284377C82_ITEM_GROUP4_RECAP__</vt:lpstr>
      <vt:lpstr>GROUP_ID</vt:lpstr>
      <vt:lpstr>ITEM_PRICES</vt:lpstr>
      <vt:lpstr>Figury!Názvy_tisku</vt:lpstr>
      <vt:lpstr>Rekapitulace!Názvy_tisku</vt:lpstr>
      <vt:lpstr>Zakázka!Názvy_tisku</vt:lpstr>
      <vt:lpstr>Figury!Oblast_tisku</vt:lpstr>
      <vt:lpstr>'Krycí List'!Oblast_tisku</vt:lpstr>
      <vt:lpstr>Rekapitulace!Oblast_tisku</vt:lpstr>
      <vt:lpstr>Zakázka!Oblast_tisku</vt:lpstr>
      <vt:lpstr>VAT_RATES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euroCALC 4</dc:title>
  <dc:subject>Velký Beranov-MVN - nabídka</dc:subject>
  <dc:creator>KJ</dc:creator>
  <cp:lastModifiedBy>Bliznakova</cp:lastModifiedBy>
  <dcterms:created xsi:type="dcterms:W3CDTF">2024-08-29T06:08:52Z</dcterms:created>
  <dcterms:modified xsi:type="dcterms:W3CDTF">2024-08-29T06:10:48Z</dcterms:modified>
</cp:coreProperties>
</file>