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270" windowWidth="18735" windowHeight="12210"/>
  </bookViews>
  <sheets>
    <sheet name="Pokyny pro vyplnění" sheetId="11" r:id="rId1"/>
    <sheet name="Stavba" sheetId="1" r:id="rId2"/>
    <sheet name="VzorPolozky" sheetId="10" state="hidden" r:id="rId3"/>
    <sheet name="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 Pol'!$A$1:$U$53</definedName>
    <definedName name="_xlnm.Print_Area" localSheetId="1">Stavba!$A$1:$J$54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45621" fullCalcOnLoad="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H53" i="1" l="1"/>
  <c r="H52" i="1"/>
  <c r="H51" i="1"/>
  <c r="H50" i="1"/>
  <c r="H49" i="1"/>
  <c r="H48" i="1"/>
  <c r="H47" i="1"/>
  <c r="G53" i="1"/>
  <c r="G52" i="1"/>
  <c r="G51" i="1"/>
  <c r="G50" i="1"/>
  <c r="G49" i="1"/>
  <c r="G48" i="1"/>
  <c r="G47" i="1"/>
  <c r="G39" i="1"/>
  <c r="F39" i="1"/>
  <c r="G43" i="12"/>
  <c r="AC43" i="12"/>
  <c r="AD43" i="12"/>
  <c r="BA22" i="12"/>
  <c r="O8" i="12"/>
  <c r="G9" i="12"/>
  <c r="G8" i="12" s="1"/>
  <c r="I9" i="12"/>
  <c r="I8" i="12" s="1"/>
  <c r="K9" i="12"/>
  <c r="O9" i="12"/>
  <c r="Q9" i="12"/>
  <c r="Q8" i="12" s="1"/>
  <c r="U9" i="12"/>
  <c r="G10" i="12"/>
  <c r="M10" i="12" s="1"/>
  <c r="I10" i="12"/>
  <c r="K10" i="12"/>
  <c r="K8" i="12" s="1"/>
  <c r="O10" i="12"/>
  <c r="Q10" i="12"/>
  <c r="U10" i="12"/>
  <c r="U8" i="12" s="1"/>
  <c r="G13" i="12"/>
  <c r="I13" i="12"/>
  <c r="K13" i="12"/>
  <c r="M13" i="12"/>
  <c r="O13" i="12"/>
  <c r="Q13" i="12"/>
  <c r="U13" i="12"/>
  <c r="G14" i="12"/>
  <c r="M14" i="12" s="1"/>
  <c r="I14" i="12"/>
  <c r="K14" i="12"/>
  <c r="O14" i="12"/>
  <c r="Q14" i="12"/>
  <c r="U14" i="12"/>
  <c r="G15" i="12"/>
  <c r="M15" i="12" s="1"/>
  <c r="I15" i="12"/>
  <c r="K15" i="12"/>
  <c r="O15" i="12"/>
  <c r="Q15" i="12"/>
  <c r="U15" i="12"/>
  <c r="G16" i="12"/>
  <c r="I16" i="12"/>
  <c r="K16" i="12"/>
  <c r="O16" i="12"/>
  <c r="Q16" i="12"/>
  <c r="G17" i="12"/>
  <c r="I17" i="12"/>
  <c r="K17" i="12"/>
  <c r="M17" i="12"/>
  <c r="M16" i="12" s="1"/>
  <c r="O17" i="12"/>
  <c r="Q17" i="12"/>
  <c r="U17" i="12"/>
  <c r="U16" i="12" s="1"/>
  <c r="O18" i="12"/>
  <c r="G19" i="12"/>
  <c r="G18" i="12" s="1"/>
  <c r="I19" i="12"/>
  <c r="I18" i="12" s="1"/>
  <c r="K19" i="12"/>
  <c r="O19" i="12"/>
  <c r="Q19" i="12"/>
  <c r="Q18" i="12" s="1"/>
  <c r="U19" i="12"/>
  <c r="G21" i="12"/>
  <c r="M21" i="12" s="1"/>
  <c r="I21" i="12"/>
  <c r="K21" i="12"/>
  <c r="K18" i="12" s="1"/>
  <c r="O21" i="12"/>
  <c r="Q21" i="12"/>
  <c r="U21" i="12"/>
  <c r="U18" i="12" s="1"/>
  <c r="G25" i="12"/>
  <c r="G24" i="12" s="1"/>
  <c r="I25" i="12"/>
  <c r="K25" i="12"/>
  <c r="O25" i="12"/>
  <c r="O24" i="12" s="1"/>
  <c r="Q25" i="12"/>
  <c r="U25" i="12"/>
  <c r="G26" i="12"/>
  <c r="M26" i="12" s="1"/>
  <c r="I26" i="12"/>
  <c r="I24" i="12" s="1"/>
  <c r="K26" i="12"/>
  <c r="O26" i="12"/>
  <c r="Q26" i="12"/>
  <c r="Q24" i="12" s="1"/>
  <c r="U26" i="12"/>
  <c r="G27" i="12"/>
  <c r="M27" i="12" s="1"/>
  <c r="I27" i="12"/>
  <c r="K27" i="12"/>
  <c r="K24" i="12" s="1"/>
  <c r="O27" i="12"/>
  <c r="Q27" i="12"/>
  <c r="U27" i="12"/>
  <c r="U24" i="12" s="1"/>
  <c r="G28" i="12"/>
  <c r="I28" i="12"/>
  <c r="K28" i="12"/>
  <c r="M28" i="12"/>
  <c r="O28" i="12"/>
  <c r="Q28" i="12"/>
  <c r="U28" i="12"/>
  <c r="G29" i="12"/>
  <c r="M29" i="12" s="1"/>
  <c r="I29" i="12"/>
  <c r="K29" i="12"/>
  <c r="O29" i="12"/>
  <c r="Q29" i="12"/>
  <c r="U29" i="12"/>
  <c r="G31" i="12"/>
  <c r="M31" i="12" s="1"/>
  <c r="I31" i="12"/>
  <c r="K31" i="12"/>
  <c r="O31" i="12"/>
  <c r="Q31" i="12"/>
  <c r="U31" i="12"/>
  <c r="G33" i="12"/>
  <c r="M33" i="12" s="1"/>
  <c r="I33" i="12"/>
  <c r="K33" i="12"/>
  <c r="O33" i="12"/>
  <c r="Q33" i="12"/>
  <c r="U33" i="12"/>
  <c r="G34" i="12"/>
  <c r="I34" i="12"/>
  <c r="K34" i="12"/>
  <c r="M34" i="12"/>
  <c r="O34" i="12"/>
  <c r="Q34" i="12"/>
  <c r="U34" i="12"/>
  <c r="G35" i="12"/>
  <c r="K35" i="12"/>
  <c r="U35" i="12"/>
  <c r="G36" i="12"/>
  <c r="M36" i="12" s="1"/>
  <c r="M35" i="12" s="1"/>
  <c r="I36" i="12"/>
  <c r="I35" i="12" s="1"/>
  <c r="K36" i="12"/>
  <c r="O36" i="12"/>
  <c r="O35" i="12" s="1"/>
  <c r="Q36" i="12"/>
  <c r="Q35" i="12" s="1"/>
  <c r="U36" i="12"/>
  <c r="I37" i="12"/>
  <c r="K37" i="12"/>
  <c r="Q37" i="12"/>
  <c r="G38" i="12"/>
  <c r="I38" i="12"/>
  <c r="K38" i="12"/>
  <c r="M38" i="12"/>
  <c r="O38" i="12"/>
  <c r="Q38" i="12"/>
  <c r="U38" i="12"/>
  <c r="U37" i="12" s="1"/>
  <c r="G39" i="12"/>
  <c r="G37" i="12" s="1"/>
  <c r="I39" i="12"/>
  <c r="K39" i="12"/>
  <c r="O39" i="12"/>
  <c r="O37" i="12" s="1"/>
  <c r="Q39" i="12"/>
  <c r="U39" i="12"/>
  <c r="G40" i="12"/>
  <c r="O40" i="12"/>
  <c r="Q40" i="12"/>
  <c r="G41" i="12"/>
  <c r="M41" i="12" s="1"/>
  <c r="M40" i="12" s="1"/>
  <c r="I41" i="12"/>
  <c r="I40" i="12" s="1"/>
  <c r="K41" i="12"/>
  <c r="K40" i="12" s="1"/>
  <c r="O41" i="12"/>
  <c r="Q41" i="12"/>
  <c r="U41" i="12"/>
  <c r="U40" i="12" s="1"/>
  <c r="I20" i="1"/>
  <c r="G20" i="1"/>
  <c r="E20" i="1"/>
  <c r="I19" i="1"/>
  <c r="G19" i="1"/>
  <c r="E19" i="1"/>
  <c r="I18" i="1"/>
  <c r="G18" i="1"/>
  <c r="E18" i="1"/>
  <c r="I17" i="1"/>
  <c r="G17" i="1"/>
  <c r="E17" i="1"/>
  <c r="I16" i="1"/>
  <c r="G16" i="1"/>
  <c r="E16" i="1"/>
  <c r="G54" i="1"/>
  <c r="H54" i="1"/>
  <c r="I54" i="1"/>
  <c r="G27" i="1"/>
  <c r="G25" i="1"/>
  <c r="G26" i="1" s="1"/>
  <c r="F40" i="1"/>
  <c r="G23" i="1" s="1"/>
  <c r="G40" i="1"/>
  <c r="H39" i="1"/>
  <c r="H40" i="1" s="1"/>
  <c r="J28" i="1"/>
  <c r="J26" i="1"/>
  <c r="G38" i="1"/>
  <c r="F38" i="1"/>
  <c r="H32" i="1"/>
  <c r="J23" i="1"/>
  <c r="J24" i="1"/>
  <c r="J25" i="1"/>
  <c r="J27" i="1"/>
  <c r="E24" i="1"/>
  <c r="E26" i="1"/>
  <c r="G24" i="1" l="1"/>
  <c r="G29" i="1" s="1"/>
  <c r="G28" i="1"/>
  <c r="M25" i="12"/>
  <c r="M24" i="12" s="1"/>
  <c r="M39" i="12"/>
  <c r="M37" i="12" s="1"/>
  <c r="M19" i="12"/>
  <c r="M18" i="12" s="1"/>
  <c r="M9" i="12"/>
  <c r="M8" i="12" s="1"/>
  <c r="I21" i="1"/>
  <c r="G21" i="1"/>
  <c r="E21" i="1"/>
  <c r="I39" i="1"/>
  <c r="I40" i="1" s="1"/>
  <c r="J39" i="1" s="1"/>
  <c r="J40" i="1" s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<sst xmlns="http://schemas.openxmlformats.org/spreadsheetml/2006/main" count="260" uniqueCount="155">
  <si>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</si>
  <si>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</si>
  <si>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</si>
  <si>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</si>
  <si>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</si>
  <si>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</si>
  <si>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</si>
  <si>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</si>
  <si>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</si>
  <si>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</si>
  <si>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</si>
  <si>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</si>
  <si>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</si>
  <si>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</si>
  <si>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</si>
  <si>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</si>
  <si>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</si>
  <si>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</si>
  <si>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</si>
  <si>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</si>
  <si>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</si>
  <si>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</si>
  <si>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</si>
  <si>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</si>
  <si>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</si>
  <si>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</si>
  <si>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</si>
  <si>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</si>
  <si>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</si>
  <si>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</si>
  <si>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</si>
  <si>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</si>
  <si>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</si>
  <si>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</si>
  <si>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</si>
  <si>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</si>
  <si>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</si>
  <si>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</si>
  <si>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</si>
  <si>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</si>
  <si>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</si>
  <si>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</si>
  <si>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</si>
  <si>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Obec Lochenice</t>
  </si>
  <si>
    <t>Rozpočet:</t>
  </si>
  <si>
    <t>Misto</t>
  </si>
  <si>
    <t>Oprava místních komunikací -úsek 2</t>
  </si>
  <si>
    <t>Celkem za stavbu</t>
  </si>
  <si>
    <t>CZK</t>
  </si>
  <si>
    <t>Rekapitulace dílů</t>
  </si>
  <si>
    <t>Typ dílu</t>
  </si>
  <si>
    <t>1</t>
  </si>
  <si>
    <t>Zemní práce</t>
  </si>
  <si>
    <t>11</t>
  </si>
  <si>
    <t>Přípravné a přidružené práce</t>
  </si>
  <si>
    <t>2</t>
  </si>
  <si>
    <t>Základy,zvláštní zakládání</t>
  </si>
  <si>
    <t>5</t>
  </si>
  <si>
    <t>Komunikace</t>
  </si>
  <si>
    <t>8</t>
  </si>
  <si>
    <t>Trubní vedení</t>
  </si>
  <si>
    <t>97</t>
  </si>
  <si>
    <t>Prorážení otvorů</t>
  </si>
  <si>
    <t>99</t>
  </si>
  <si>
    <t>Staveništní přesun hmot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</si>
  <si>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</si>
  <si>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</si>
  <si>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</si>
  <si>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</si>
  <si>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</si>
  <si>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</si>
  <si>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</si>
  <si>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</si>
  <si>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</si>
  <si>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</si>
  <si>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</si>
  <si>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</si>
  <si>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</si>
  <si>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</si>
  <si>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</si>
  <si>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</si>
  <si>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</si>
  <si>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</si>
  <si>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</si>
  <si>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</si>
  <si>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</si>
  <si>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</si>
  <si>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</si>
  <si>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</si>
  <si>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</si>
  <si>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</si>
  <si>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</si>
  <si>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</si>
  <si>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</si>
  <si>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113109415R00</t>
  </si>
  <si>
    <t>Odstranění podkladu pl.nad 50 m2, beton, tl. 15 cm</t>
  </si>
  <si>
    <t>m2</t>
  </si>
  <si>
    <t>POL1_0</t>
  </si>
  <si>
    <t>122202201R00</t>
  </si>
  <si>
    <t>Odkopávky pro silnice v hor. 3 do 100 m3</t>
  </si>
  <si>
    <t>m3</t>
  </si>
  <si>
    <t>0,23*624</t>
  </si>
  <si>
    <t>VV</t>
  </si>
  <si>
    <t>sanace pláně:0,5*686,4</t>
  </si>
  <si>
    <t>162701105R00</t>
  </si>
  <si>
    <t>Vodorovné přemístění výkopku z hor.1-4 do 10000 m</t>
  </si>
  <si>
    <t>181101102R00</t>
  </si>
  <si>
    <t>Úprava pláně v zářezech v hor. 1-4, se zhutněním</t>
  </si>
  <si>
    <t>199000002R00</t>
  </si>
  <si>
    <t>Poplatek za skládku horniny 1- 4</t>
  </si>
  <si>
    <t>11-100DIO</t>
  </si>
  <si>
    <t>DIO - zajištění stanovisek DOSS, včetně  zajištění, úpravy DZ po dobu výstavby.</t>
  </si>
  <si>
    <t>soubor</t>
  </si>
  <si>
    <t>211971110R00</t>
  </si>
  <si>
    <t>Opláštění žeber z geotextilie o sklonu do 1 : 2,5, včetně dodávky geotext 150g/m2</t>
  </si>
  <si>
    <t>192*2*0,6</t>
  </si>
  <si>
    <t>212810010RAC</t>
  </si>
  <si>
    <t>Trativody z PVC drenážních flexibilních trubek, lože štěrkopísek a obsyp kamenivo, trubky d 100 mm</t>
  </si>
  <si>
    <t>m</t>
  </si>
  <si>
    <t>POL2_0</t>
  </si>
  <si>
    <t>Vsakovací rýha oboustranná</t>
  </si>
  <si>
    <t>POP</t>
  </si>
  <si>
    <t>96*2</t>
  </si>
  <si>
    <t>564112225R00</t>
  </si>
  <si>
    <t>Podklad z bet.recyklátu fr.16-32 po zhutn.tl.25 cm</t>
  </si>
  <si>
    <t>564112425R00</t>
  </si>
  <si>
    <t>Podklad z bet.recyklátu fr.32-120 po zhutn.tl.25cm</t>
  </si>
  <si>
    <t>564851111R00</t>
  </si>
  <si>
    <t>Podklad ze štěrkodrti po zhutnění tloušťky 15 cm</t>
  </si>
  <si>
    <t>567122111R00</t>
  </si>
  <si>
    <t>Podklad z kameniva zpev.cementem KZC 1 tl.12 cm</t>
  </si>
  <si>
    <t>569831111R00</t>
  </si>
  <si>
    <t>Zpevnění krajnic štěrkodrtí tloušťky  10 cm</t>
  </si>
  <si>
    <t>96*2*0,5</t>
  </si>
  <si>
    <t>573211111R00</t>
  </si>
  <si>
    <t>Postřik živičný spojovací z asfaltu 0,5-0,7 kg/m2</t>
  </si>
  <si>
    <t>642*2</t>
  </si>
  <si>
    <t>577131211R00</t>
  </si>
  <si>
    <t>Beton asfalt. ACO 8,nebo ACO 11, do 3 m, tl. 4 cm</t>
  </si>
  <si>
    <t>577161224R00</t>
  </si>
  <si>
    <t>Beton asfalt. ACL 22 ložný, š. do 3 m, tl. 7 cm</t>
  </si>
  <si>
    <t>894431411RAA</t>
  </si>
  <si>
    <t>Šachta D 600 mm, dl.šach.roury 1,00 m, přímá, dno KG D 160 mm, poklop litina 12,5 t</t>
  </si>
  <si>
    <t>kus</t>
  </si>
  <si>
    <t>979990103R00</t>
  </si>
  <si>
    <t>Poplatek za skládku suti - beton</t>
  </si>
  <si>
    <t>t</t>
  </si>
  <si>
    <t>979082318R00</t>
  </si>
  <si>
    <t>Vodorovná doprava suti a hmot po suchu do 6000 m</t>
  </si>
  <si>
    <t>998225111R00</t>
  </si>
  <si>
    <t>Přesun hmot, pozemní komunikace, kryt živičný</t>
  </si>
  <si>
    <t/>
  </si>
  <si>
    <t>SUM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</si>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</sst>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7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49" fontId="19" fillId="0" borderId="0" xfId="0" applyNumberFormat="1" applyFont="1" applyAlignment="1">
      <alignment wrapText="1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17" fillId="0" borderId="33" xfId="0" applyNumberFormat="1" applyFont="1" applyBorder="1" applyAlignment="1">
      <alignment vertical="top" wrapText="1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0" fontId="18" fillId="0" borderId="0" xfId="0" applyNumberFormat="1" applyFont="1" applyBorder="1" applyAlignment="1">
      <alignment vertical="top" wrapText="1" shrinkToFit="1"/>
    </xf>
    <xf numFmtId="172" fontId="16" fillId="0" borderId="33" xfId="0" applyNumberFormat="1" applyFont="1" applyBorder="1" applyAlignment="1">
      <alignment vertical="top" shrinkToFit="1"/>
    </xf>
    <xf numFmtId="172" fontId="17" fillId="0" borderId="33" xfId="0" applyNumberFormat="1" applyFont="1" applyBorder="1" applyAlignment="1">
      <alignment vertical="top" wrapText="1" shrinkToFit="1"/>
    </xf>
    <xf numFmtId="172" fontId="0" fillId="3" borderId="39" xfId="0" applyNumberFormat="1" applyFill="1" applyBorder="1" applyAlignment="1">
      <alignment vertical="top" shrinkToFit="1"/>
    </xf>
    <xf numFmtId="172" fontId="18" fillId="0" borderId="0" xfId="0" applyNumberFormat="1" applyFont="1" applyBorder="1" applyAlignment="1">
      <alignment vertical="top" wrapText="1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4" fontId="18" fillId="0" borderId="0" xfId="0" applyNumberFormat="1" applyFont="1" applyBorder="1" applyAlignment="1">
      <alignment vertical="top" wrapText="1" shrinkToFit="1"/>
    </xf>
    <xf numFmtId="4" fontId="18" fillId="0" borderId="34" xfId="0" applyNumberFormat="1" applyFont="1" applyBorder="1" applyAlignment="1">
      <alignment vertical="top" wrapText="1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172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9" xfId="0" applyFont="1" applyBorder="1" applyAlignment="1">
      <alignment vertical="top" shrinkToFit="1"/>
    </xf>
    <xf numFmtId="172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17" fillId="0" borderId="33" xfId="0" quotePrefix="1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8" fillId="0" borderId="26" xfId="0" applyNumberFormat="1" applyFont="1" applyBorder="1" applyAlignment="1">
      <alignment horizontal="left" vertical="top" wrapText="1"/>
    </xf>
    <xf numFmtId="0" fontId="16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37" t="s">
        <v>38</v>
      </c>
    </row>
    <row r="2" spans="1:7" ht="57.75" customHeight="1" x14ac:dyDescent="0.2">
      <c r="A2" s="80" t="s">
        <v>39</v>
      </c>
      <c r="B2" s="80"/>
      <c r="C2" s="80"/>
      <c r="D2" s="80"/>
      <c r="E2" s="80"/>
      <c r="F2" s="80"/>
      <c r="G2" s="80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57"/>
  <sheetViews>
    <sheetView showGridLines="0" topLeftCell="B23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3" t="s">
        <v>36</v>
      </c>
      <c r="B1" s="85" t="s">
        <v>42</v>
      </c>
      <c r="C1" s="86"/>
      <c r="D1" s="86"/>
      <c r="E1" s="86"/>
      <c r="F1" s="86"/>
      <c r="G1" s="86"/>
      <c r="H1" s="86"/>
      <c r="I1" s="86"/>
      <c r="J1" s="87"/>
    </row>
    <row r="2" spans="1:15" ht="23.25" customHeight="1" x14ac:dyDescent="0.2">
      <c r="A2" s="4"/>
      <c r="B2" s="106" t="s">
        <v>40</v>
      </c>
      <c r="C2" s="107"/>
      <c r="D2" s="108" t="s">
        <v>46</v>
      </c>
      <c r="E2" s="109"/>
      <c r="F2" s="109"/>
      <c r="G2" s="109"/>
      <c r="H2" s="109"/>
      <c r="I2" s="109"/>
      <c r="J2" s="110"/>
      <c r="O2" s="2"/>
    </row>
    <row r="3" spans="1:15" ht="23.25" customHeight="1" x14ac:dyDescent="0.2">
      <c r="A3" s="4"/>
      <c r="B3" s="111" t="s">
        <v>45</v>
      </c>
      <c r="C3" s="112"/>
      <c r="D3" s="113" t="s">
        <v>43</v>
      </c>
      <c r="E3" s="114"/>
      <c r="F3" s="114"/>
      <c r="G3" s="114"/>
      <c r="H3" s="114"/>
      <c r="I3" s="114"/>
      <c r="J3" s="115"/>
    </row>
    <row r="4" spans="1:15" ht="23.25" hidden="1" customHeight="1" x14ac:dyDescent="0.2">
      <c r="A4" s="4"/>
      <c r="B4" s="116" t="s">
        <v>44</v>
      </c>
      <c r="C4" s="117"/>
      <c r="D4" s="118"/>
      <c r="E4" s="118"/>
      <c r="F4" s="119"/>
      <c r="G4" s="120"/>
      <c r="H4" s="119"/>
      <c r="I4" s="120"/>
      <c r="J4" s="121"/>
    </row>
    <row r="5" spans="1:15" ht="24" customHeight="1" x14ac:dyDescent="0.2">
      <c r="A5" s="4"/>
      <c r="B5" s="47" t="s">
        <v>21</v>
      </c>
      <c r="C5" s="5"/>
      <c r="D5" s="122" t="s">
        <v>43</v>
      </c>
      <c r="E5" s="26"/>
      <c r="F5" s="26"/>
      <c r="G5" s="26"/>
      <c r="H5" s="28" t="s">
        <v>33</v>
      </c>
      <c r="I5" s="122"/>
      <c r="J5" s="11"/>
    </row>
    <row r="6" spans="1:15" ht="15.75" customHeight="1" x14ac:dyDescent="0.2">
      <c r="A6" s="4"/>
      <c r="B6" s="41"/>
      <c r="C6" s="26"/>
      <c r="D6" s="122"/>
      <c r="E6" s="26"/>
      <c r="F6" s="26"/>
      <c r="G6" s="26"/>
      <c r="H6" s="28" t="s">
        <v>34</v>
      </c>
      <c r="I6" s="122"/>
      <c r="J6" s="11"/>
    </row>
    <row r="7" spans="1:15" ht="15.75" customHeight="1" x14ac:dyDescent="0.2">
      <c r="A7" s="4"/>
      <c r="B7" s="42"/>
      <c r="C7" s="123"/>
      <c r="D7" s="105"/>
      <c r="E7" s="34"/>
      <c r="F7" s="34"/>
      <c r="G7" s="34"/>
      <c r="H7" s="36"/>
      <c r="I7" s="34"/>
      <c r="J7" s="51"/>
    </row>
    <row r="8" spans="1:15" ht="24" hidden="1" customHeight="1" x14ac:dyDescent="0.2">
      <c r="A8" s="4"/>
      <c r="B8" s="47" t="s">
        <v>19</v>
      </c>
      <c r="C8" s="5"/>
      <c r="D8" s="35"/>
      <c r="E8" s="5"/>
      <c r="F8" s="5"/>
      <c r="G8" s="45"/>
      <c r="H8" s="28" t="s">
        <v>33</v>
      </c>
      <c r="I8" s="33"/>
      <c r="J8" s="11"/>
    </row>
    <row r="9" spans="1:15" ht="15.75" hidden="1" customHeight="1" x14ac:dyDescent="0.2">
      <c r="A9" s="4"/>
      <c r="B9" s="4"/>
      <c r="C9" s="5"/>
      <c r="D9" s="35"/>
      <c r="E9" s="5"/>
      <c r="F9" s="5"/>
      <c r="G9" s="45"/>
      <c r="H9" s="28" t="s">
        <v>34</v>
      </c>
      <c r="I9" s="33"/>
      <c r="J9" s="11"/>
    </row>
    <row r="10" spans="1:15" ht="15.75" hidden="1" customHeight="1" x14ac:dyDescent="0.2">
      <c r="A10" s="4"/>
      <c r="B10" s="52"/>
      <c r="C10" s="27"/>
      <c r="D10" s="46"/>
      <c r="E10" s="55"/>
      <c r="F10" s="55"/>
      <c r="G10" s="53"/>
      <c r="H10" s="53"/>
      <c r="I10" s="54"/>
      <c r="J10" s="51"/>
    </row>
    <row r="11" spans="1:15" ht="24" customHeight="1" x14ac:dyDescent="0.2">
      <c r="A11" s="4"/>
      <c r="B11" s="47" t="s">
        <v>18</v>
      </c>
      <c r="C11" s="5"/>
      <c r="D11" s="124"/>
      <c r="E11" s="124"/>
      <c r="F11" s="124"/>
      <c r="G11" s="124"/>
      <c r="H11" s="28" t="s">
        <v>33</v>
      </c>
      <c r="I11" s="128"/>
      <c r="J11" s="11"/>
    </row>
    <row r="12" spans="1:15" ht="15.75" customHeight="1" x14ac:dyDescent="0.2">
      <c r="A12" s="4"/>
      <c r="B12" s="41"/>
      <c r="C12" s="26"/>
      <c r="D12" s="125"/>
      <c r="E12" s="125"/>
      <c r="F12" s="125"/>
      <c r="G12" s="125"/>
      <c r="H12" s="28" t="s">
        <v>34</v>
      </c>
      <c r="I12" s="128"/>
      <c r="J12" s="11"/>
    </row>
    <row r="13" spans="1:15" ht="15.75" customHeight="1" x14ac:dyDescent="0.2">
      <c r="A13" s="4"/>
      <c r="B13" s="42"/>
      <c r="C13" s="127"/>
      <c r="D13" s="126"/>
      <c r="E13" s="126"/>
      <c r="F13" s="126"/>
      <c r="G13" s="126"/>
      <c r="H13" s="29"/>
      <c r="I13" s="34"/>
      <c r="J13" s="51"/>
    </row>
    <row r="14" spans="1:15" ht="24" hidden="1" customHeight="1" x14ac:dyDescent="0.2">
      <c r="A14" s="4"/>
      <c r="B14" s="66" t="s">
        <v>20</v>
      </c>
      <c r="C14" s="67"/>
      <c r="D14" s="68"/>
      <c r="E14" s="69"/>
      <c r="F14" s="69"/>
      <c r="G14" s="69"/>
      <c r="H14" s="70"/>
      <c r="I14" s="69"/>
      <c r="J14" s="71"/>
    </row>
    <row r="15" spans="1:15" ht="32.25" customHeight="1" x14ac:dyDescent="0.2">
      <c r="A15" s="4"/>
      <c r="B15" s="52" t="s">
        <v>31</v>
      </c>
      <c r="C15" s="72"/>
      <c r="D15" s="53"/>
      <c r="E15" s="100" t="s">
        <v>29</v>
      </c>
      <c r="F15" s="100"/>
      <c r="G15" s="81" t="s">
        <v>30</v>
      </c>
      <c r="H15" s="81"/>
      <c r="I15" s="81" t="s">
        <v>28</v>
      </c>
      <c r="J15" s="82"/>
    </row>
    <row r="16" spans="1:15" ht="23.25" customHeight="1" x14ac:dyDescent="0.2">
      <c r="A16" s="193" t="s">
        <v>23</v>
      </c>
      <c r="B16" s="194" t="s">
        <v>23</v>
      </c>
      <c r="C16" s="58"/>
      <c r="D16" s="59"/>
      <c r="E16" s="83">
        <f>SUMIF(F47:F53,A16,G47:G53)+SUMIF(F47:F53,"PSU",G47:G53)</f>
        <v>0</v>
      </c>
      <c r="F16" s="84"/>
      <c r="G16" s="83">
        <f>SUMIF(F47:F53,A16,H47:H53)+SUMIF(F47:F53,"PSU",H47:H53)</f>
        <v>0</v>
      </c>
      <c r="H16" s="84"/>
      <c r="I16" s="83">
        <f>SUMIF(F47:F53,A16,I47:I53)+SUMIF(F47:F53,"PSU",I47:I53)</f>
        <v>0</v>
      </c>
      <c r="J16" s="93"/>
    </row>
    <row r="17" spans="1:10" ht="23.25" customHeight="1" x14ac:dyDescent="0.2">
      <c r="A17" s="193" t="s">
        <v>24</v>
      </c>
      <c r="B17" s="194" t="s">
        <v>24</v>
      </c>
      <c r="C17" s="58"/>
      <c r="D17" s="59"/>
      <c r="E17" s="83">
        <f>SUMIF(F47:F53,A17,G47:G53)</f>
        <v>0</v>
      </c>
      <c r="F17" s="84"/>
      <c r="G17" s="83">
        <f>SUMIF(F47:F53,A17,H47:H53)</f>
        <v>0</v>
      </c>
      <c r="H17" s="84"/>
      <c r="I17" s="83">
        <f>SUMIF(F47:F53,A17,I47:I53)</f>
        <v>0</v>
      </c>
      <c r="J17" s="93"/>
    </row>
    <row r="18" spans="1:10" ht="23.25" customHeight="1" x14ac:dyDescent="0.2">
      <c r="A18" s="193" t="s">
        <v>25</v>
      </c>
      <c r="B18" s="194" t="s">
        <v>25</v>
      </c>
      <c r="C18" s="58"/>
      <c r="D18" s="59"/>
      <c r="E18" s="83">
        <f>SUMIF(F47:F53,A18,G47:G53)</f>
        <v>0</v>
      </c>
      <c r="F18" s="84"/>
      <c r="G18" s="83">
        <f>SUMIF(F47:F53,A18,H47:H53)</f>
        <v>0</v>
      </c>
      <c r="H18" s="84"/>
      <c r="I18" s="83">
        <f>SUMIF(F47:F53,A18,I47:I53)</f>
        <v>0</v>
      </c>
      <c r="J18" s="93"/>
    </row>
    <row r="19" spans="1:10" ht="23.25" customHeight="1" x14ac:dyDescent="0.2">
      <c r="A19" s="193" t="s">
        <v>65</v>
      </c>
      <c r="B19" s="194" t="s">
        <v>26</v>
      </c>
      <c r="C19" s="58"/>
      <c r="D19" s="59"/>
      <c r="E19" s="83">
        <f>SUMIF(F47:F53,A19,G47:G53)</f>
        <v>0</v>
      </c>
      <c r="F19" s="84"/>
      <c r="G19" s="83">
        <f>SUMIF(F47:F53,A19,H47:H53)</f>
        <v>0</v>
      </c>
      <c r="H19" s="84"/>
      <c r="I19" s="83">
        <f>SUMIF(F47:F53,A19,I47:I53)</f>
        <v>0</v>
      </c>
      <c r="J19" s="93"/>
    </row>
    <row r="20" spans="1:10" ht="23.25" customHeight="1" x14ac:dyDescent="0.2">
      <c r="A20" s="193" t="s">
        <v>66</v>
      </c>
      <c r="B20" s="194" t="s">
        <v>27</v>
      </c>
      <c r="C20" s="58"/>
      <c r="D20" s="59"/>
      <c r="E20" s="83">
        <f>SUMIF(F47:F53,A20,G47:G53)</f>
        <v>0</v>
      </c>
      <c r="F20" s="84"/>
      <c r="G20" s="83">
        <f>SUMIF(F47:F53,A20,H47:H53)</f>
        <v>0</v>
      </c>
      <c r="H20" s="84"/>
      <c r="I20" s="83">
        <f>SUMIF(F47:F53,A20,I47:I53)</f>
        <v>0</v>
      </c>
      <c r="J20" s="93"/>
    </row>
    <row r="21" spans="1:10" ht="23.25" customHeight="1" x14ac:dyDescent="0.2">
      <c r="A21" s="4"/>
      <c r="B21" s="74" t="s">
        <v>28</v>
      </c>
      <c r="C21" s="75"/>
      <c r="D21" s="76"/>
      <c r="E21" s="94">
        <f>SUM(E16:F20)</f>
        <v>0</v>
      </c>
      <c r="F21" s="95"/>
      <c r="G21" s="94">
        <f>SUM(G16:H20)</f>
        <v>0</v>
      </c>
      <c r="H21" s="95"/>
      <c r="I21" s="94">
        <f>SUM(I16:J20)</f>
        <v>0</v>
      </c>
      <c r="J21" s="99"/>
    </row>
    <row r="22" spans="1:10" ht="33" customHeight="1" x14ac:dyDescent="0.2">
      <c r="A22" s="4"/>
      <c r="B22" s="65" t="s">
        <v>32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 x14ac:dyDescent="0.2">
      <c r="A23" s="4"/>
      <c r="B23" s="57" t="s">
        <v>11</v>
      </c>
      <c r="C23" s="58"/>
      <c r="D23" s="59"/>
      <c r="E23" s="60">
        <v>15</v>
      </c>
      <c r="F23" s="61" t="s">
        <v>0</v>
      </c>
      <c r="G23" s="91">
        <f>ZakladDPHSniVypocet</f>
        <v>0</v>
      </c>
      <c r="H23" s="92"/>
      <c r="I23" s="92"/>
      <c r="J23" s="62" t="str">
        <f t="shared" ref="J23:J28" si="0">Mena</f>
        <v>CZK</v>
      </c>
    </row>
    <row r="24" spans="1:10" ht="23.25" customHeight="1" x14ac:dyDescent="0.2">
      <c r="A24" s="4"/>
      <c r="B24" s="57" t="s">
        <v>12</v>
      </c>
      <c r="C24" s="58"/>
      <c r="D24" s="59"/>
      <c r="E24" s="60">
        <f>SazbaDPH1</f>
        <v>15</v>
      </c>
      <c r="F24" s="61" t="s">
        <v>0</v>
      </c>
      <c r="G24" s="97">
        <f>ZakladDPHSni*SazbaDPH1/100</f>
        <v>0</v>
      </c>
      <c r="H24" s="98"/>
      <c r="I24" s="98"/>
      <c r="J24" s="62" t="str">
        <f t="shared" si="0"/>
        <v>CZK</v>
      </c>
    </row>
    <row r="25" spans="1:10" ht="23.25" customHeight="1" x14ac:dyDescent="0.2">
      <c r="A25" s="4"/>
      <c r="B25" s="57" t="s">
        <v>13</v>
      </c>
      <c r="C25" s="58"/>
      <c r="D25" s="59"/>
      <c r="E25" s="60">
        <v>21</v>
      </c>
      <c r="F25" s="61" t="s">
        <v>0</v>
      </c>
      <c r="G25" s="91">
        <f>ZakladDPHZaklVypocet</f>
        <v>0</v>
      </c>
      <c r="H25" s="92"/>
      <c r="I25" s="92"/>
      <c r="J25" s="62" t="str">
        <f t="shared" si="0"/>
        <v>CZK</v>
      </c>
    </row>
    <row r="26" spans="1:10" ht="23.25" customHeight="1" x14ac:dyDescent="0.2">
      <c r="A26" s="4"/>
      <c r="B26" s="49" t="s">
        <v>14</v>
      </c>
      <c r="C26" s="22"/>
      <c r="D26" s="18"/>
      <c r="E26" s="43">
        <f>SazbaDPH2</f>
        <v>21</v>
      </c>
      <c r="F26" s="44" t="s">
        <v>0</v>
      </c>
      <c r="G26" s="88">
        <f>ZakladDPHZakl*SazbaDPH2/100</f>
        <v>0</v>
      </c>
      <c r="H26" s="89"/>
      <c r="I26" s="89"/>
      <c r="J26" s="56" t="str">
        <f t="shared" si="0"/>
        <v>CZK</v>
      </c>
    </row>
    <row r="27" spans="1:10" ht="23.25" customHeight="1" thickBot="1" x14ac:dyDescent="0.25">
      <c r="A27" s="4"/>
      <c r="B27" s="48" t="s">
        <v>4</v>
      </c>
      <c r="C27" s="20"/>
      <c r="D27" s="23"/>
      <c r="E27" s="20"/>
      <c r="F27" s="21"/>
      <c r="G27" s="90">
        <f>0</f>
        <v>0</v>
      </c>
      <c r="H27" s="90"/>
      <c r="I27" s="90"/>
      <c r="J27" s="63" t="str">
        <f t="shared" si="0"/>
        <v>CZK</v>
      </c>
    </row>
    <row r="28" spans="1:10" ht="27.75" hidden="1" customHeight="1" thickBot="1" x14ac:dyDescent="0.25">
      <c r="A28" s="4"/>
      <c r="B28" s="152" t="s">
        <v>22</v>
      </c>
      <c r="C28" s="153"/>
      <c r="D28" s="153"/>
      <c r="E28" s="154"/>
      <c r="F28" s="155"/>
      <c r="G28" s="156">
        <f>ZakladDPHSniVypocet+ZakladDPHZaklVypocet</f>
        <v>0</v>
      </c>
      <c r="H28" s="156"/>
      <c r="I28" s="156"/>
      <c r="J28" s="157" t="str">
        <f t="shared" si="0"/>
        <v>CZK</v>
      </c>
    </row>
    <row r="29" spans="1:10" ht="27.75" customHeight="1" thickBot="1" x14ac:dyDescent="0.25">
      <c r="A29" s="4"/>
      <c r="B29" s="152" t="s">
        <v>35</v>
      </c>
      <c r="C29" s="158"/>
      <c r="D29" s="158"/>
      <c r="E29" s="158"/>
      <c r="F29" s="158"/>
      <c r="G29" s="159">
        <f>ZakladDPHSni+DPHSni+ZakladDPHZakl+DPHZakl+Zaokrouhleni</f>
        <v>0</v>
      </c>
      <c r="H29" s="159"/>
      <c r="I29" s="159"/>
      <c r="J29" s="160" t="s">
        <v>48</v>
      </c>
    </row>
    <row r="30" spans="1:10" ht="12.75" customHeight="1" x14ac:dyDescent="0.2">
      <c r="A30" s="4"/>
      <c r="B30" s="4"/>
      <c r="C30" s="5"/>
      <c r="D30" s="5"/>
      <c r="E30" s="5"/>
      <c r="F30" s="5"/>
      <c r="G30" s="45"/>
      <c r="H30" s="5"/>
      <c r="I30" s="45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5"/>
      <c r="H31" s="5"/>
      <c r="I31" s="45"/>
      <c r="J31" s="12"/>
    </row>
    <row r="32" spans="1:10" ht="18.75" customHeight="1" x14ac:dyDescent="0.2">
      <c r="A32" s="4"/>
      <c r="B32" s="24"/>
      <c r="C32" s="19" t="s">
        <v>10</v>
      </c>
      <c r="D32" s="39"/>
      <c r="E32" s="39"/>
      <c r="F32" s="19" t="s">
        <v>9</v>
      </c>
      <c r="G32" s="39"/>
      <c r="H32" s="40">
        <f ca="1">TODAY()</f>
        <v>43161</v>
      </c>
      <c r="I32" s="39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5"/>
      <c r="H33" s="5"/>
      <c r="I33" s="45"/>
      <c r="J33" s="12"/>
    </row>
    <row r="34" spans="1:10" s="37" customFormat="1" ht="18.75" customHeight="1" x14ac:dyDescent="0.2">
      <c r="A34" s="30"/>
      <c r="B34" s="30"/>
      <c r="C34" s="31"/>
      <c r="D34" s="25"/>
      <c r="E34" s="25"/>
      <c r="F34" s="31"/>
      <c r="G34" s="32"/>
      <c r="H34" s="25"/>
      <c r="I34" s="32"/>
      <c r="J34" s="38"/>
    </row>
    <row r="35" spans="1:10" ht="12.75" customHeight="1" x14ac:dyDescent="0.2">
      <c r="A35" s="4"/>
      <c r="B35" s="4"/>
      <c r="C35" s="5"/>
      <c r="D35" s="96" t="s">
        <v>2</v>
      </c>
      <c r="E35" s="96"/>
      <c r="F35" s="5"/>
      <c r="G35" s="45"/>
      <c r="H35" s="13" t="s">
        <v>3</v>
      </c>
      <c r="I35" s="45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25">
      <c r="B37" s="77" t="s">
        <v>15</v>
      </c>
      <c r="C37" s="3"/>
      <c r="D37" s="3"/>
      <c r="E37" s="3"/>
      <c r="F37" s="144"/>
      <c r="G37" s="144"/>
      <c r="H37" s="144"/>
      <c r="I37" s="144"/>
      <c r="J37" s="3"/>
    </row>
    <row r="38" spans="1:10" ht="25.5" hidden="1" customHeight="1" x14ac:dyDescent="0.2">
      <c r="A38" s="131" t="s">
        <v>37</v>
      </c>
      <c r="B38" s="133" t="s">
        <v>16</v>
      </c>
      <c r="C38" s="134" t="s">
        <v>5</v>
      </c>
      <c r="D38" s="135"/>
      <c r="E38" s="135"/>
      <c r="F38" s="145" t="str">
        <f>B23</f>
        <v>Základ pro sníženou DPH</v>
      </c>
      <c r="G38" s="145" t="str">
        <f>B25</f>
        <v>Základ pro základní DPH</v>
      </c>
      <c r="H38" s="146" t="s">
        <v>17</v>
      </c>
      <c r="I38" s="146" t="s">
        <v>1</v>
      </c>
      <c r="J38" s="136" t="s">
        <v>0</v>
      </c>
    </row>
    <row r="39" spans="1:10" ht="25.5" hidden="1" customHeight="1" x14ac:dyDescent="0.2">
      <c r="A39" s="131">
        <v>1</v>
      </c>
      <c r="B39" s="137"/>
      <c r="C39" s="138"/>
      <c r="D39" s="139"/>
      <c r="E39" s="139"/>
      <c r="F39" s="147">
        <f>' Pol'!AC43</f>
        <v>0</v>
      </c>
      <c r="G39" s="148">
        <f>' Pol'!AD43</f>
        <v>0</v>
      </c>
      <c r="H39" s="149">
        <f>(F39*SazbaDPH1/100)+(G39*SazbaDPH2/100)</f>
        <v>0</v>
      </c>
      <c r="I39" s="149">
        <f>F39+G39+H39</f>
        <v>0</v>
      </c>
      <c r="J39" s="140" t="str">
        <f>IF(CenaCelkemVypocet=0,"",I39/CenaCelkemVypocet*100)</f>
        <v/>
      </c>
    </row>
    <row r="40" spans="1:10" ht="25.5" hidden="1" customHeight="1" x14ac:dyDescent="0.2">
      <c r="A40" s="131"/>
      <c r="B40" s="141" t="s">
        <v>47</v>
      </c>
      <c r="C40" s="142"/>
      <c r="D40" s="142"/>
      <c r="E40" s="143"/>
      <c r="F40" s="150">
        <f>SUMIF(A39:A39,"=1",F39:F39)</f>
        <v>0</v>
      </c>
      <c r="G40" s="151">
        <f>SUMIF(A39:A39,"=1",G39:G39)</f>
        <v>0</v>
      </c>
      <c r="H40" s="151">
        <f>SUMIF(A39:A39,"=1",H39:H39)</f>
        <v>0</v>
      </c>
      <c r="I40" s="151">
        <f>SUMIF(A39:A39,"=1",I39:I39)</f>
        <v>0</v>
      </c>
      <c r="J40" s="132">
        <f>SUMIF(A39:A39,"=1",J39:J39)</f>
        <v>0</v>
      </c>
    </row>
    <row r="44" spans="1:10" ht="15.75" x14ac:dyDescent="0.25">
      <c r="B44" s="161" t="s">
        <v>49</v>
      </c>
    </row>
    <row r="46" spans="1:10" ht="25.5" customHeight="1" x14ac:dyDescent="0.2">
      <c r="A46" s="162"/>
      <c r="B46" s="168" t="s">
        <v>16</v>
      </c>
      <c r="C46" s="168" t="s">
        <v>5</v>
      </c>
      <c r="D46" s="169"/>
      <c r="E46" s="169"/>
      <c r="F46" s="172" t="s">
        <v>50</v>
      </c>
      <c r="G46" s="172" t="s">
        <v>29</v>
      </c>
      <c r="H46" s="172" t="s">
        <v>30</v>
      </c>
      <c r="I46" s="173" t="s">
        <v>28</v>
      </c>
      <c r="J46" s="173"/>
    </row>
    <row r="47" spans="1:10" ht="25.5" customHeight="1" x14ac:dyDescent="0.2">
      <c r="A47" s="163"/>
      <c r="B47" s="174" t="s">
        <v>51</v>
      </c>
      <c r="C47" s="175" t="s">
        <v>52</v>
      </c>
      <c r="D47" s="176"/>
      <c r="E47" s="176"/>
      <c r="F47" s="180" t="s">
        <v>23</v>
      </c>
      <c r="G47" s="181">
        <f>' Pol'!I8</f>
        <v>0</v>
      </c>
      <c r="H47" s="181">
        <f>' Pol'!K8</f>
        <v>0</v>
      </c>
      <c r="I47" s="182"/>
      <c r="J47" s="182"/>
    </row>
    <row r="48" spans="1:10" ht="25.5" customHeight="1" x14ac:dyDescent="0.2">
      <c r="A48" s="163"/>
      <c r="B48" s="166" t="s">
        <v>53</v>
      </c>
      <c r="C48" s="165" t="s">
        <v>54</v>
      </c>
      <c r="D48" s="167"/>
      <c r="E48" s="167"/>
      <c r="F48" s="183" t="s">
        <v>23</v>
      </c>
      <c r="G48" s="184">
        <f>' Pol'!I16</f>
        <v>0</v>
      </c>
      <c r="H48" s="184">
        <f>' Pol'!K16</f>
        <v>0</v>
      </c>
      <c r="I48" s="185"/>
      <c r="J48" s="185"/>
    </row>
    <row r="49" spans="1:10" ht="25.5" customHeight="1" x14ac:dyDescent="0.2">
      <c r="A49" s="163"/>
      <c r="B49" s="166" t="s">
        <v>55</v>
      </c>
      <c r="C49" s="165" t="s">
        <v>56</v>
      </c>
      <c r="D49" s="167"/>
      <c r="E49" s="167"/>
      <c r="F49" s="183" t="s">
        <v>23</v>
      </c>
      <c r="G49" s="184">
        <f>' Pol'!I18</f>
        <v>0</v>
      </c>
      <c r="H49" s="184">
        <f>' Pol'!K18</f>
        <v>0</v>
      </c>
      <c r="I49" s="185"/>
      <c r="J49" s="185"/>
    </row>
    <row r="50" spans="1:10" ht="25.5" customHeight="1" x14ac:dyDescent="0.2">
      <c r="A50" s="163"/>
      <c r="B50" s="166" t="s">
        <v>57</v>
      </c>
      <c r="C50" s="165" t="s">
        <v>58</v>
      </c>
      <c r="D50" s="167"/>
      <c r="E50" s="167"/>
      <c r="F50" s="183" t="s">
        <v>23</v>
      </c>
      <c r="G50" s="184">
        <f>' Pol'!I24</f>
        <v>0</v>
      </c>
      <c r="H50" s="184">
        <f>' Pol'!K24</f>
        <v>0</v>
      </c>
      <c r="I50" s="185"/>
      <c r="J50" s="185"/>
    </row>
    <row r="51" spans="1:10" ht="25.5" customHeight="1" x14ac:dyDescent="0.2">
      <c r="A51" s="163"/>
      <c r="B51" s="166" t="s">
        <v>59</v>
      </c>
      <c r="C51" s="165" t="s">
        <v>60</v>
      </c>
      <c r="D51" s="167"/>
      <c r="E51" s="167"/>
      <c r="F51" s="183" t="s">
        <v>23</v>
      </c>
      <c r="G51" s="184">
        <f>' Pol'!I35</f>
        <v>0</v>
      </c>
      <c r="H51" s="184">
        <f>' Pol'!K35</f>
        <v>0</v>
      </c>
      <c r="I51" s="185"/>
      <c r="J51" s="185"/>
    </row>
    <row r="52" spans="1:10" ht="25.5" customHeight="1" x14ac:dyDescent="0.2">
      <c r="A52" s="163"/>
      <c r="B52" s="166" t="s">
        <v>61</v>
      </c>
      <c r="C52" s="165" t="s">
        <v>62</v>
      </c>
      <c r="D52" s="167"/>
      <c r="E52" s="167"/>
      <c r="F52" s="183" t="s">
        <v>23</v>
      </c>
      <c r="G52" s="184">
        <f>' Pol'!I37</f>
        <v>0</v>
      </c>
      <c r="H52" s="184">
        <f>' Pol'!K37</f>
        <v>0</v>
      </c>
      <c r="I52" s="185"/>
      <c r="J52" s="185"/>
    </row>
    <row r="53" spans="1:10" ht="25.5" customHeight="1" x14ac:dyDescent="0.2">
      <c r="A53" s="163"/>
      <c r="B53" s="177" t="s">
        <v>63</v>
      </c>
      <c r="C53" s="178" t="s">
        <v>64</v>
      </c>
      <c r="D53" s="179"/>
      <c r="E53" s="179"/>
      <c r="F53" s="186" t="s">
        <v>23</v>
      </c>
      <c r="G53" s="187">
        <f>' Pol'!I40</f>
        <v>0</v>
      </c>
      <c r="H53" s="187">
        <f>' Pol'!K40</f>
        <v>0</v>
      </c>
      <c r="I53" s="188"/>
      <c r="J53" s="188"/>
    </row>
    <row r="54" spans="1:10" ht="25.5" customHeight="1" x14ac:dyDescent="0.2">
      <c r="A54" s="164"/>
      <c r="B54" s="170" t="s">
        <v>1</v>
      </c>
      <c r="C54" s="170"/>
      <c r="D54" s="171"/>
      <c r="E54" s="171"/>
      <c r="F54" s="189"/>
      <c r="G54" s="190">
        <f>SUM(G47:G53)</f>
        <v>0</v>
      </c>
      <c r="H54" s="190">
        <f>SUM(H47:H53)</f>
        <v>0</v>
      </c>
      <c r="I54" s="191">
        <f>SUM(I47:I53)</f>
        <v>0</v>
      </c>
      <c r="J54" s="191"/>
    </row>
    <row r="55" spans="1:10" x14ac:dyDescent="0.2">
      <c r="F55" s="192"/>
      <c r="G55" s="130"/>
      <c r="H55" s="192"/>
      <c r="I55" s="130"/>
      <c r="J55" s="130"/>
    </row>
    <row r="56" spans="1:10" x14ac:dyDescent="0.2">
      <c r="F56" s="192"/>
      <c r="G56" s="130"/>
      <c r="H56" s="192"/>
      <c r="I56" s="130"/>
      <c r="J56" s="130"/>
    </row>
    <row r="57" spans="1:10" x14ac:dyDescent="0.2">
      <c r="F57" s="192"/>
      <c r="G57" s="130"/>
      <c r="H57" s="192"/>
      <c r="I57" s="130"/>
      <c r="J57" s="130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3">
    <mergeCell ref="I52:J52"/>
    <mergeCell ref="C52:E52"/>
    <mergeCell ref="I53:J53"/>
    <mergeCell ref="C53:E53"/>
    <mergeCell ref="I54:J54"/>
    <mergeCell ref="I49:J49"/>
    <mergeCell ref="C49:E49"/>
    <mergeCell ref="I50:J50"/>
    <mergeCell ref="C50:E50"/>
    <mergeCell ref="I51:J51"/>
    <mergeCell ref="C51:E51"/>
    <mergeCell ref="C39:E39"/>
    <mergeCell ref="B40:E40"/>
    <mergeCell ref="I46:J46"/>
    <mergeCell ref="I47:J47"/>
    <mergeCell ref="C47:E47"/>
    <mergeCell ref="I48:J48"/>
    <mergeCell ref="C48:E48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G15:H15"/>
    <mergeCell ref="I15:J15"/>
    <mergeCell ref="E16:F16"/>
    <mergeCell ref="D12:G12"/>
    <mergeCell ref="D13:G13"/>
    <mergeCell ref="D3:J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101" t="s">
        <v>6</v>
      </c>
      <c r="B1" s="101"/>
      <c r="C1" s="102"/>
      <c r="D1" s="101"/>
      <c r="E1" s="101"/>
      <c r="F1" s="101"/>
      <c r="G1" s="101"/>
    </row>
    <row r="2" spans="1:7" ht="24.95" customHeight="1" x14ac:dyDescent="0.2">
      <c r="A2" s="79" t="s">
        <v>41</v>
      </c>
      <c r="B2" s="78"/>
      <c r="C2" s="103"/>
      <c r="D2" s="103"/>
      <c r="E2" s="103"/>
      <c r="F2" s="103"/>
      <c r="G2" s="104"/>
    </row>
    <row r="3" spans="1:7" ht="24.95" hidden="1" customHeight="1" x14ac:dyDescent="0.2">
      <c r="A3" s="79" t="s">
        <v>7</v>
      </c>
      <c r="B3" s="78"/>
      <c r="C3" s="103"/>
      <c r="D3" s="103"/>
      <c r="E3" s="103"/>
      <c r="F3" s="103"/>
      <c r="G3" s="104"/>
    </row>
    <row r="4" spans="1:7" ht="24.95" hidden="1" customHeight="1" x14ac:dyDescent="0.2">
      <c r="A4" s="79" t="s">
        <v>8</v>
      </c>
      <c r="B4" s="78"/>
      <c r="C4" s="103"/>
      <c r="D4" s="103"/>
      <c r="E4" s="103"/>
      <c r="F4" s="103"/>
      <c r="G4" s="104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53"/>
  <sheetViews>
    <sheetView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129" customWidth="1"/>
    <col min="3" max="3" width="38.28515625" style="129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12" max="13" width="0" hidden="1" customWidth="1"/>
    <col min="18" max="21" width="0" hidden="1" customWidth="1"/>
    <col min="29" max="39" width="0" hidden="1" customWidth="1"/>
    <col min="53" max="53" width="73.42578125" customWidth="1"/>
  </cols>
  <sheetData>
    <row r="1" spans="1:60" ht="15.75" customHeight="1" x14ac:dyDescent="0.25">
      <c r="A1" s="195" t="s">
        <v>6</v>
      </c>
      <c r="B1" s="195"/>
      <c r="C1" s="195"/>
      <c r="D1" s="195"/>
      <c r="E1" s="195"/>
      <c r="F1" s="195"/>
      <c r="G1" s="195"/>
      <c r="AE1" t="s">
        <v>68</v>
      </c>
    </row>
    <row r="2" spans="1:60" ht="24.95" customHeight="1" x14ac:dyDescent="0.2">
      <c r="A2" s="202" t="s">
        <v>67</v>
      </c>
      <c r="B2" s="196"/>
      <c r="C2" s="197" t="s">
        <v>46</v>
      </c>
      <c r="D2" s="198"/>
      <c r="E2" s="198"/>
      <c r="F2" s="198"/>
      <c r="G2" s="204"/>
      <c r="AE2" t="s">
        <v>69</v>
      </c>
    </row>
    <row r="3" spans="1:60" ht="24.95" customHeight="1" x14ac:dyDescent="0.2">
      <c r="A3" s="203" t="s">
        <v>7</v>
      </c>
      <c r="B3" s="201"/>
      <c r="C3" s="199" t="s">
        <v>43</v>
      </c>
      <c r="D3" s="200"/>
      <c r="E3" s="200"/>
      <c r="F3" s="200"/>
      <c r="G3" s="205"/>
      <c r="AE3" t="s">
        <v>70</v>
      </c>
    </row>
    <row r="4" spans="1:60" ht="24.95" hidden="1" customHeight="1" x14ac:dyDescent="0.2">
      <c r="A4" s="203" t="s">
        <v>8</v>
      </c>
      <c r="B4" s="201"/>
      <c r="C4" s="199"/>
      <c r="D4" s="200"/>
      <c r="E4" s="200"/>
      <c r="F4" s="200"/>
      <c r="G4" s="205"/>
      <c r="AE4" t="s">
        <v>71</v>
      </c>
    </row>
    <row r="5" spans="1:60" hidden="1" x14ac:dyDescent="0.2">
      <c r="A5" s="206" t="s">
        <v>72</v>
      </c>
      <c r="B5" s="207"/>
      <c r="C5" s="208"/>
      <c r="D5" s="209"/>
      <c r="E5" s="209"/>
      <c r="F5" s="209"/>
      <c r="G5" s="210"/>
      <c r="AE5" t="s">
        <v>73</v>
      </c>
    </row>
    <row r="7" spans="1:60" ht="38.25" x14ac:dyDescent="0.2">
      <c r="A7" s="216" t="s">
        <v>74</v>
      </c>
      <c r="B7" s="217" t="s">
        <v>75</v>
      </c>
      <c r="C7" s="217" t="s">
        <v>76</v>
      </c>
      <c r="D7" s="216" t="s">
        <v>77</v>
      </c>
      <c r="E7" s="216" t="s">
        <v>78</v>
      </c>
      <c r="F7" s="211" t="s">
        <v>79</v>
      </c>
      <c r="G7" s="237" t="s">
        <v>28</v>
      </c>
      <c r="H7" s="238" t="s">
        <v>29</v>
      </c>
      <c r="I7" s="238" t="s">
        <v>80</v>
      </c>
      <c r="J7" s="238" t="s">
        <v>30</v>
      </c>
      <c r="K7" s="238" t="s">
        <v>81</v>
      </c>
      <c r="L7" s="238" t="s">
        <v>82</v>
      </c>
      <c r="M7" s="238" t="s">
        <v>83</v>
      </c>
      <c r="N7" s="238" t="s">
        <v>84</v>
      </c>
      <c r="O7" s="238" t="s">
        <v>85</v>
      </c>
      <c r="P7" s="238" t="s">
        <v>86</v>
      </c>
      <c r="Q7" s="238" t="s">
        <v>87</v>
      </c>
      <c r="R7" s="238" t="s">
        <v>88</v>
      </c>
      <c r="S7" s="238" t="s">
        <v>89</v>
      </c>
      <c r="T7" s="238" t="s">
        <v>90</v>
      </c>
      <c r="U7" s="219" t="s">
        <v>91</v>
      </c>
    </row>
    <row r="8" spans="1:60" x14ac:dyDescent="0.2">
      <c r="A8" s="239" t="s">
        <v>92</v>
      </c>
      <c r="B8" s="240" t="s">
        <v>51</v>
      </c>
      <c r="C8" s="241" t="s">
        <v>52</v>
      </c>
      <c r="D8" s="218"/>
      <c r="E8" s="242"/>
      <c r="F8" s="243"/>
      <c r="G8" s="243">
        <f>SUMIF(AE9:AE15,"&lt;&gt;NOR",G9:G15)</f>
        <v>0</v>
      </c>
      <c r="H8" s="243"/>
      <c r="I8" s="243">
        <f>SUM(I9:I15)</f>
        <v>0</v>
      </c>
      <c r="J8" s="243"/>
      <c r="K8" s="243">
        <f>SUM(K9:K15)</f>
        <v>0</v>
      </c>
      <c r="L8" s="243"/>
      <c r="M8" s="243">
        <f>SUM(M9:M15)</f>
        <v>0</v>
      </c>
      <c r="N8" s="218"/>
      <c r="O8" s="218">
        <f>SUM(O9:O15)</f>
        <v>0</v>
      </c>
      <c r="P8" s="218"/>
      <c r="Q8" s="218">
        <f>SUM(Q9:Q15)</f>
        <v>207.36</v>
      </c>
      <c r="R8" s="218"/>
      <c r="S8" s="218"/>
      <c r="T8" s="239"/>
      <c r="U8" s="218">
        <f>SUM(U9:U15)</f>
        <v>249.02999999999997</v>
      </c>
      <c r="AE8" t="s">
        <v>93</v>
      </c>
    </row>
    <row r="9" spans="1:60" outlineLevel="1" x14ac:dyDescent="0.2">
      <c r="A9" s="213">
        <v>1</v>
      </c>
      <c r="B9" s="220" t="s">
        <v>94</v>
      </c>
      <c r="C9" s="265" t="s">
        <v>95</v>
      </c>
      <c r="D9" s="222" t="s">
        <v>96</v>
      </c>
      <c r="E9" s="228">
        <v>576</v>
      </c>
      <c r="F9" s="232"/>
      <c r="G9" s="233">
        <f>ROUND(E9*F9,2)</f>
        <v>0</v>
      </c>
      <c r="H9" s="232"/>
      <c r="I9" s="233">
        <f>ROUND(E9*H9,2)</f>
        <v>0</v>
      </c>
      <c r="J9" s="232"/>
      <c r="K9" s="233">
        <f>ROUND(E9*J9,2)</f>
        <v>0</v>
      </c>
      <c r="L9" s="233">
        <v>21</v>
      </c>
      <c r="M9" s="233">
        <f>G9*(1+L9/100)</f>
        <v>0</v>
      </c>
      <c r="N9" s="222">
        <v>0</v>
      </c>
      <c r="O9" s="222">
        <f>ROUND(E9*N9,5)</f>
        <v>0</v>
      </c>
      <c r="P9" s="222">
        <v>0.36</v>
      </c>
      <c r="Q9" s="222">
        <f>ROUND(E9*P9,5)</f>
        <v>207.36</v>
      </c>
      <c r="R9" s="222"/>
      <c r="S9" s="222"/>
      <c r="T9" s="223">
        <v>4.4999999999999998E-2</v>
      </c>
      <c r="U9" s="222">
        <f>ROUND(E9*T9,2)</f>
        <v>25.92</v>
      </c>
      <c r="V9" s="212"/>
      <c r="W9" s="212"/>
      <c r="X9" s="212"/>
      <c r="Y9" s="212"/>
      <c r="Z9" s="212"/>
      <c r="AA9" s="212"/>
      <c r="AB9" s="212"/>
      <c r="AC9" s="212"/>
      <c r="AD9" s="212"/>
      <c r="AE9" s="212" t="s">
        <v>97</v>
      </c>
      <c r="AF9" s="212"/>
      <c r="AG9" s="212"/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</row>
    <row r="10" spans="1:60" outlineLevel="1" x14ac:dyDescent="0.2">
      <c r="A10" s="213">
        <v>2</v>
      </c>
      <c r="B10" s="220" t="s">
        <v>98</v>
      </c>
      <c r="C10" s="265" t="s">
        <v>99</v>
      </c>
      <c r="D10" s="222" t="s">
        <v>100</v>
      </c>
      <c r="E10" s="228">
        <v>486.72</v>
      </c>
      <c r="F10" s="232"/>
      <c r="G10" s="233">
        <f>ROUND(E10*F10,2)</f>
        <v>0</v>
      </c>
      <c r="H10" s="232"/>
      <c r="I10" s="233">
        <f>ROUND(E10*H10,2)</f>
        <v>0</v>
      </c>
      <c r="J10" s="232"/>
      <c r="K10" s="233">
        <f>ROUND(E10*J10,2)</f>
        <v>0</v>
      </c>
      <c r="L10" s="233">
        <v>21</v>
      </c>
      <c r="M10" s="233">
        <f>G10*(1+L10/100)</f>
        <v>0</v>
      </c>
      <c r="N10" s="222">
        <v>0</v>
      </c>
      <c r="O10" s="222">
        <f>ROUND(E10*N10,5)</f>
        <v>0</v>
      </c>
      <c r="P10" s="222">
        <v>0</v>
      </c>
      <c r="Q10" s="222">
        <f>ROUND(E10*P10,5)</f>
        <v>0</v>
      </c>
      <c r="R10" s="222"/>
      <c r="S10" s="222"/>
      <c r="T10" s="223">
        <v>0.42199999999999999</v>
      </c>
      <c r="U10" s="222">
        <f>ROUND(E10*T10,2)</f>
        <v>205.4</v>
      </c>
      <c r="V10" s="212"/>
      <c r="W10" s="212"/>
      <c r="X10" s="212"/>
      <c r="Y10" s="212"/>
      <c r="Z10" s="212"/>
      <c r="AA10" s="212"/>
      <c r="AB10" s="212"/>
      <c r="AC10" s="212"/>
      <c r="AD10" s="212"/>
      <c r="AE10" s="212" t="s">
        <v>97</v>
      </c>
      <c r="AF10" s="212"/>
      <c r="AG10" s="212"/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</row>
    <row r="11" spans="1:60" outlineLevel="1" x14ac:dyDescent="0.2">
      <c r="A11" s="213"/>
      <c r="B11" s="220"/>
      <c r="C11" s="266" t="s">
        <v>101</v>
      </c>
      <c r="D11" s="224"/>
      <c r="E11" s="229">
        <v>143.52000000000001</v>
      </c>
      <c r="F11" s="233"/>
      <c r="G11" s="233"/>
      <c r="H11" s="233"/>
      <c r="I11" s="233"/>
      <c r="J11" s="233"/>
      <c r="K11" s="233"/>
      <c r="L11" s="233"/>
      <c r="M11" s="233"/>
      <c r="N11" s="222"/>
      <c r="O11" s="222"/>
      <c r="P11" s="222"/>
      <c r="Q11" s="222"/>
      <c r="R11" s="222"/>
      <c r="S11" s="222"/>
      <c r="T11" s="223"/>
      <c r="U11" s="222"/>
      <c r="V11" s="212"/>
      <c r="W11" s="212"/>
      <c r="X11" s="212"/>
      <c r="Y11" s="212"/>
      <c r="Z11" s="212"/>
      <c r="AA11" s="212"/>
      <c r="AB11" s="212"/>
      <c r="AC11" s="212"/>
      <c r="AD11" s="212"/>
      <c r="AE11" s="212" t="s">
        <v>102</v>
      </c>
      <c r="AF11" s="212">
        <v>0</v>
      </c>
      <c r="AG11" s="212"/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</row>
    <row r="12" spans="1:60" outlineLevel="1" x14ac:dyDescent="0.2">
      <c r="A12" s="213"/>
      <c r="B12" s="220"/>
      <c r="C12" s="266" t="s">
        <v>103</v>
      </c>
      <c r="D12" s="224"/>
      <c r="E12" s="229">
        <v>343.2</v>
      </c>
      <c r="F12" s="233"/>
      <c r="G12" s="233"/>
      <c r="H12" s="233"/>
      <c r="I12" s="233"/>
      <c r="J12" s="233"/>
      <c r="K12" s="233"/>
      <c r="L12" s="233"/>
      <c r="M12" s="233"/>
      <c r="N12" s="222"/>
      <c r="O12" s="222"/>
      <c r="P12" s="222"/>
      <c r="Q12" s="222"/>
      <c r="R12" s="222"/>
      <c r="S12" s="222"/>
      <c r="T12" s="223"/>
      <c r="U12" s="222"/>
      <c r="V12" s="212"/>
      <c r="W12" s="212"/>
      <c r="X12" s="212"/>
      <c r="Y12" s="212"/>
      <c r="Z12" s="212"/>
      <c r="AA12" s="212"/>
      <c r="AB12" s="212"/>
      <c r="AC12" s="212"/>
      <c r="AD12" s="212"/>
      <c r="AE12" s="212" t="s">
        <v>102</v>
      </c>
      <c r="AF12" s="212">
        <v>0</v>
      </c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</row>
    <row r="13" spans="1:60" ht="22.5" outlineLevel="1" x14ac:dyDescent="0.2">
      <c r="A13" s="213">
        <v>3</v>
      </c>
      <c r="B13" s="220" t="s">
        <v>104</v>
      </c>
      <c r="C13" s="265" t="s">
        <v>105</v>
      </c>
      <c r="D13" s="222" t="s">
        <v>100</v>
      </c>
      <c r="E13" s="228">
        <v>486.72</v>
      </c>
      <c r="F13" s="232"/>
      <c r="G13" s="233">
        <f>ROUND(E13*F13,2)</f>
        <v>0</v>
      </c>
      <c r="H13" s="232"/>
      <c r="I13" s="233">
        <f>ROUND(E13*H13,2)</f>
        <v>0</v>
      </c>
      <c r="J13" s="232"/>
      <c r="K13" s="233">
        <f>ROUND(E13*J13,2)</f>
        <v>0</v>
      </c>
      <c r="L13" s="233">
        <v>21</v>
      </c>
      <c r="M13" s="233">
        <f>G13*(1+L13/100)</f>
        <v>0</v>
      </c>
      <c r="N13" s="222">
        <v>0</v>
      </c>
      <c r="O13" s="222">
        <f>ROUND(E13*N13,5)</f>
        <v>0</v>
      </c>
      <c r="P13" s="222">
        <v>0</v>
      </c>
      <c r="Q13" s="222">
        <f>ROUND(E13*P13,5)</f>
        <v>0</v>
      </c>
      <c r="R13" s="222"/>
      <c r="S13" s="222"/>
      <c r="T13" s="223">
        <v>1.0999999999999999E-2</v>
      </c>
      <c r="U13" s="222">
        <f>ROUND(E13*T13,2)</f>
        <v>5.35</v>
      </c>
      <c r="V13" s="212"/>
      <c r="W13" s="212"/>
      <c r="X13" s="212"/>
      <c r="Y13" s="212"/>
      <c r="Z13" s="212"/>
      <c r="AA13" s="212"/>
      <c r="AB13" s="212"/>
      <c r="AC13" s="212"/>
      <c r="AD13" s="212"/>
      <c r="AE13" s="212" t="s">
        <v>97</v>
      </c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</row>
    <row r="14" spans="1:60" outlineLevel="1" x14ac:dyDescent="0.2">
      <c r="A14" s="213">
        <v>4</v>
      </c>
      <c r="B14" s="220" t="s">
        <v>106</v>
      </c>
      <c r="C14" s="265" t="s">
        <v>107</v>
      </c>
      <c r="D14" s="222" t="s">
        <v>96</v>
      </c>
      <c r="E14" s="228">
        <v>686.4</v>
      </c>
      <c r="F14" s="232"/>
      <c r="G14" s="233">
        <f>ROUND(E14*F14,2)</f>
        <v>0</v>
      </c>
      <c r="H14" s="232"/>
      <c r="I14" s="233">
        <f>ROUND(E14*H14,2)</f>
        <v>0</v>
      </c>
      <c r="J14" s="232"/>
      <c r="K14" s="233">
        <f>ROUND(E14*J14,2)</f>
        <v>0</v>
      </c>
      <c r="L14" s="233">
        <v>21</v>
      </c>
      <c r="M14" s="233">
        <f>G14*(1+L14/100)</f>
        <v>0</v>
      </c>
      <c r="N14" s="222">
        <v>0</v>
      </c>
      <c r="O14" s="222">
        <f>ROUND(E14*N14,5)</f>
        <v>0</v>
      </c>
      <c r="P14" s="222">
        <v>0</v>
      </c>
      <c r="Q14" s="222">
        <f>ROUND(E14*P14,5)</f>
        <v>0</v>
      </c>
      <c r="R14" s="222"/>
      <c r="S14" s="222"/>
      <c r="T14" s="223">
        <v>1.7999999999999999E-2</v>
      </c>
      <c r="U14" s="222">
        <f>ROUND(E14*T14,2)</f>
        <v>12.36</v>
      </c>
      <c r="V14" s="212"/>
      <c r="W14" s="212"/>
      <c r="X14" s="212"/>
      <c r="Y14" s="212"/>
      <c r="Z14" s="212"/>
      <c r="AA14" s="212"/>
      <c r="AB14" s="212"/>
      <c r="AC14" s="212"/>
      <c r="AD14" s="212"/>
      <c r="AE14" s="212" t="s">
        <v>97</v>
      </c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</row>
    <row r="15" spans="1:60" outlineLevel="1" x14ac:dyDescent="0.2">
      <c r="A15" s="213">
        <v>5</v>
      </c>
      <c r="B15" s="220" t="s">
        <v>108</v>
      </c>
      <c r="C15" s="265" t="s">
        <v>109</v>
      </c>
      <c r="D15" s="222" t="s">
        <v>100</v>
      </c>
      <c r="E15" s="228">
        <v>486.72</v>
      </c>
      <c r="F15" s="232"/>
      <c r="G15" s="233">
        <f>ROUND(E15*F15,2)</f>
        <v>0</v>
      </c>
      <c r="H15" s="232"/>
      <c r="I15" s="233">
        <f>ROUND(E15*H15,2)</f>
        <v>0</v>
      </c>
      <c r="J15" s="232"/>
      <c r="K15" s="233">
        <f>ROUND(E15*J15,2)</f>
        <v>0</v>
      </c>
      <c r="L15" s="233">
        <v>21</v>
      </c>
      <c r="M15" s="233">
        <f>G15*(1+L15/100)</f>
        <v>0</v>
      </c>
      <c r="N15" s="222">
        <v>0</v>
      </c>
      <c r="O15" s="222">
        <f>ROUND(E15*N15,5)</f>
        <v>0</v>
      </c>
      <c r="P15" s="222">
        <v>0</v>
      </c>
      <c r="Q15" s="222">
        <f>ROUND(E15*P15,5)</f>
        <v>0</v>
      </c>
      <c r="R15" s="222"/>
      <c r="S15" s="222"/>
      <c r="T15" s="223">
        <v>0</v>
      </c>
      <c r="U15" s="222">
        <f>ROUND(E15*T15,2)</f>
        <v>0</v>
      </c>
      <c r="V15" s="212"/>
      <c r="W15" s="212"/>
      <c r="X15" s="212"/>
      <c r="Y15" s="212"/>
      <c r="Z15" s="212"/>
      <c r="AA15" s="212"/>
      <c r="AB15" s="212"/>
      <c r="AC15" s="212"/>
      <c r="AD15" s="212"/>
      <c r="AE15" s="212" t="s">
        <v>97</v>
      </c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</row>
    <row r="16" spans="1:60" x14ac:dyDescent="0.2">
      <c r="A16" s="214" t="s">
        <v>92</v>
      </c>
      <c r="B16" s="221" t="s">
        <v>53</v>
      </c>
      <c r="C16" s="267" t="s">
        <v>54</v>
      </c>
      <c r="D16" s="225"/>
      <c r="E16" s="230"/>
      <c r="F16" s="234"/>
      <c r="G16" s="234">
        <f>SUMIF(AE17:AE17,"&lt;&gt;NOR",G17:G17)</f>
        <v>0</v>
      </c>
      <c r="H16" s="234"/>
      <c r="I16" s="234">
        <f>SUM(I17:I17)</f>
        <v>0</v>
      </c>
      <c r="J16" s="234"/>
      <c r="K16" s="234">
        <f>SUM(K17:K17)</f>
        <v>0</v>
      </c>
      <c r="L16" s="234"/>
      <c r="M16" s="234">
        <f>SUM(M17:M17)</f>
        <v>0</v>
      </c>
      <c r="N16" s="225"/>
      <c r="O16" s="225">
        <f>SUM(O17:O17)</f>
        <v>0</v>
      </c>
      <c r="P16" s="225"/>
      <c r="Q16" s="225">
        <f>SUM(Q17:Q17)</f>
        <v>0</v>
      </c>
      <c r="R16" s="225"/>
      <c r="S16" s="225"/>
      <c r="T16" s="226"/>
      <c r="U16" s="225">
        <f>SUM(U17:U17)</f>
        <v>0</v>
      </c>
      <c r="AE16" t="s">
        <v>93</v>
      </c>
    </row>
    <row r="17" spans="1:60" ht="22.5" outlineLevel="1" x14ac:dyDescent="0.2">
      <c r="A17" s="213">
        <v>6</v>
      </c>
      <c r="B17" s="220" t="s">
        <v>110</v>
      </c>
      <c r="C17" s="265" t="s">
        <v>111</v>
      </c>
      <c r="D17" s="222" t="s">
        <v>112</v>
      </c>
      <c r="E17" s="228">
        <v>1</v>
      </c>
      <c r="F17" s="232"/>
      <c r="G17" s="233">
        <f>ROUND(E17*F17,2)</f>
        <v>0</v>
      </c>
      <c r="H17" s="232"/>
      <c r="I17" s="233">
        <f>ROUND(E17*H17,2)</f>
        <v>0</v>
      </c>
      <c r="J17" s="232"/>
      <c r="K17" s="233">
        <f>ROUND(E17*J17,2)</f>
        <v>0</v>
      </c>
      <c r="L17" s="233">
        <v>21</v>
      </c>
      <c r="M17" s="233">
        <f>G17*(1+L17/100)</f>
        <v>0</v>
      </c>
      <c r="N17" s="222">
        <v>0</v>
      </c>
      <c r="O17" s="222">
        <f>ROUND(E17*N17,5)</f>
        <v>0</v>
      </c>
      <c r="P17" s="222">
        <v>0</v>
      </c>
      <c r="Q17" s="222">
        <f>ROUND(E17*P17,5)</f>
        <v>0</v>
      </c>
      <c r="R17" s="222"/>
      <c r="S17" s="222"/>
      <c r="T17" s="223">
        <v>0</v>
      </c>
      <c r="U17" s="222">
        <f>ROUND(E17*T17,2)</f>
        <v>0</v>
      </c>
      <c r="V17" s="212"/>
      <c r="W17" s="212"/>
      <c r="X17" s="212"/>
      <c r="Y17" s="212"/>
      <c r="Z17" s="212"/>
      <c r="AA17" s="212"/>
      <c r="AB17" s="212"/>
      <c r="AC17" s="212"/>
      <c r="AD17" s="212"/>
      <c r="AE17" s="212" t="s">
        <v>97</v>
      </c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</row>
    <row r="18" spans="1:60" x14ac:dyDescent="0.2">
      <c r="A18" s="214" t="s">
        <v>92</v>
      </c>
      <c r="B18" s="221" t="s">
        <v>55</v>
      </c>
      <c r="C18" s="267" t="s">
        <v>56</v>
      </c>
      <c r="D18" s="225"/>
      <c r="E18" s="230"/>
      <c r="F18" s="234"/>
      <c r="G18" s="234">
        <f>SUMIF(AE19:AE23,"&lt;&gt;NOR",G19:G23)</f>
        <v>0</v>
      </c>
      <c r="H18" s="234"/>
      <c r="I18" s="234">
        <f>SUM(I19:I23)</f>
        <v>0</v>
      </c>
      <c r="J18" s="234"/>
      <c r="K18" s="234">
        <f>SUM(K19:K23)</f>
        <v>0</v>
      </c>
      <c r="L18" s="234"/>
      <c r="M18" s="234">
        <f>SUM(M19:M23)</f>
        <v>0</v>
      </c>
      <c r="N18" s="225"/>
      <c r="O18" s="225">
        <f>SUM(O19:O23)</f>
        <v>83.851390000000009</v>
      </c>
      <c r="P18" s="225"/>
      <c r="Q18" s="225">
        <f>SUM(Q19:Q23)</f>
        <v>0</v>
      </c>
      <c r="R18" s="225"/>
      <c r="S18" s="225"/>
      <c r="T18" s="226"/>
      <c r="U18" s="225">
        <f>SUM(U19:U23)</f>
        <v>167.78</v>
      </c>
      <c r="AE18" t="s">
        <v>93</v>
      </c>
    </row>
    <row r="19" spans="1:60" ht="22.5" outlineLevel="1" x14ac:dyDescent="0.2">
      <c r="A19" s="213">
        <v>7</v>
      </c>
      <c r="B19" s="220" t="s">
        <v>113</v>
      </c>
      <c r="C19" s="265" t="s">
        <v>114</v>
      </c>
      <c r="D19" s="222" t="s">
        <v>96</v>
      </c>
      <c r="E19" s="228">
        <v>230.4</v>
      </c>
      <c r="F19" s="232"/>
      <c r="G19" s="233">
        <f>ROUND(E19*F19,2)</f>
        <v>0</v>
      </c>
      <c r="H19" s="232"/>
      <c r="I19" s="233">
        <f>ROUND(E19*H19,2)</f>
        <v>0</v>
      </c>
      <c r="J19" s="232"/>
      <c r="K19" s="233">
        <f>ROUND(E19*J19,2)</f>
        <v>0</v>
      </c>
      <c r="L19" s="233">
        <v>21</v>
      </c>
      <c r="M19" s="233">
        <f>G19*(1+L19/100)</f>
        <v>0</v>
      </c>
      <c r="N19" s="222">
        <v>1.8000000000000001E-4</v>
      </c>
      <c r="O19" s="222">
        <f>ROUND(E19*N19,5)</f>
        <v>4.147E-2</v>
      </c>
      <c r="P19" s="222">
        <v>0</v>
      </c>
      <c r="Q19" s="222">
        <f>ROUND(E19*P19,5)</f>
        <v>0</v>
      </c>
      <c r="R19" s="222"/>
      <c r="S19" s="222"/>
      <c r="T19" s="223">
        <v>7.4999999999999997E-2</v>
      </c>
      <c r="U19" s="222">
        <f>ROUND(E19*T19,2)</f>
        <v>17.28</v>
      </c>
      <c r="V19" s="212"/>
      <c r="W19" s="212"/>
      <c r="X19" s="212"/>
      <c r="Y19" s="212"/>
      <c r="Z19" s="212"/>
      <c r="AA19" s="212"/>
      <c r="AB19" s="212"/>
      <c r="AC19" s="212"/>
      <c r="AD19" s="212"/>
      <c r="AE19" s="212" t="s">
        <v>97</v>
      </c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</row>
    <row r="20" spans="1:60" outlineLevel="1" x14ac:dyDescent="0.2">
      <c r="A20" s="213"/>
      <c r="B20" s="220"/>
      <c r="C20" s="266" t="s">
        <v>115</v>
      </c>
      <c r="D20" s="224"/>
      <c r="E20" s="229">
        <v>230.4</v>
      </c>
      <c r="F20" s="233"/>
      <c r="G20" s="233"/>
      <c r="H20" s="233"/>
      <c r="I20" s="233"/>
      <c r="J20" s="233"/>
      <c r="K20" s="233"/>
      <c r="L20" s="233"/>
      <c r="M20" s="233"/>
      <c r="N20" s="222"/>
      <c r="O20" s="222"/>
      <c r="P20" s="222"/>
      <c r="Q20" s="222"/>
      <c r="R20" s="222"/>
      <c r="S20" s="222"/>
      <c r="T20" s="223"/>
      <c r="U20" s="222"/>
      <c r="V20" s="212"/>
      <c r="W20" s="212"/>
      <c r="X20" s="212"/>
      <c r="Y20" s="212"/>
      <c r="Z20" s="212"/>
      <c r="AA20" s="212"/>
      <c r="AB20" s="212"/>
      <c r="AC20" s="212"/>
      <c r="AD20" s="212"/>
      <c r="AE20" s="212" t="s">
        <v>102</v>
      </c>
      <c r="AF20" s="212">
        <v>0</v>
      </c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</row>
    <row r="21" spans="1:60" ht="22.5" outlineLevel="1" x14ac:dyDescent="0.2">
      <c r="A21" s="213">
        <v>8</v>
      </c>
      <c r="B21" s="220" t="s">
        <v>116</v>
      </c>
      <c r="C21" s="265" t="s">
        <v>117</v>
      </c>
      <c r="D21" s="222" t="s">
        <v>118</v>
      </c>
      <c r="E21" s="228">
        <v>192</v>
      </c>
      <c r="F21" s="232"/>
      <c r="G21" s="233">
        <f>ROUND(E21*F21,2)</f>
        <v>0</v>
      </c>
      <c r="H21" s="232"/>
      <c r="I21" s="233">
        <f>ROUND(E21*H21,2)</f>
        <v>0</v>
      </c>
      <c r="J21" s="232"/>
      <c r="K21" s="233">
        <f>ROUND(E21*J21,2)</f>
        <v>0</v>
      </c>
      <c r="L21" s="233">
        <v>21</v>
      </c>
      <c r="M21" s="233">
        <f>G21*(1+L21/100)</f>
        <v>0</v>
      </c>
      <c r="N21" s="222">
        <v>0.43651000000000001</v>
      </c>
      <c r="O21" s="222">
        <f>ROUND(E21*N21,5)</f>
        <v>83.809920000000005</v>
      </c>
      <c r="P21" s="222">
        <v>0</v>
      </c>
      <c r="Q21" s="222">
        <f>ROUND(E21*P21,5)</f>
        <v>0</v>
      </c>
      <c r="R21" s="222"/>
      <c r="S21" s="222"/>
      <c r="T21" s="223">
        <v>0.78386</v>
      </c>
      <c r="U21" s="222">
        <f>ROUND(E21*T21,2)</f>
        <v>150.5</v>
      </c>
      <c r="V21" s="212"/>
      <c r="W21" s="212"/>
      <c r="X21" s="212"/>
      <c r="Y21" s="212"/>
      <c r="Z21" s="212"/>
      <c r="AA21" s="212"/>
      <c r="AB21" s="212"/>
      <c r="AC21" s="212"/>
      <c r="AD21" s="212"/>
      <c r="AE21" s="212" t="s">
        <v>119</v>
      </c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</row>
    <row r="22" spans="1:60" outlineLevel="1" x14ac:dyDescent="0.2">
      <c r="A22" s="213"/>
      <c r="B22" s="220"/>
      <c r="C22" s="268" t="s">
        <v>120</v>
      </c>
      <c r="D22" s="227"/>
      <c r="E22" s="231"/>
      <c r="F22" s="235"/>
      <c r="G22" s="236"/>
      <c r="H22" s="233"/>
      <c r="I22" s="233"/>
      <c r="J22" s="233"/>
      <c r="K22" s="233"/>
      <c r="L22" s="233"/>
      <c r="M22" s="233"/>
      <c r="N22" s="222"/>
      <c r="O22" s="222"/>
      <c r="P22" s="222"/>
      <c r="Q22" s="222"/>
      <c r="R22" s="222"/>
      <c r="S22" s="222"/>
      <c r="T22" s="223"/>
      <c r="U22" s="222"/>
      <c r="V22" s="212"/>
      <c r="W22" s="212"/>
      <c r="X22" s="212"/>
      <c r="Y22" s="212"/>
      <c r="Z22" s="212"/>
      <c r="AA22" s="212"/>
      <c r="AB22" s="212"/>
      <c r="AC22" s="212"/>
      <c r="AD22" s="212"/>
      <c r="AE22" s="212" t="s">
        <v>121</v>
      </c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5" t="str">
        <f>C22</f>
        <v>Vsakovací rýha oboustranná</v>
      </c>
      <c r="BB22" s="212"/>
      <c r="BC22" s="212"/>
      <c r="BD22" s="212"/>
      <c r="BE22" s="212"/>
      <c r="BF22" s="212"/>
      <c r="BG22" s="212"/>
      <c r="BH22" s="212"/>
    </row>
    <row r="23" spans="1:60" outlineLevel="1" x14ac:dyDescent="0.2">
      <c r="A23" s="213"/>
      <c r="B23" s="220"/>
      <c r="C23" s="266" t="s">
        <v>122</v>
      </c>
      <c r="D23" s="224"/>
      <c r="E23" s="229">
        <v>192</v>
      </c>
      <c r="F23" s="233"/>
      <c r="G23" s="233"/>
      <c r="H23" s="233"/>
      <c r="I23" s="233"/>
      <c r="J23" s="233"/>
      <c r="K23" s="233"/>
      <c r="L23" s="233"/>
      <c r="M23" s="233"/>
      <c r="N23" s="222"/>
      <c r="O23" s="222"/>
      <c r="P23" s="222"/>
      <c r="Q23" s="222"/>
      <c r="R23" s="222"/>
      <c r="S23" s="222"/>
      <c r="T23" s="223"/>
      <c r="U23" s="222"/>
      <c r="V23" s="212"/>
      <c r="W23" s="212"/>
      <c r="X23" s="212"/>
      <c r="Y23" s="212"/>
      <c r="Z23" s="212"/>
      <c r="AA23" s="212"/>
      <c r="AB23" s="212"/>
      <c r="AC23" s="212"/>
      <c r="AD23" s="212"/>
      <c r="AE23" s="212" t="s">
        <v>102</v>
      </c>
      <c r="AF23" s="212">
        <v>0</v>
      </c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</row>
    <row r="24" spans="1:60" x14ac:dyDescent="0.2">
      <c r="A24" s="214" t="s">
        <v>92</v>
      </c>
      <c r="B24" s="221" t="s">
        <v>57</v>
      </c>
      <c r="C24" s="267" t="s">
        <v>58</v>
      </c>
      <c r="D24" s="225"/>
      <c r="E24" s="230"/>
      <c r="F24" s="234"/>
      <c r="G24" s="234">
        <f>SUMIF(AE25:AE34,"&lt;&gt;NOR",G25:G34)</f>
        <v>0</v>
      </c>
      <c r="H24" s="234"/>
      <c r="I24" s="234">
        <f>SUM(I25:I34)</f>
        <v>0</v>
      </c>
      <c r="J24" s="234"/>
      <c r="K24" s="234">
        <f>SUM(K25:K34)</f>
        <v>0</v>
      </c>
      <c r="L24" s="234"/>
      <c r="M24" s="234">
        <f>SUM(M25:M34)</f>
        <v>0</v>
      </c>
      <c r="N24" s="225"/>
      <c r="O24" s="225">
        <f>SUM(O25:O34)</f>
        <v>1303.9969799999997</v>
      </c>
      <c r="P24" s="225"/>
      <c r="Q24" s="225">
        <f>SUM(Q25:Q34)</f>
        <v>0</v>
      </c>
      <c r="R24" s="225"/>
      <c r="S24" s="225"/>
      <c r="T24" s="226"/>
      <c r="U24" s="225">
        <f>SUM(U25:U34)</f>
        <v>164.48</v>
      </c>
      <c r="AE24" t="s">
        <v>93</v>
      </c>
    </row>
    <row r="25" spans="1:60" outlineLevel="1" x14ac:dyDescent="0.2">
      <c r="A25" s="213">
        <v>9</v>
      </c>
      <c r="B25" s="220" t="s">
        <v>123</v>
      </c>
      <c r="C25" s="265" t="s">
        <v>124</v>
      </c>
      <c r="D25" s="222" t="s">
        <v>96</v>
      </c>
      <c r="E25" s="228">
        <v>686.4</v>
      </c>
      <c r="F25" s="232"/>
      <c r="G25" s="233">
        <f>ROUND(E25*F25,2)</f>
        <v>0</v>
      </c>
      <c r="H25" s="232"/>
      <c r="I25" s="233">
        <f>ROUND(E25*H25,2)</f>
        <v>0</v>
      </c>
      <c r="J25" s="232"/>
      <c r="K25" s="233">
        <f>ROUND(E25*J25,2)</f>
        <v>0</v>
      </c>
      <c r="L25" s="233">
        <v>21</v>
      </c>
      <c r="M25" s="233">
        <f>G25*(1+L25/100)</f>
        <v>0</v>
      </c>
      <c r="N25" s="222">
        <v>0.49875000000000003</v>
      </c>
      <c r="O25" s="222">
        <f>ROUND(E25*N25,5)</f>
        <v>342.34199999999998</v>
      </c>
      <c r="P25" s="222">
        <v>0</v>
      </c>
      <c r="Q25" s="222">
        <f>ROUND(E25*P25,5)</f>
        <v>0</v>
      </c>
      <c r="R25" s="222"/>
      <c r="S25" s="222"/>
      <c r="T25" s="223">
        <v>0.02</v>
      </c>
      <c r="U25" s="222">
        <f>ROUND(E25*T25,2)</f>
        <v>13.73</v>
      </c>
      <c r="V25" s="212"/>
      <c r="W25" s="212"/>
      <c r="X25" s="212"/>
      <c r="Y25" s="212"/>
      <c r="Z25" s="212"/>
      <c r="AA25" s="212"/>
      <c r="AB25" s="212"/>
      <c r="AC25" s="212"/>
      <c r="AD25" s="212"/>
      <c r="AE25" s="212" t="s">
        <v>97</v>
      </c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</row>
    <row r="26" spans="1:60" outlineLevel="1" x14ac:dyDescent="0.2">
      <c r="A26" s="213">
        <v>10</v>
      </c>
      <c r="B26" s="220" t="s">
        <v>125</v>
      </c>
      <c r="C26" s="265" t="s">
        <v>126</v>
      </c>
      <c r="D26" s="222" t="s">
        <v>96</v>
      </c>
      <c r="E26" s="228">
        <v>686.4</v>
      </c>
      <c r="F26" s="232"/>
      <c r="G26" s="233">
        <f>ROUND(E26*F26,2)</f>
        <v>0</v>
      </c>
      <c r="H26" s="232"/>
      <c r="I26" s="233">
        <f>ROUND(E26*H26,2)</f>
        <v>0</v>
      </c>
      <c r="J26" s="232"/>
      <c r="K26" s="233">
        <f>ROUND(E26*J26,2)</f>
        <v>0</v>
      </c>
      <c r="L26" s="233">
        <v>21</v>
      </c>
      <c r="M26" s="233">
        <f>G26*(1+L26/100)</f>
        <v>0</v>
      </c>
      <c r="N26" s="222">
        <v>0.49875000000000003</v>
      </c>
      <c r="O26" s="222">
        <f>ROUND(E26*N26,5)</f>
        <v>342.34199999999998</v>
      </c>
      <c r="P26" s="222">
        <v>0</v>
      </c>
      <c r="Q26" s="222">
        <f>ROUND(E26*P26,5)</f>
        <v>0</v>
      </c>
      <c r="R26" s="222"/>
      <c r="S26" s="222"/>
      <c r="T26" s="223">
        <v>0.02</v>
      </c>
      <c r="U26" s="222">
        <f>ROUND(E26*T26,2)</f>
        <v>13.73</v>
      </c>
      <c r="V26" s="212"/>
      <c r="W26" s="212"/>
      <c r="X26" s="212"/>
      <c r="Y26" s="212"/>
      <c r="Z26" s="212"/>
      <c r="AA26" s="212"/>
      <c r="AB26" s="212"/>
      <c r="AC26" s="212"/>
      <c r="AD26" s="212"/>
      <c r="AE26" s="212" t="s">
        <v>97</v>
      </c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</row>
    <row r="27" spans="1:60" outlineLevel="1" x14ac:dyDescent="0.2">
      <c r="A27" s="213">
        <v>11</v>
      </c>
      <c r="B27" s="220" t="s">
        <v>127</v>
      </c>
      <c r="C27" s="265" t="s">
        <v>128</v>
      </c>
      <c r="D27" s="222" t="s">
        <v>96</v>
      </c>
      <c r="E27" s="228">
        <v>686.4</v>
      </c>
      <c r="F27" s="232"/>
      <c r="G27" s="233">
        <f>ROUND(E27*F27,2)</f>
        <v>0</v>
      </c>
      <c r="H27" s="232"/>
      <c r="I27" s="233">
        <f>ROUND(E27*H27,2)</f>
        <v>0</v>
      </c>
      <c r="J27" s="232"/>
      <c r="K27" s="233">
        <f>ROUND(E27*J27,2)</f>
        <v>0</v>
      </c>
      <c r="L27" s="233">
        <v>21</v>
      </c>
      <c r="M27" s="233">
        <f>G27*(1+L27/100)</f>
        <v>0</v>
      </c>
      <c r="N27" s="222">
        <v>0.33074999999999999</v>
      </c>
      <c r="O27" s="222">
        <f>ROUND(E27*N27,5)</f>
        <v>227.02680000000001</v>
      </c>
      <c r="P27" s="222">
        <v>0</v>
      </c>
      <c r="Q27" s="222">
        <f>ROUND(E27*P27,5)</f>
        <v>0</v>
      </c>
      <c r="R27" s="222"/>
      <c r="S27" s="222"/>
      <c r="T27" s="223">
        <v>2.5999999999999999E-2</v>
      </c>
      <c r="U27" s="222">
        <f>ROUND(E27*T27,2)</f>
        <v>17.850000000000001</v>
      </c>
      <c r="V27" s="212"/>
      <c r="W27" s="212"/>
      <c r="X27" s="212"/>
      <c r="Y27" s="212"/>
      <c r="Z27" s="212"/>
      <c r="AA27" s="212"/>
      <c r="AB27" s="212"/>
      <c r="AC27" s="212"/>
      <c r="AD27" s="212"/>
      <c r="AE27" s="212" t="s">
        <v>97</v>
      </c>
      <c r="AF27" s="212"/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</row>
    <row r="28" spans="1:60" outlineLevel="1" x14ac:dyDescent="0.2">
      <c r="A28" s="213">
        <v>12</v>
      </c>
      <c r="B28" s="220" t="s">
        <v>129</v>
      </c>
      <c r="C28" s="265" t="s">
        <v>130</v>
      </c>
      <c r="D28" s="222" t="s">
        <v>96</v>
      </c>
      <c r="E28" s="228">
        <v>642</v>
      </c>
      <c r="F28" s="232"/>
      <c r="G28" s="233">
        <f>ROUND(E28*F28,2)</f>
        <v>0</v>
      </c>
      <c r="H28" s="232"/>
      <c r="I28" s="233">
        <f>ROUND(E28*H28,2)</f>
        <v>0</v>
      </c>
      <c r="J28" s="232"/>
      <c r="K28" s="233">
        <f>ROUND(E28*J28,2)</f>
        <v>0</v>
      </c>
      <c r="L28" s="233">
        <v>21</v>
      </c>
      <c r="M28" s="233">
        <f>G28*(1+L28/100)</f>
        <v>0</v>
      </c>
      <c r="N28" s="222">
        <v>0.30651</v>
      </c>
      <c r="O28" s="222">
        <f>ROUND(E28*N28,5)</f>
        <v>196.77941999999999</v>
      </c>
      <c r="P28" s="222">
        <v>0</v>
      </c>
      <c r="Q28" s="222">
        <f>ROUND(E28*P28,5)</f>
        <v>0</v>
      </c>
      <c r="R28" s="222"/>
      <c r="S28" s="222"/>
      <c r="T28" s="223">
        <v>2.5000000000000001E-2</v>
      </c>
      <c r="U28" s="222">
        <f>ROUND(E28*T28,2)</f>
        <v>16.05</v>
      </c>
      <c r="V28" s="212"/>
      <c r="W28" s="212"/>
      <c r="X28" s="212"/>
      <c r="Y28" s="212"/>
      <c r="Z28" s="212"/>
      <c r="AA28" s="212"/>
      <c r="AB28" s="212"/>
      <c r="AC28" s="212"/>
      <c r="AD28" s="212"/>
      <c r="AE28" s="212" t="s">
        <v>97</v>
      </c>
      <c r="AF28" s="212"/>
      <c r="AG28" s="212"/>
      <c r="AH28" s="212"/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</row>
    <row r="29" spans="1:60" outlineLevel="1" x14ac:dyDescent="0.2">
      <c r="A29" s="213">
        <v>13</v>
      </c>
      <c r="B29" s="220" t="s">
        <v>131</v>
      </c>
      <c r="C29" s="265" t="s">
        <v>132</v>
      </c>
      <c r="D29" s="222" t="s">
        <v>96</v>
      </c>
      <c r="E29" s="228">
        <v>96</v>
      </c>
      <c r="F29" s="232"/>
      <c r="G29" s="233">
        <f>ROUND(E29*F29,2)</f>
        <v>0</v>
      </c>
      <c r="H29" s="232"/>
      <c r="I29" s="233">
        <f>ROUND(E29*H29,2)</f>
        <v>0</v>
      </c>
      <c r="J29" s="232"/>
      <c r="K29" s="233">
        <f>ROUND(E29*J29,2)</f>
        <v>0</v>
      </c>
      <c r="L29" s="233">
        <v>21</v>
      </c>
      <c r="M29" s="233">
        <f>G29*(1+L29/100)</f>
        <v>0</v>
      </c>
      <c r="N29" s="222">
        <v>0.18776000000000001</v>
      </c>
      <c r="O29" s="222">
        <f>ROUND(E29*N29,5)</f>
        <v>18.02496</v>
      </c>
      <c r="P29" s="222">
        <v>0</v>
      </c>
      <c r="Q29" s="222">
        <f>ROUND(E29*P29,5)</f>
        <v>0</v>
      </c>
      <c r="R29" s="222"/>
      <c r="S29" s="222"/>
      <c r="T29" s="223">
        <v>5.1999999999999998E-2</v>
      </c>
      <c r="U29" s="222">
        <f>ROUND(E29*T29,2)</f>
        <v>4.99</v>
      </c>
      <c r="V29" s="212"/>
      <c r="W29" s="212"/>
      <c r="X29" s="212"/>
      <c r="Y29" s="212"/>
      <c r="Z29" s="212"/>
      <c r="AA29" s="212"/>
      <c r="AB29" s="212"/>
      <c r="AC29" s="212"/>
      <c r="AD29" s="212"/>
      <c r="AE29" s="212" t="s">
        <v>97</v>
      </c>
      <c r="AF29" s="212"/>
      <c r="AG29" s="212"/>
      <c r="AH29" s="212"/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</row>
    <row r="30" spans="1:60" outlineLevel="1" x14ac:dyDescent="0.2">
      <c r="A30" s="213"/>
      <c r="B30" s="220"/>
      <c r="C30" s="266" t="s">
        <v>133</v>
      </c>
      <c r="D30" s="224"/>
      <c r="E30" s="229">
        <v>96</v>
      </c>
      <c r="F30" s="233"/>
      <c r="G30" s="233"/>
      <c r="H30" s="233"/>
      <c r="I30" s="233"/>
      <c r="J30" s="233"/>
      <c r="K30" s="233"/>
      <c r="L30" s="233"/>
      <c r="M30" s="233"/>
      <c r="N30" s="222"/>
      <c r="O30" s="222"/>
      <c r="P30" s="222"/>
      <c r="Q30" s="222"/>
      <c r="R30" s="222"/>
      <c r="S30" s="222"/>
      <c r="T30" s="223"/>
      <c r="U30" s="222"/>
      <c r="V30" s="212"/>
      <c r="W30" s="212"/>
      <c r="X30" s="212"/>
      <c r="Y30" s="212"/>
      <c r="Z30" s="212"/>
      <c r="AA30" s="212"/>
      <c r="AB30" s="212"/>
      <c r="AC30" s="212"/>
      <c r="AD30" s="212"/>
      <c r="AE30" s="212" t="s">
        <v>102</v>
      </c>
      <c r="AF30" s="212">
        <v>0</v>
      </c>
      <c r="AG30" s="212"/>
      <c r="AH30" s="212"/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</row>
    <row r="31" spans="1:60" outlineLevel="1" x14ac:dyDescent="0.2">
      <c r="A31" s="213">
        <v>14</v>
      </c>
      <c r="B31" s="220" t="s">
        <v>134</v>
      </c>
      <c r="C31" s="265" t="s">
        <v>135</v>
      </c>
      <c r="D31" s="222" t="s">
        <v>96</v>
      </c>
      <c r="E31" s="228">
        <v>1284</v>
      </c>
      <c r="F31" s="232"/>
      <c r="G31" s="233">
        <f>ROUND(E31*F31,2)</f>
        <v>0</v>
      </c>
      <c r="H31" s="232"/>
      <c r="I31" s="233">
        <f>ROUND(E31*H31,2)</f>
        <v>0</v>
      </c>
      <c r="J31" s="232"/>
      <c r="K31" s="233">
        <f>ROUND(E31*J31,2)</f>
        <v>0</v>
      </c>
      <c r="L31" s="233">
        <v>21</v>
      </c>
      <c r="M31" s="233">
        <f>G31*(1+L31/100)</f>
        <v>0</v>
      </c>
      <c r="N31" s="222">
        <v>6.0999999999999997E-4</v>
      </c>
      <c r="O31" s="222">
        <f>ROUND(E31*N31,5)</f>
        <v>0.78324000000000005</v>
      </c>
      <c r="P31" s="222">
        <v>0</v>
      </c>
      <c r="Q31" s="222">
        <f>ROUND(E31*P31,5)</f>
        <v>0</v>
      </c>
      <c r="R31" s="222"/>
      <c r="S31" s="222"/>
      <c r="T31" s="223">
        <v>2E-3</v>
      </c>
      <c r="U31" s="222">
        <f>ROUND(E31*T31,2)</f>
        <v>2.57</v>
      </c>
      <c r="V31" s="212"/>
      <c r="W31" s="212"/>
      <c r="X31" s="212"/>
      <c r="Y31" s="212"/>
      <c r="Z31" s="212"/>
      <c r="AA31" s="212"/>
      <c r="AB31" s="212"/>
      <c r="AC31" s="212"/>
      <c r="AD31" s="212"/>
      <c r="AE31" s="212" t="s">
        <v>97</v>
      </c>
      <c r="AF31" s="212"/>
      <c r="AG31" s="212"/>
      <c r="AH31" s="212"/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12"/>
    </row>
    <row r="32" spans="1:60" outlineLevel="1" x14ac:dyDescent="0.2">
      <c r="A32" s="213"/>
      <c r="B32" s="220"/>
      <c r="C32" s="266" t="s">
        <v>136</v>
      </c>
      <c r="D32" s="224"/>
      <c r="E32" s="229">
        <v>1284</v>
      </c>
      <c r="F32" s="233"/>
      <c r="G32" s="233"/>
      <c r="H32" s="233"/>
      <c r="I32" s="233"/>
      <c r="J32" s="233"/>
      <c r="K32" s="233"/>
      <c r="L32" s="233"/>
      <c r="M32" s="233"/>
      <c r="N32" s="222"/>
      <c r="O32" s="222"/>
      <c r="P32" s="222"/>
      <c r="Q32" s="222"/>
      <c r="R32" s="222"/>
      <c r="S32" s="222"/>
      <c r="T32" s="223"/>
      <c r="U32" s="222"/>
      <c r="V32" s="212"/>
      <c r="W32" s="212"/>
      <c r="X32" s="212"/>
      <c r="Y32" s="212"/>
      <c r="Z32" s="212"/>
      <c r="AA32" s="212"/>
      <c r="AB32" s="212"/>
      <c r="AC32" s="212"/>
      <c r="AD32" s="212"/>
      <c r="AE32" s="212" t="s">
        <v>102</v>
      </c>
      <c r="AF32" s="212">
        <v>0</v>
      </c>
      <c r="AG32" s="212"/>
      <c r="AH32" s="212"/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2"/>
      <c r="BG32" s="212"/>
      <c r="BH32" s="212"/>
    </row>
    <row r="33" spans="1:60" outlineLevel="1" x14ac:dyDescent="0.2">
      <c r="A33" s="213">
        <v>15</v>
      </c>
      <c r="B33" s="220" t="s">
        <v>137</v>
      </c>
      <c r="C33" s="265" t="s">
        <v>138</v>
      </c>
      <c r="D33" s="222" t="s">
        <v>96</v>
      </c>
      <c r="E33" s="228">
        <v>624</v>
      </c>
      <c r="F33" s="232"/>
      <c r="G33" s="233">
        <f>ROUND(E33*F33,2)</f>
        <v>0</v>
      </c>
      <c r="H33" s="232"/>
      <c r="I33" s="233">
        <f>ROUND(E33*H33,2)</f>
        <v>0</v>
      </c>
      <c r="J33" s="232"/>
      <c r="K33" s="233">
        <f>ROUND(E33*J33,2)</f>
        <v>0</v>
      </c>
      <c r="L33" s="233">
        <v>21</v>
      </c>
      <c r="M33" s="233">
        <f>G33*(1+L33/100)</f>
        <v>0</v>
      </c>
      <c r="N33" s="222">
        <v>0.10141</v>
      </c>
      <c r="O33" s="222">
        <f>ROUND(E33*N33,5)</f>
        <v>63.27984</v>
      </c>
      <c r="P33" s="222">
        <v>0</v>
      </c>
      <c r="Q33" s="222">
        <f>ROUND(E33*P33,5)</f>
        <v>0</v>
      </c>
      <c r="R33" s="222"/>
      <c r="S33" s="222"/>
      <c r="T33" s="223">
        <v>6.4000000000000001E-2</v>
      </c>
      <c r="U33" s="222">
        <f>ROUND(E33*T33,2)</f>
        <v>39.94</v>
      </c>
      <c r="V33" s="212"/>
      <c r="W33" s="212"/>
      <c r="X33" s="212"/>
      <c r="Y33" s="212"/>
      <c r="Z33" s="212"/>
      <c r="AA33" s="212"/>
      <c r="AB33" s="212"/>
      <c r="AC33" s="212"/>
      <c r="AD33" s="212"/>
      <c r="AE33" s="212" t="s">
        <v>97</v>
      </c>
      <c r="AF33" s="212"/>
      <c r="AG33" s="212"/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</row>
    <row r="34" spans="1:60" outlineLevel="1" x14ac:dyDescent="0.2">
      <c r="A34" s="213">
        <v>16</v>
      </c>
      <c r="B34" s="220" t="s">
        <v>139</v>
      </c>
      <c r="C34" s="265" t="s">
        <v>140</v>
      </c>
      <c r="D34" s="222" t="s">
        <v>96</v>
      </c>
      <c r="E34" s="228">
        <v>632</v>
      </c>
      <c r="F34" s="232"/>
      <c r="G34" s="233">
        <f>ROUND(E34*F34,2)</f>
        <v>0</v>
      </c>
      <c r="H34" s="232"/>
      <c r="I34" s="233">
        <f>ROUND(E34*H34,2)</f>
        <v>0</v>
      </c>
      <c r="J34" s="232"/>
      <c r="K34" s="233">
        <f>ROUND(E34*J34,2)</f>
        <v>0</v>
      </c>
      <c r="L34" s="233">
        <v>21</v>
      </c>
      <c r="M34" s="233">
        <f>G34*(1+L34/100)</f>
        <v>0</v>
      </c>
      <c r="N34" s="222">
        <v>0.17946000000000001</v>
      </c>
      <c r="O34" s="222">
        <f>ROUND(E34*N34,5)</f>
        <v>113.41871999999999</v>
      </c>
      <c r="P34" s="222">
        <v>0</v>
      </c>
      <c r="Q34" s="222">
        <f>ROUND(E34*P34,5)</f>
        <v>0</v>
      </c>
      <c r="R34" s="222"/>
      <c r="S34" s="222"/>
      <c r="T34" s="223">
        <v>8.7999999999999995E-2</v>
      </c>
      <c r="U34" s="222">
        <f>ROUND(E34*T34,2)</f>
        <v>55.62</v>
      </c>
      <c r="V34" s="212"/>
      <c r="W34" s="212"/>
      <c r="X34" s="212"/>
      <c r="Y34" s="212"/>
      <c r="Z34" s="212"/>
      <c r="AA34" s="212"/>
      <c r="AB34" s="212"/>
      <c r="AC34" s="212"/>
      <c r="AD34" s="212"/>
      <c r="AE34" s="212" t="s">
        <v>97</v>
      </c>
      <c r="AF34" s="212"/>
      <c r="AG34" s="212"/>
      <c r="AH34" s="212"/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212"/>
      <c r="BC34" s="212"/>
      <c r="BD34" s="212"/>
      <c r="BE34" s="212"/>
      <c r="BF34" s="212"/>
      <c r="BG34" s="212"/>
      <c r="BH34" s="212"/>
    </row>
    <row r="35" spans="1:60" x14ac:dyDescent="0.2">
      <c r="A35" s="214" t="s">
        <v>92</v>
      </c>
      <c r="B35" s="221" t="s">
        <v>59</v>
      </c>
      <c r="C35" s="267" t="s">
        <v>60</v>
      </c>
      <c r="D35" s="225"/>
      <c r="E35" s="230"/>
      <c r="F35" s="234"/>
      <c r="G35" s="234">
        <f>SUMIF(AE36:AE36,"&lt;&gt;NOR",G36:G36)</f>
        <v>0</v>
      </c>
      <c r="H35" s="234"/>
      <c r="I35" s="234">
        <f>SUM(I36:I36)</f>
        <v>0</v>
      </c>
      <c r="J35" s="234"/>
      <c r="K35" s="234">
        <f>SUM(K36:K36)</f>
        <v>0</v>
      </c>
      <c r="L35" s="234"/>
      <c r="M35" s="234">
        <f>SUM(M36:M36)</f>
        <v>0</v>
      </c>
      <c r="N35" s="225"/>
      <c r="O35" s="225">
        <f>SUM(O36:O36)</f>
        <v>0.14112</v>
      </c>
      <c r="P35" s="225"/>
      <c r="Q35" s="225">
        <f>SUM(Q36:Q36)</f>
        <v>0</v>
      </c>
      <c r="R35" s="225"/>
      <c r="S35" s="225"/>
      <c r="T35" s="226"/>
      <c r="U35" s="225">
        <f>SUM(U36:U36)</f>
        <v>2.37</v>
      </c>
      <c r="AE35" t="s">
        <v>93</v>
      </c>
    </row>
    <row r="36" spans="1:60" ht="22.5" outlineLevel="1" x14ac:dyDescent="0.2">
      <c r="A36" s="213">
        <v>17</v>
      </c>
      <c r="B36" s="220" t="s">
        <v>141</v>
      </c>
      <c r="C36" s="265" t="s">
        <v>142</v>
      </c>
      <c r="D36" s="222" t="s">
        <v>143</v>
      </c>
      <c r="E36" s="228">
        <v>1</v>
      </c>
      <c r="F36" s="232"/>
      <c r="G36" s="233">
        <f>ROUND(E36*F36,2)</f>
        <v>0</v>
      </c>
      <c r="H36" s="232"/>
      <c r="I36" s="233">
        <f>ROUND(E36*H36,2)</f>
        <v>0</v>
      </c>
      <c r="J36" s="232"/>
      <c r="K36" s="233">
        <f>ROUND(E36*J36,2)</f>
        <v>0</v>
      </c>
      <c r="L36" s="233">
        <v>21</v>
      </c>
      <c r="M36" s="233">
        <f>G36*(1+L36/100)</f>
        <v>0</v>
      </c>
      <c r="N36" s="222">
        <v>0.14112</v>
      </c>
      <c r="O36" s="222">
        <f>ROUND(E36*N36,5)</f>
        <v>0.14112</v>
      </c>
      <c r="P36" s="222">
        <v>0</v>
      </c>
      <c r="Q36" s="222">
        <f>ROUND(E36*P36,5)</f>
        <v>0</v>
      </c>
      <c r="R36" s="222"/>
      <c r="S36" s="222"/>
      <c r="T36" s="223">
        <v>2.37385</v>
      </c>
      <c r="U36" s="222">
        <f>ROUND(E36*T36,2)</f>
        <v>2.37</v>
      </c>
      <c r="V36" s="212"/>
      <c r="W36" s="212"/>
      <c r="X36" s="212"/>
      <c r="Y36" s="212"/>
      <c r="Z36" s="212"/>
      <c r="AA36" s="212"/>
      <c r="AB36" s="212"/>
      <c r="AC36" s="212"/>
      <c r="AD36" s="212"/>
      <c r="AE36" s="212" t="s">
        <v>119</v>
      </c>
      <c r="AF36" s="212"/>
      <c r="AG36" s="212"/>
      <c r="AH36" s="212"/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</row>
    <row r="37" spans="1:60" x14ac:dyDescent="0.2">
      <c r="A37" s="214" t="s">
        <v>92</v>
      </c>
      <c r="B37" s="221" t="s">
        <v>61</v>
      </c>
      <c r="C37" s="267" t="s">
        <v>62</v>
      </c>
      <c r="D37" s="225"/>
      <c r="E37" s="230"/>
      <c r="F37" s="234"/>
      <c r="G37" s="234">
        <f>SUMIF(AE38:AE39,"&lt;&gt;NOR",G38:G39)</f>
        <v>0</v>
      </c>
      <c r="H37" s="234"/>
      <c r="I37" s="234">
        <f>SUM(I38:I39)</f>
        <v>0</v>
      </c>
      <c r="J37" s="234"/>
      <c r="K37" s="234">
        <f>SUM(K38:K39)</f>
        <v>0</v>
      </c>
      <c r="L37" s="234"/>
      <c r="M37" s="234">
        <f>SUM(M38:M39)</f>
        <v>0</v>
      </c>
      <c r="N37" s="225"/>
      <c r="O37" s="225">
        <f>SUM(O38:O39)</f>
        <v>0</v>
      </c>
      <c r="P37" s="225"/>
      <c r="Q37" s="225">
        <f>SUM(Q38:Q39)</f>
        <v>0</v>
      </c>
      <c r="R37" s="225"/>
      <c r="S37" s="225"/>
      <c r="T37" s="226"/>
      <c r="U37" s="225">
        <f>SUM(U38:U39)</f>
        <v>0</v>
      </c>
      <c r="AE37" t="s">
        <v>93</v>
      </c>
    </row>
    <row r="38" spans="1:60" outlineLevel="1" x14ac:dyDescent="0.2">
      <c r="A38" s="213">
        <v>18</v>
      </c>
      <c r="B38" s="220" t="s">
        <v>144</v>
      </c>
      <c r="C38" s="265" t="s">
        <v>145</v>
      </c>
      <c r="D38" s="222" t="s">
        <v>146</v>
      </c>
      <c r="E38" s="228">
        <v>207.36</v>
      </c>
      <c r="F38" s="232"/>
      <c r="G38" s="233">
        <f>ROUND(E38*F38,2)</f>
        <v>0</v>
      </c>
      <c r="H38" s="232"/>
      <c r="I38" s="233">
        <f>ROUND(E38*H38,2)</f>
        <v>0</v>
      </c>
      <c r="J38" s="232"/>
      <c r="K38" s="233">
        <f>ROUND(E38*J38,2)</f>
        <v>0</v>
      </c>
      <c r="L38" s="233">
        <v>21</v>
      </c>
      <c r="M38" s="233">
        <f>G38*(1+L38/100)</f>
        <v>0</v>
      </c>
      <c r="N38" s="222">
        <v>0</v>
      </c>
      <c r="O38" s="222">
        <f>ROUND(E38*N38,5)</f>
        <v>0</v>
      </c>
      <c r="P38" s="222">
        <v>0</v>
      </c>
      <c r="Q38" s="222">
        <f>ROUND(E38*P38,5)</f>
        <v>0</v>
      </c>
      <c r="R38" s="222"/>
      <c r="S38" s="222"/>
      <c r="T38" s="223">
        <v>0</v>
      </c>
      <c r="U38" s="222">
        <f>ROUND(E38*T38,2)</f>
        <v>0</v>
      </c>
      <c r="V38" s="212"/>
      <c r="W38" s="212"/>
      <c r="X38" s="212"/>
      <c r="Y38" s="212"/>
      <c r="Z38" s="212"/>
      <c r="AA38" s="212"/>
      <c r="AB38" s="212"/>
      <c r="AC38" s="212"/>
      <c r="AD38" s="212"/>
      <c r="AE38" s="212" t="s">
        <v>97</v>
      </c>
      <c r="AF38" s="212"/>
      <c r="AG38" s="212"/>
      <c r="AH38" s="212"/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</row>
    <row r="39" spans="1:60" outlineLevel="1" x14ac:dyDescent="0.2">
      <c r="A39" s="213">
        <v>19</v>
      </c>
      <c r="B39" s="220" t="s">
        <v>147</v>
      </c>
      <c r="C39" s="265" t="s">
        <v>148</v>
      </c>
      <c r="D39" s="222" t="s">
        <v>146</v>
      </c>
      <c r="E39" s="228">
        <v>207.36</v>
      </c>
      <c r="F39" s="232"/>
      <c r="G39" s="233">
        <f>ROUND(E39*F39,2)</f>
        <v>0</v>
      </c>
      <c r="H39" s="232"/>
      <c r="I39" s="233">
        <f>ROUND(E39*H39,2)</f>
        <v>0</v>
      </c>
      <c r="J39" s="232"/>
      <c r="K39" s="233">
        <f>ROUND(E39*J39,2)</f>
        <v>0</v>
      </c>
      <c r="L39" s="233">
        <v>21</v>
      </c>
      <c r="M39" s="233">
        <f>G39*(1+L39/100)</f>
        <v>0</v>
      </c>
      <c r="N39" s="222">
        <v>0</v>
      </c>
      <c r="O39" s="222">
        <f>ROUND(E39*N39,5)</f>
        <v>0</v>
      </c>
      <c r="P39" s="222">
        <v>0</v>
      </c>
      <c r="Q39" s="222">
        <f>ROUND(E39*P39,5)</f>
        <v>0</v>
      </c>
      <c r="R39" s="222"/>
      <c r="S39" s="222"/>
      <c r="T39" s="223">
        <v>0</v>
      </c>
      <c r="U39" s="222">
        <f>ROUND(E39*T39,2)</f>
        <v>0</v>
      </c>
      <c r="V39" s="212"/>
      <c r="W39" s="212"/>
      <c r="X39" s="212"/>
      <c r="Y39" s="212"/>
      <c r="Z39" s="212"/>
      <c r="AA39" s="212"/>
      <c r="AB39" s="212"/>
      <c r="AC39" s="212"/>
      <c r="AD39" s="212"/>
      <c r="AE39" s="212" t="s">
        <v>97</v>
      </c>
      <c r="AF39" s="212"/>
      <c r="AG39" s="212"/>
      <c r="AH39" s="212"/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</row>
    <row r="40" spans="1:60" x14ac:dyDescent="0.2">
      <c r="A40" s="214" t="s">
        <v>92</v>
      </c>
      <c r="B40" s="221" t="s">
        <v>63</v>
      </c>
      <c r="C40" s="267" t="s">
        <v>64</v>
      </c>
      <c r="D40" s="225"/>
      <c r="E40" s="230"/>
      <c r="F40" s="234"/>
      <c r="G40" s="234">
        <f>SUMIF(AE41:AE41,"&lt;&gt;NOR",G41:G41)</f>
        <v>0</v>
      </c>
      <c r="H40" s="234"/>
      <c r="I40" s="234">
        <f>SUM(I41:I41)</f>
        <v>0</v>
      </c>
      <c r="J40" s="234"/>
      <c r="K40" s="234">
        <f>SUM(K41:K41)</f>
        <v>0</v>
      </c>
      <c r="L40" s="234"/>
      <c r="M40" s="234">
        <f>SUM(M41:M41)</f>
        <v>0</v>
      </c>
      <c r="N40" s="225"/>
      <c r="O40" s="225">
        <f>SUM(O41:O41)</f>
        <v>0</v>
      </c>
      <c r="P40" s="225"/>
      <c r="Q40" s="225">
        <f>SUM(Q41:Q41)</f>
        <v>0</v>
      </c>
      <c r="R40" s="225"/>
      <c r="S40" s="225"/>
      <c r="T40" s="226"/>
      <c r="U40" s="225">
        <f>SUM(U41:U41)</f>
        <v>22.19</v>
      </c>
      <c r="AE40" t="s">
        <v>93</v>
      </c>
    </row>
    <row r="41" spans="1:60" outlineLevel="1" x14ac:dyDescent="0.2">
      <c r="A41" s="244">
        <v>20</v>
      </c>
      <c r="B41" s="245" t="s">
        <v>149</v>
      </c>
      <c r="C41" s="269" t="s">
        <v>150</v>
      </c>
      <c r="D41" s="246" t="s">
        <v>146</v>
      </c>
      <c r="E41" s="247">
        <v>1387</v>
      </c>
      <c r="F41" s="248"/>
      <c r="G41" s="249">
        <f>ROUND(E41*F41,2)</f>
        <v>0</v>
      </c>
      <c r="H41" s="248"/>
      <c r="I41" s="249">
        <f>ROUND(E41*H41,2)</f>
        <v>0</v>
      </c>
      <c r="J41" s="248"/>
      <c r="K41" s="249">
        <f>ROUND(E41*J41,2)</f>
        <v>0</v>
      </c>
      <c r="L41" s="249">
        <v>21</v>
      </c>
      <c r="M41" s="249">
        <f>G41*(1+L41/100)</f>
        <v>0</v>
      </c>
      <c r="N41" s="246">
        <v>0</v>
      </c>
      <c r="O41" s="246">
        <f>ROUND(E41*N41,5)</f>
        <v>0</v>
      </c>
      <c r="P41" s="246">
        <v>0</v>
      </c>
      <c r="Q41" s="246">
        <f>ROUND(E41*P41,5)</f>
        <v>0</v>
      </c>
      <c r="R41" s="246"/>
      <c r="S41" s="246"/>
      <c r="T41" s="250">
        <v>1.6E-2</v>
      </c>
      <c r="U41" s="246">
        <f>ROUND(E41*T41,2)</f>
        <v>22.19</v>
      </c>
      <c r="V41" s="212"/>
      <c r="W41" s="212"/>
      <c r="X41" s="212"/>
      <c r="Y41" s="212"/>
      <c r="Z41" s="212"/>
      <c r="AA41" s="212"/>
      <c r="AB41" s="212"/>
      <c r="AC41" s="212"/>
      <c r="AD41" s="212"/>
      <c r="AE41" s="212" t="s">
        <v>97</v>
      </c>
      <c r="AF41" s="212"/>
      <c r="AG41" s="212"/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</row>
    <row r="42" spans="1:60" x14ac:dyDescent="0.2">
      <c r="A42" s="6"/>
      <c r="B42" s="7" t="s">
        <v>151</v>
      </c>
      <c r="C42" s="270" t="s">
        <v>151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AC42">
        <v>15</v>
      </c>
      <c r="AD42">
        <v>21</v>
      </c>
    </row>
    <row r="43" spans="1:60" x14ac:dyDescent="0.2">
      <c r="A43" s="251"/>
      <c r="B43" s="252">
        <v>26</v>
      </c>
      <c r="C43" s="271" t="s">
        <v>151</v>
      </c>
      <c r="D43" s="253"/>
      <c r="E43" s="253"/>
      <c r="F43" s="253"/>
      <c r="G43" s="264">
        <f>G8+G16+G18+G24+G35+G37+G40</f>
        <v>0</v>
      </c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AC43">
        <f>SUMIF(L7:L41,AC42,G7:G41)</f>
        <v>0</v>
      </c>
      <c r="AD43">
        <f>SUMIF(L7:L41,AD42,G7:G41)</f>
        <v>0</v>
      </c>
      <c r="AE43" t="s">
        <v>152</v>
      </c>
    </row>
    <row r="44" spans="1:60" x14ac:dyDescent="0.2">
      <c r="A44" s="6"/>
      <c r="B44" s="7" t="s">
        <v>151</v>
      </c>
      <c r="C44" s="270" t="s">
        <v>151</v>
      </c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</row>
    <row r="45" spans="1:60" x14ac:dyDescent="0.2">
      <c r="A45" s="6"/>
      <c r="B45" s="7" t="s">
        <v>151</v>
      </c>
      <c r="C45" s="270" t="s">
        <v>151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</row>
    <row r="46" spans="1:60" x14ac:dyDescent="0.2">
      <c r="A46" s="254">
        <v>33</v>
      </c>
      <c r="B46" s="254"/>
      <c r="C46" s="272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7" spans="1:60" x14ac:dyDescent="0.2">
      <c r="A47" s="255"/>
      <c r="B47" s="256"/>
      <c r="C47" s="273"/>
      <c r="D47" s="256"/>
      <c r="E47" s="256"/>
      <c r="F47" s="256"/>
      <c r="G47" s="257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AE47" t="s">
        <v>153</v>
      </c>
    </row>
    <row r="48" spans="1:60" x14ac:dyDescent="0.2">
      <c r="A48" s="258"/>
      <c r="B48" s="259"/>
      <c r="C48" s="274"/>
      <c r="D48" s="259"/>
      <c r="E48" s="259"/>
      <c r="F48" s="259"/>
      <c r="G48" s="260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1:31" x14ac:dyDescent="0.2">
      <c r="A49" s="258"/>
      <c r="B49" s="259"/>
      <c r="C49" s="274"/>
      <c r="D49" s="259"/>
      <c r="E49" s="259"/>
      <c r="F49" s="259"/>
      <c r="G49" s="260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</row>
    <row r="50" spans="1:31" x14ac:dyDescent="0.2">
      <c r="A50" s="258"/>
      <c r="B50" s="259"/>
      <c r="C50" s="274"/>
      <c r="D50" s="259"/>
      <c r="E50" s="259"/>
      <c r="F50" s="259"/>
      <c r="G50" s="260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spans="1:31" x14ac:dyDescent="0.2">
      <c r="A51" s="261"/>
      <c r="B51" s="262"/>
      <c r="C51" s="275"/>
      <c r="D51" s="262"/>
      <c r="E51" s="262"/>
      <c r="F51" s="262"/>
      <c r="G51" s="263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 spans="1:31" x14ac:dyDescent="0.2">
      <c r="A52" s="6"/>
      <c r="B52" s="7" t="s">
        <v>151</v>
      </c>
      <c r="C52" s="270" t="s">
        <v>151</v>
      </c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</row>
    <row r="53" spans="1:31" x14ac:dyDescent="0.2">
      <c r="C53" s="276"/>
      <c r="AE53" t="s">
        <v>154</v>
      </c>
    </row>
  </sheetData>
  <mergeCells count="7">
    <mergeCell ref="A47:G51"/>
    <mergeCell ref="A1:G1"/>
    <mergeCell ref="C2:G2"/>
    <mergeCell ref="C3:G3"/>
    <mergeCell ref="C4:G4"/>
    <mergeCell ref="C22:G22"/>
    <mergeCell ref="A46:C46"/>
  </mergeCells>
  <pageMargins left="0.59055118110236204" right="0.39370078740157499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PDSKADAVY</dc:creator>
  <cp:lastModifiedBy>PDSKADAVY</cp:lastModifiedBy>
  <cp:lastPrinted>2014-02-28T09:52:57Z</cp:lastPrinted>
  <dcterms:created xsi:type="dcterms:W3CDTF">2009-04-08T07:15:50Z</dcterms:created>
  <dcterms:modified xsi:type="dcterms:W3CDTF">2018-03-02T11:18:39Z</dcterms:modified>
</cp:coreProperties>
</file>