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vankova\Documents\2024\1_A VZ 2024\ČOV\Soutěž\"/>
    </mc:Choice>
  </mc:AlternateContent>
  <xr:revisionPtr revIDLastSave="0" documentId="8_{3609C46E-05ED-4B73-9A39-1AE0B19213A1}" xr6:coauthVersionLast="47" xr6:coauthVersionMax="47" xr10:uidLastSave="{00000000-0000-0000-0000-000000000000}"/>
  <bookViews>
    <workbookView xWindow="-120" yWindow="-120" windowWidth="29040" windowHeight="15840" xr2:uid="{00000000-000D-0000-FFFF-FFFF00000000}"/>
  </bookViews>
  <sheets>
    <sheet name="Rekapitulace stavby" sheetId="1" r:id="rId1"/>
    <sheet name="SO1 - ČOV" sheetId="2" r:id="rId2"/>
    <sheet name="VN a ON - Vedlejší náklad..." sheetId="3" r:id="rId3"/>
    <sheet name="Pokyny pro vyplnění" sheetId="4" r:id="rId4"/>
  </sheets>
  <definedNames>
    <definedName name="_xlnm._FilterDatabase" localSheetId="1" hidden="1">'SO1 - ČOV'!$C$90:$K$318</definedName>
    <definedName name="_xlnm._FilterDatabase" localSheetId="2" hidden="1">'VN a ON - Vedlejší náklad...'!$C$84:$K$111</definedName>
    <definedName name="_xlnm.Print_Titles" localSheetId="0">'Rekapitulace stavby'!$52:$52</definedName>
    <definedName name="_xlnm.Print_Titles" localSheetId="1">'SO1 - ČOV'!$90:$90</definedName>
    <definedName name="_xlnm.Print_Titles" localSheetId="2">'VN a ON - Vedlejší náklad...'!$84:$84</definedName>
    <definedName name="_xlnm.Print_Area" localSheetId="3">'Pokyny pro vyplnění'!$B$2:$K$71,'Pokyny pro vyplnění'!$B$74:$K$118,'Pokyny pro vyplnění'!$B$121:$K$161,'Pokyny pro vyplnění'!$B$164:$K$219</definedName>
    <definedName name="_xlnm.Print_Area" localSheetId="0">'Rekapitulace stavby'!$D$4:$AO$36,'Rekapitulace stavby'!$C$42:$AQ$57</definedName>
    <definedName name="_xlnm.Print_Area" localSheetId="1">'SO1 - ČOV'!$C$4:$J$39,'SO1 - ČOV'!$C$45:$J$72,'SO1 - ČOV'!$C$78:$K$318</definedName>
    <definedName name="_xlnm.Print_Area" localSheetId="2">'VN a ON - Vedlejší náklad...'!$C$4:$J$39,'VN a ON - Vedlejší náklad...'!$C$45:$J$66,'VN a ON - Vedlejší náklad...'!$C$72:$K$111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3" l="1"/>
  <c r="J36" i="3"/>
  <c r="AY56" i="1"/>
  <c r="J35" i="3"/>
  <c r="AX56" i="1" s="1"/>
  <c r="BI108" i="3"/>
  <c r="BH108" i="3"/>
  <c r="BG108" i="3"/>
  <c r="BE108" i="3"/>
  <c r="T108" i="3"/>
  <c r="T107" i="3"/>
  <c r="R108" i="3"/>
  <c r="R107" i="3" s="1"/>
  <c r="P108" i="3"/>
  <c r="P107" i="3"/>
  <c r="BI103" i="3"/>
  <c r="BH103" i="3"/>
  <c r="BG103" i="3"/>
  <c r="BE103" i="3"/>
  <c r="T103" i="3"/>
  <c r="T102" i="3" s="1"/>
  <c r="R103" i="3"/>
  <c r="R102" i="3"/>
  <c r="P103" i="3"/>
  <c r="P102" i="3" s="1"/>
  <c r="BI98" i="3"/>
  <c r="BH98" i="3"/>
  <c r="BG98" i="3"/>
  <c r="BE98" i="3"/>
  <c r="T98" i="3"/>
  <c r="T97" i="3"/>
  <c r="R98" i="3"/>
  <c r="R97" i="3" s="1"/>
  <c r="P98" i="3"/>
  <c r="P97" i="3"/>
  <c r="BI93" i="3"/>
  <c r="BH93" i="3"/>
  <c r="BG93" i="3"/>
  <c r="BE93" i="3"/>
  <c r="T93" i="3"/>
  <c r="T92" i="3" s="1"/>
  <c r="R93" i="3"/>
  <c r="R92" i="3"/>
  <c r="P93" i="3"/>
  <c r="P92" i="3" s="1"/>
  <c r="BI88" i="3"/>
  <c r="BH88" i="3"/>
  <c r="BG88" i="3"/>
  <c r="BE88" i="3"/>
  <c r="T88" i="3"/>
  <c r="T87" i="3"/>
  <c r="R88" i="3"/>
  <c r="R87" i="3" s="1"/>
  <c r="P88" i="3"/>
  <c r="P87" i="3" s="1"/>
  <c r="P86" i="3" s="1"/>
  <c r="P85" i="3" s="1"/>
  <c r="AU56" i="1" s="1"/>
  <c r="J81" i="3"/>
  <c r="F81" i="3"/>
  <c r="F79" i="3"/>
  <c r="E77" i="3"/>
  <c r="J54" i="3"/>
  <c r="F54" i="3"/>
  <c r="F52" i="3"/>
  <c r="E50" i="3"/>
  <c r="J24" i="3"/>
  <c r="E24" i="3"/>
  <c r="J82" i="3"/>
  <c r="J23" i="3"/>
  <c r="J18" i="3"/>
  <c r="E18" i="3"/>
  <c r="F82" i="3"/>
  <c r="J17" i="3"/>
  <c r="J12" i="3"/>
  <c r="J52" i="3"/>
  <c r="E7" i="3"/>
  <c r="E48" i="3"/>
  <c r="J37" i="2"/>
  <c r="J36" i="2"/>
  <c r="AY55" i="1"/>
  <c r="J35" i="2"/>
  <c r="AX55" i="1" s="1"/>
  <c r="BI315" i="2"/>
  <c r="BH315" i="2"/>
  <c r="BG315" i="2"/>
  <c r="BE315" i="2"/>
  <c r="T315" i="2"/>
  <c r="R315" i="2"/>
  <c r="P315" i="2"/>
  <c r="BI311" i="2"/>
  <c r="BH311" i="2"/>
  <c r="BG311" i="2"/>
  <c r="BE311" i="2"/>
  <c r="T311" i="2"/>
  <c r="R311" i="2"/>
  <c r="P311" i="2"/>
  <c r="BI306" i="2"/>
  <c r="BH306" i="2"/>
  <c r="BG306" i="2"/>
  <c r="BE306" i="2"/>
  <c r="T306" i="2"/>
  <c r="T305" i="2" s="1"/>
  <c r="R306" i="2"/>
  <c r="R305" i="2"/>
  <c r="P306" i="2"/>
  <c r="P305" i="2" s="1"/>
  <c r="BI300" i="2"/>
  <c r="BH300" i="2"/>
  <c r="BG300" i="2"/>
  <c r="BE300" i="2"/>
  <c r="T300" i="2"/>
  <c r="R300" i="2"/>
  <c r="P300" i="2"/>
  <c r="BI295" i="2"/>
  <c r="BH295" i="2"/>
  <c r="BG295" i="2"/>
  <c r="BE295" i="2"/>
  <c r="T295" i="2"/>
  <c r="R295" i="2"/>
  <c r="P295" i="2"/>
  <c r="BI290" i="2"/>
  <c r="BH290" i="2"/>
  <c r="BG290" i="2"/>
  <c r="BE290" i="2"/>
  <c r="T290" i="2"/>
  <c r="R290" i="2"/>
  <c r="P290" i="2"/>
  <c r="BI286" i="2"/>
  <c r="BH286" i="2"/>
  <c r="BG286" i="2"/>
  <c r="BE286" i="2"/>
  <c r="T286" i="2"/>
  <c r="R286" i="2"/>
  <c r="P286" i="2"/>
  <c r="BI280" i="2"/>
  <c r="BH280" i="2"/>
  <c r="BG280" i="2"/>
  <c r="BE280" i="2"/>
  <c r="T280" i="2"/>
  <c r="R280" i="2"/>
  <c r="P280" i="2"/>
  <c r="BI276" i="2"/>
  <c r="BH276" i="2"/>
  <c r="BG276" i="2"/>
  <c r="BE276" i="2"/>
  <c r="T276" i="2"/>
  <c r="R276" i="2"/>
  <c r="P276" i="2"/>
  <c r="BI271" i="2"/>
  <c r="BH271" i="2"/>
  <c r="BG271" i="2"/>
  <c r="BE271" i="2"/>
  <c r="T271" i="2"/>
  <c r="R271" i="2"/>
  <c r="P271" i="2"/>
  <c r="BI266" i="2"/>
  <c r="BH266" i="2"/>
  <c r="BG266" i="2"/>
  <c r="BE266" i="2"/>
  <c r="T266" i="2"/>
  <c r="R266" i="2"/>
  <c r="P266" i="2"/>
  <c r="BI260" i="2"/>
  <c r="BH260" i="2"/>
  <c r="BG260" i="2"/>
  <c r="BE260" i="2"/>
  <c r="T260" i="2"/>
  <c r="R260" i="2"/>
  <c r="P260" i="2"/>
  <c r="BI256" i="2"/>
  <c r="BH256" i="2"/>
  <c r="BG256" i="2"/>
  <c r="BE256" i="2"/>
  <c r="T256" i="2"/>
  <c r="R256" i="2"/>
  <c r="P256" i="2"/>
  <c r="BI252" i="2"/>
  <c r="BH252" i="2"/>
  <c r="BG252" i="2"/>
  <c r="BE252" i="2"/>
  <c r="T252" i="2"/>
  <c r="R252" i="2"/>
  <c r="P252" i="2"/>
  <c r="BI247" i="2"/>
  <c r="BH247" i="2"/>
  <c r="BG247" i="2"/>
  <c r="BE247" i="2"/>
  <c r="T247" i="2"/>
  <c r="R247" i="2"/>
  <c r="P247" i="2"/>
  <c r="BI241" i="2"/>
  <c r="BH241" i="2"/>
  <c r="BG241" i="2"/>
  <c r="BE241" i="2"/>
  <c r="T241" i="2"/>
  <c r="R241" i="2"/>
  <c r="P241" i="2"/>
  <c r="BI236" i="2"/>
  <c r="BH236" i="2"/>
  <c r="BG236" i="2"/>
  <c r="BE236" i="2"/>
  <c r="T236" i="2"/>
  <c r="R236" i="2"/>
  <c r="P236" i="2"/>
  <c r="BI229" i="2"/>
  <c r="BH229" i="2"/>
  <c r="BG229" i="2"/>
  <c r="BE229" i="2"/>
  <c r="T229" i="2"/>
  <c r="T228" i="2" s="1"/>
  <c r="R229" i="2"/>
  <c r="R228" i="2"/>
  <c r="P229" i="2"/>
  <c r="P228" i="2" s="1"/>
  <c r="BI224" i="2"/>
  <c r="BH224" i="2"/>
  <c r="BG224" i="2"/>
  <c r="BE224" i="2"/>
  <c r="T224" i="2"/>
  <c r="T223" i="2"/>
  <c r="T222" i="2"/>
  <c r="R224" i="2"/>
  <c r="R223" i="2"/>
  <c r="R222" i="2"/>
  <c r="P224" i="2"/>
  <c r="P223" i="2" s="1"/>
  <c r="P222" i="2" s="1"/>
  <c r="BI216" i="2"/>
  <c r="BH216" i="2"/>
  <c r="BG216" i="2"/>
  <c r="BE216" i="2"/>
  <c r="T216" i="2"/>
  <c r="R216" i="2"/>
  <c r="P216" i="2"/>
  <c r="BI211" i="2"/>
  <c r="BH211" i="2"/>
  <c r="BG211" i="2"/>
  <c r="BE211" i="2"/>
  <c r="T211" i="2"/>
  <c r="R211" i="2"/>
  <c r="P211" i="2"/>
  <c r="BI206" i="2"/>
  <c r="BH206" i="2"/>
  <c r="BG206" i="2"/>
  <c r="BE206" i="2"/>
  <c r="T206" i="2"/>
  <c r="R206" i="2"/>
  <c r="P206" i="2"/>
  <c r="BI201" i="2"/>
  <c r="BH201" i="2"/>
  <c r="BG201" i="2"/>
  <c r="BE201" i="2"/>
  <c r="T201" i="2"/>
  <c r="R201" i="2"/>
  <c r="P201" i="2"/>
  <c r="BI197" i="2"/>
  <c r="BH197" i="2"/>
  <c r="BG197" i="2"/>
  <c r="BE197" i="2"/>
  <c r="T197" i="2"/>
  <c r="R197" i="2"/>
  <c r="P197" i="2"/>
  <c r="BI191" i="2"/>
  <c r="BH191" i="2"/>
  <c r="BG191" i="2"/>
  <c r="BE191" i="2"/>
  <c r="T191" i="2"/>
  <c r="R191" i="2"/>
  <c r="P191" i="2"/>
  <c r="BI185" i="2"/>
  <c r="BH185" i="2"/>
  <c r="BG185" i="2"/>
  <c r="BE185" i="2"/>
  <c r="T185" i="2"/>
  <c r="R185" i="2"/>
  <c r="P185" i="2"/>
  <c r="BI181" i="2"/>
  <c r="BH181" i="2"/>
  <c r="BG181" i="2"/>
  <c r="BE181" i="2"/>
  <c r="T181" i="2"/>
  <c r="R181" i="2"/>
  <c r="P181" i="2"/>
  <c r="BI177" i="2"/>
  <c r="BH177" i="2"/>
  <c r="BG177" i="2"/>
  <c r="BE177" i="2"/>
  <c r="T177" i="2"/>
  <c r="R177" i="2"/>
  <c r="P177" i="2"/>
  <c r="BI172" i="2"/>
  <c r="BH172" i="2"/>
  <c r="BG172" i="2"/>
  <c r="BE172" i="2"/>
  <c r="T172" i="2"/>
  <c r="R172" i="2"/>
  <c r="P172" i="2"/>
  <c r="BI167" i="2"/>
  <c r="BH167" i="2"/>
  <c r="BG167" i="2"/>
  <c r="BE167" i="2"/>
  <c r="T167" i="2"/>
  <c r="R167" i="2"/>
  <c r="P167" i="2"/>
  <c r="BI154" i="2"/>
  <c r="BH154" i="2"/>
  <c r="BG154" i="2"/>
  <c r="BE154" i="2"/>
  <c r="T154" i="2"/>
  <c r="R154" i="2"/>
  <c r="P154" i="2"/>
  <c r="BI149" i="2"/>
  <c r="BH149" i="2"/>
  <c r="BG149" i="2"/>
  <c r="BE149" i="2"/>
  <c r="T149" i="2"/>
  <c r="R149" i="2"/>
  <c r="P149" i="2"/>
  <c r="BI142" i="2"/>
  <c r="BH142" i="2"/>
  <c r="BG142" i="2"/>
  <c r="BE142" i="2"/>
  <c r="T142" i="2"/>
  <c r="R142" i="2"/>
  <c r="P142" i="2"/>
  <c r="BI137" i="2"/>
  <c r="BH137" i="2"/>
  <c r="BG137" i="2"/>
  <c r="BE137" i="2"/>
  <c r="T137" i="2"/>
  <c r="R137" i="2"/>
  <c r="P137" i="2"/>
  <c r="BI131" i="2"/>
  <c r="BH131" i="2"/>
  <c r="BG131" i="2"/>
  <c r="BE131" i="2"/>
  <c r="T131" i="2"/>
  <c r="R131" i="2"/>
  <c r="P131" i="2"/>
  <c r="BI126" i="2"/>
  <c r="BH126" i="2"/>
  <c r="BG126" i="2"/>
  <c r="BE126" i="2"/>
  <c r="T126" i="2"/>
  <c r="R126" i="2"/>
  <c r="P126" i="2"/>
  <c r="BI120" i="2"/>
  <c r="BH120" i="2"/>
  <c r="BG120" i="2"/>
  <c r="BE120" i="2"/>
  <c r="T120" i="2"/>
  <c r="R120" i="2"/>
  <c r="P120" i="2"/>
  <c r="BI114" i="2"/>
  <c r="BH114" i="2"/>
  <c r="BG114" i="2"/>
  <c r="BE114" i="2"/>
  <c r="T114" i="2"/>
  <c r="R114" i="2"/>
  <c r="P114" i="2"/>
  <c r="BI109" i="2"/>
  <c r="BH109" i="2"/>
  <c r="BG109" i="2"/>
  <c r="BE109" i="2"/>
  <c r="T109" i="2"/>
  <c r="R109" i="2"/>
  <c r="P109" i="2"/>
  <c r="BI104" i="2"/>
  <c r="BH104" i="2"/>
  <c r="BG104" i="2"/>
  <c r="BE104" i="2"/>
  <c r="T104" i="2"/>
  <c r="R104" i="2"/>
  <c r="P104" i="2"/>
  <c r="BI99" i="2"/>
  <c r="BH99" i="2"/>
  <c r="BG99" i="2"/>
  <c r="BE99" i="2"/>
  <c r="T99" i="2"/>
  <c r="R99" i="2"/>
  <c r="P99" i="2"/>
  <c r="BI94" i="2"/>
  <c r="BH94" i="2"/>
  <c r="BG94" i="2"/>
  <c r="BE94" i="2"/>
  <c r="T94" i="2"/>
  <c r="R94" i="2"/>
  <c r="P94" i="2"/>
  <c r="J87" i="2"/>
  <c r="F87" i="2"/>
  <c r="F85" i="2"/>
  <c r="E83" i="2"/>
  <c r="J54" i="2"/>
  <c r="F54" i="2"/>
  <c r="F52" i="2"/>
  <c r="E50" i="2"/>
  <c r="J24" i="2"/>
  <c r="E24" i="2"/>
  <c r="J88" i="2" s="1"/>
  <c r="J23" i="2"/>
  <c r="J18" i="2"/>
  <c r="E18" i="2"/>
  <c r="F88" i="2" s="1"/>
  <c r="J17" i="2"/>
  <c r="J12" i="2"/>
  <c r="J52" i="2" s="1"/>
  <c r="E7" i="2"/>
  <c r="E81" i="2"/>
  <c r="L50" i="1"/>
  <c r="AM50" i="1"/>
  <c r="AM49" i="1"/>
  <c r="L49" i="1"/>
  <c r="AM47" i="1"/>
  <c r="L47" i="1"/>
  <c r="L45" i="1"/>
  <c r="L44" i="1"/>
  <c r="BK99" i="2"/>
  <c r="J197" i="2"/>
  <c r="BK286" i="2"/>
  <c r="BK185" i="2"/>
  <c r="BK167" i="2"/>
  <c r="J315" i="2"/>
  <c r="J276" i="2"/>
  <c r="J236" i="2"/>
  <c r="BK306" i="2"/>
  <c r="J185" i="2"/>
  <c r="J286" i="2"/>
  <c r="BK88" i="3"/>
  <c r="BK131" i="2"/>
  <c r="J131" i="2"/>
  <c r="J206" i="2"/>
  <c r="J109" i="2"/>
  <c r="J224" i="2"/>
  <c r="J311" i="2"/>
  <c r="J295" i="2"/>
  <c r="J137" i="2"/>
  <c r="J88" i="3"/>
  <c r="BK260" i="2"/>
  <c r="J306" i="2"/>
  <c r="J99" i="2"/>
  <c r="J256" i="2"/>
  <c r="BK142" i="2"/>
  <c r="J172" i="2"/>
  <c r="J266" i="2"/>
  <c r="J211" i="2"/>
  <c r="BK137" i="2"/>
  <c r="BK311" i="2"/>
  <c r="BK126" i="2"/>
  <c r="BK229" i="2"/>
  <c r="J181" i="2"/>
  <c r="BK276" i="2"/>
  <c r="J104" i="2"/>
  <c r="BK211" i="2"/>
  <c r="J280" i="2"/>
  <c r="BK247" i="2"/>
  <c r="J120" i="2"/>
  <c r="J300" i="2"/>
  <c r="BK172" i="2"/>
  <c r="BK98" i="3"/>
  <c r="BK181" i="2"/>
  <c r="J142" i="2"/>
  <c r="AS54" i="1"/>
  <c r="J191" i="2"/>
  <c r="J177" i="2"/>
  <c r="BK300" i="2"/>
  <c r="BK236" i="2"/>
  <c r="J93" i="3"/>
  <c r="BK177" i="2"/>
  <c r="BK94" i="2"/>
  <c r="J94" i="2"/>
  <c r="BK315" i="2"/>
  <c r="J229" i="2"/>
  <c r="BK93" i="3"/>
  <c r="BK252" i="2"/>
  <c r="J154" i="2"/>
  <c r="J98" i="3"/>
  <c r="BK290" i="2"/>
  <c r="BK120" i="2"/>
  <c r="J108" i="3"/>
  <c r="J271" i="2"/>
  <c r="BK266" i="2"/>
  <c r="BK280" i="2"/>
  <c r="J103" i="3"/>
  <c r="BK271" i="2"/>
  <c r="J260" i="2"/>
  <c r="BK241" i="2"/>
  <c r="J252" i="2"/>
  <c r="BK197" i="2"/>
  <c r="BK295" i="2"/>
  <c r="J216" i="2"/>
  <c r="BK103" i="3"/>
  <c r="BK206" i="2"/>
  <c r="BK108" i="3"/>
  <c r="J290" i="2"/>
  <c r="BK201" i="2"/>
  <c r="J247" i="2"/>
  <c r="BK256" i="2"/>
  <c r="BK191" i="2"/>
  <c r="J241" i="2"/>
  <c r="BK224" i="2"/>
  <c r="J126" i="2"/>
  <c r="BK104" i="2"/>
  <c r="J167" i="2"/>
  <c r="J149" i="2"/>
  <c r="BK154" i="2"/>
  <c r="BK109" i="2"/>
  <c r="J114" i="2"/>
  <c r="BK114" i="2"/>
  <c r="BK149" i="2"/>
  <c r="BK216" i="2"/>
  <c r="J201" i="2"/>
  <c r="R86" i="3" l="1"/>
  <c r="R85" i="3" s="1"/>
  <c r="T86" i="3"/>
  <c r="T85" i="3"/>
  <c r="P246" i="2"/>
  <c r="T310" i="2"/>
  <c r="T309" i="2"/>
  <c r="T93" i="2"/>
  <c r="T285" i="2"/>
  <c r="BK93" i="2"/>
  <c r="BK285" i="2"/>
  <c r="J285" i="2"/>
  <c r="J68" i="2"/>
  <c r="P196" i="2"/>
  <c r="T235" i="2"/>
  <c r="R93" i="2"/>
  <c r="BK235" i="2"/>
  <c r="J235" i="2" s="1"/>
  <c r="J66" i="2" s="1"/>
  <c r="P93" i="2"/>
  <c r="R235" i="2"/>
  <c r="BK310" i="2"/>
  <c r="BK309" i="2" s="1"/>
  <c r="J309" i="2" s="1"/>
  <c r="J70" i="2" s="1"/>
  <c r="R196" i="2"/>
  <c r="P235" i="2"/>
  <c r="T246" i="2"/>
  <c r="R310" i="2"/>
  <c r="R309" i="2" s="1"/>
  <c r="R246" i="2"/>
  <c r="T196" i="2"/>
  <c r="P285" i="2"/>
  <c r="BK246" i="2"/>
  <c r="J246" i="2" s="1"/>
  <c r="J67" i="2" s="1"/>
  <c r="P310" i="2"/>
  <c r="P309" i="2" s="1"/>
  <c r="BK196" i="2"/>
  <c r="J196" i="2"/>
  <c r="J62" i="2"/>
  <c r="R285" i="2"/>
  <c r="BK92" i="3"/>
  <c r="J92" i="3"/>
  <c r="J62" i="3"/>
  <c r="BK223" i="2"/>
  <c r="BK222" i="2" s="1"/>
  <c r="J222" i="2" s="1"/>
  <c r="J63" i="2" s="1"/>
  <c r="BK305" i="2"/>
  <c r="J305" i="2" s="1"/>
  <c r="J69" i="2" s="1"/>
  <c r="BK87" i="3"/>
  <c r="BK107" i="3"/>
  <c r="J107" i="3" s="1"/>
  <c r="J65" i="3" s="1"/>
  <c r="BK228" i="2"/>
  <c r="J228" i="2" s="1"/>
  <c r="J65" i="2" s="1"/>
  <c r="BK102" i="3"/>
  <c r="J102" i="3"/>
  <c r="J64" i="3" s="1"/>
  <c r="BK97" i="3"/>
  <c r="J97" i="3"/>
  <c r="J63" i="3"/>
  <c r="J93" i="2"/>
  <c r="J61" i="2" s="1"/>
  <c r="E75" i="3"/>
  <c r="BF98" i="3"/>
  <c r="BF88" i="3"/>
  <c r="BF108" i="3"/>
  <c r="J310" i="2"/>
  <c r="J71" i="2"/>
  <c r="J55" i="3"/>
  <c r="F55" i="3"/>
  <c r="J79" i="3"/>
  <c r="BF103" i="3"/>
  <c r="BF93" i="3"/>
  <c r="BF99" i="2"/>
  <c r="BF311" i="2"/>
  <c r="BF201" i="2"/>
  <c r="BF126" i="2"/>
  <c r="BF94" i="2"/>
  <c r="BF109" i="2"/>
  <c r="BF114" i="2"/>
  <c r="BF191" i="2"/>
  <c r="BF224" i="2"/>
  <c r="E48" i="2"/>
  <c r="BF172" i="2"/>
  <c r="BF236" i="2"/>
  <c r="J55" i="2"/>
  <c r="BF229" i="2"/>
  <c r="BF306" i="2"/>
  <c r="BF315" i="2"/>
  <c r="J85" i="2"/>
  <c r="BF154" i="2"/>
  <c r="BF216" i="2"/>
  <c r="BF266" i="2"/>
  <c r="BF247" i="2"/>
  <c r="BF252" i="2"/>
  <c r="BF280" i="2"/>
  <c r="BF290" i="2"/>
  <c r="F55" i="2"/>
  <c r="BF137" i="2"/>
  <c r="BF120" i="2"/>
  <c r="BF256" i="2"/>
  <c r="BF206" i="2"/>
  <c r="BF211" i="2"/>
  <c r="BF300" i="2"/>
  <c r="BF185" i="2"/>
  <c r="BF271" i="2"/>
  <c r="BF142" i="2"/>
  <c r="BF260" i="2"/>
  <c r="BF286" i="2"/>
  <c r="BF131" i="2"/>
  <c r="BF149" i="2"/>
  <c r="BF167" i="2"/>
  <c r="BF197" i="2"/>
  <c r="BF276" i="2"/>
  <c r="BF295" i="2"/>
  <c r="BF177" i="2"/>
  <c r="BF181" i="2"/>
  <c r="BF241" i="2"/>
  <c r="BF104" i="2"/>
  <c r="J33" i="2"/>
  <c r="AV55" i="1" s="1"/>
  <c r="F36" i="2"/>
  <c r="BC55" i="1"/>
  <c r="F33" i="2"/>
  <c r="AZ55" i="1" s="1"/>
  <c r="F36" i="3"/>
  <c r="BC56" i="1"/>
  <c r="J33" i="3"/>
  <c r="AV56" i="1" s="1"/>
  <c r="F37" i="2"/>
  <c r="BD55" i="1"/>
  <c r="F35" i="3"/>
  <c r="BB56" i="1" s="1"/>
  <c r="F35" i="2"/>
  <c r="BB55" i="1"/>
  <c r="F37" i="3"/>
  <c r="BD56" i="1" s="1"/>
  <c r="F33" i="3"/>
  <c r="AZ56" i="1"/>
  <c r="BK86" i="3" l="1"/>
  <c r="BK85" i="3"/>
  <c r="J85" i="3"/>
  <c r="J30" i="3" s="1"/>
  <c r="J223" i="2"/>
  <c r="J64" i="2" s="1"/>
  <c r="P92" i="2"/>
  <c r="P91" i="2"/>
  <c r="AU55" i="1"/>
  <c r="AU54" i="1" s="1"/>
  <c r="R92" i="2"/>
  <c r="R91" i="2"/>
  <c r="T92" i="2"/>
  <c r="T91" i="2"/>
  <c r="BK92" i="2"/>
  <c r="BK91" i="2"/>
  <c r="J91" i="2"/>
  <c r="J86" i="3"/>
  <c r="J60" i="3" s="1"/>
  <c r="J87" i="3"/>
  <c r="J61" i="3"/>
  <c r="F34" i="2"/>
  <c r="BA55" i="1"/>
  <c r="J34" i="2"/>
  <c r="AW55" i="1" s="1"/>
  <c r="AT55" i="1" s="1"/>
  <c r="J30" i="2"/>
  <c r="AG55" i="1"/>
  <c r="BD54" i="1"/>
  <c r="W33" i="1"/>
  <c r="F34" i="3"/>
  <c r="BA56" i="1"/>
  <c r="BB54" i="1"/>
  <c r="AX54" i="1"/>
  <c r="J34" i="3"/>
  <c r="AW56" i="1" s="1"/>
  <c r="AT56" i="1" s="1"/>
  <c r="BC54" i="1"/>
  <c r="W32" i="1"/>
  <c r="AZ54" i="1"/>
  <c r="AV54" i="1"/>
  <c r="AK29" i="1" s="1"/>
  <c r="J59" i="3" l="1"/>
  <c r="AG56" i="1"/>
  <c r="AG54" i="1" s="1"/>
  <c r="AK26" i="1" s="1"/>
  <c r="J92" i="2"/>
  <c r="J60" i="2"/>
  <c r="J59" i="2"/>
  <c r="J39" i="3"/>
  <c r="J39" i="2"/>
  <c r="AN55" i="1"/>
  <c r="AN56" i="1"/>
  <c r="BA54" i="1"/>
  <c r="W30" i="1" s="1"/>
  <c r="AY54" i="1"/>
  <c r="W29" i="1"/>
  <c r="W31" i="1"/>
  <c r="AW54" i="1" l="1"/>
  <c r="AK30" i="1"/>
  <c r="AK35" i="1"/>
  <c r="AT54" i="1" l="1"/>
  <c r="AN54" i="1"/>
</calcChain>
</file>

<file path=xl/sharedStrings.xml><?xml version="1.0" encoding="utf-8"?>
<sst xmlns="http://schemas.openxmlformats.org/spreadsheetml/2006/main" count="2972" uniqueCount="649">
  <si>
    <t>Export Komplet</t>
  </si>
  <si>
    <t>VZ</t>
  </si>
  <si>
    <t>2.0</t>
  </si>
  <si>
    <t>ZAMOK</t>
  </si>
  <si>
    <t>False</t>
  </si>
  <si>
    <t>{2e9b8750-f4eb-4068-ba56-2dd12c0c5a3e}</t>
  </si>
  <si>
    <t>0,01</t>
  </si>
  <si>
    <t>21</t>
  </si>
  <si>
    <t>12</t>
  </si>
  <si>
    <t>REKAPITULACE STAVBY</t>
  </si>
  <si>
    <t>v ---  níže se nacházejí doplnkové a pomocné údaje k sestavám  --- v</t>
  </si>
  <si>
    <t>Návod na vyplnění</t>
  </si>
  <si>
    <t>0,001</t>
  </si>
  <si>
    <t>Kód:</t>
  </si>
  <si>
    <t>744</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</si>
  <si>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</si>
  <si>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</si>
  <si>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Domovní čistírna odpadních vod k č.p. 24, na p.č. 1216/1, k.ú. Horní Bohušice</t>
  </si>
  <si>
    <t>KSO:</t>
  </si>
  <si>
    <t/>
  </si>
  <si>
    <t>CC-CZ:</t>
  </si>
  <si>
    <t>Místo:</t>
  </si>
  <si>
    <t>Horní Bohušice</t>
  </si>
  <si>
    <t>Datum:</t>
  </si>
  <si>
    <t>13. 5. 2024</t>
  </si>
  <si>
    <t>Zadavatel:</t>
  </si>
  <si>
    <t>IČ:</t>
  </si>
  <si>
    <t>00268321</t>
  </si>
  <si>
    <t>Město Světlá nad Sázavou, nám. Trčků z Lípy 18</t>
  </si>
  <si>
    <t>DIČ:</t>
  </si>
  <si>
    <t>CZ00268321</t>
  </si>
  <si>
    <t>Uchazeč:</t>
  </si>
  <si>
    <t>Vyplň údaj</t>
  </si>
  <si>
    <t>Projektant:</t>
  </si>
  <si>
    <t>27517721</t>
  </si>
  <si>
    <t>PROJEKT efekt s.r.o., Kubelíkova 1224/42, 130 00</t>
  </si>
  <si>
    <t>CZ27517721</t>
  </si>
  <si>
    <t>True</t>
  </si>
  <si>
    <t>Zpracovatel:</t>
  </si>
  <si>
    <t xml:space="preserve"> </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</si>
  <si>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</si>
  <si>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</si>
  <si>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</si>
  <si>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</si>
  <si>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</si>
  <si>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</si>
  <si>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</si>
  <si>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</si>
  <si>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</si>
  <si>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</si>
  <si>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</si>
  <si>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</si>
  <si>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</si>
  <si>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</si>
  <si>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</si>
  <si>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</si>
  <si>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</si>
  <si>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</si>
  <si>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</si>
  <si>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</si>
  <si>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</si>
  <si>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</si>
  <si>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</si>
  <si>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</si>
  <si>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</si>
  <si>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</si>
  <si>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</si>
  <si>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</si>
  <si>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</si>
  <si>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</si>
  <si>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</si>
  <si>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</si>
  <si>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</si>
  <si>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</si>
  <si>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</si>
  <si>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</si>
  <si>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</si>
  <si>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</si>
  <si>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</si>
  <si>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</si>
  <si>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</si>
  <si>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SO1</t>
  </si>
  <si>
    <t>ČOV</t>
  </si>
  <si>
    <t>STA</t>
  </si>
  <si>
    <t>1</t>
  </si>
  <si>
    <t>{badcfa51-ef00-4c05-a13d-0ce99d752ead}</t>
  </si>
  <si>
    <t>VN a ON</t>
  </si>
  <si>
    <t>Vedlejší náklady a ostatní náklady</t>
  </si>
  <si>
    <t>{5cdc5b67-f720-47db-be33-b1c5d0a2a703}</t>
  </si>
  <si>
    <t>KRYCÍ LIST SOUPISU PRACÍ</t>
  </si>
  <si>
    <t>Objekt:</t>
  </si>
  <si>
    <t>SO1 - ČOV</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</si>
  <si>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</si>
  <si>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</si>
  <si>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</si>
  <si>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</si>
  <si>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</si>
  <si>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</si>
  <si>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</si>
  <si>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</si>
  <si>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38 - Různé kompletní konstrukce</t>
  </si>
  <si>
    <t xml:space="preserve">    4 - Vodorovné konstrukce</t>
  </si>
  <si>
    <t xml:space="preserve">    5 - Komunikace pozemní</t>
  </si>
  <si>
    <t xml:space="preserve">    8 - Trubní vedení</t>
  </si>
  <si>
    <t xml:space="preserve">    9 - Ostatní konstrukce a práce, bourání</t>
  </si>
  <si>
    <t xml:space="preserve">    998 - Přesun hmot</t>
  </si>
  <si>
    <t>M - Práce a dodávky M</t>
  </si>
  <si>
    <t xml:space="preserve">    21-M - Elektromontáže</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</si>
  <si>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</si>
  <si>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</si>
  <si>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</si>
  <si>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</si>
  <si>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</si>
  <si>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</si>
  <si>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</si>
  <si>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</si>
  <si>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</si>
  <si>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</si>
  <si>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</si>
  <si>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</si>
  <si>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</si>
  <si>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</si>
  <si>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</si>
  <si>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</si>
  <si>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</si>
  <si>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</si>
  <si>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113106023</t>
  </si>
  <si>
    <t>Rozebrání dlažeb při překopech komunikací pro pěší ze zámkové dlažby ručně</t>
  </si>
  <si>
    <t>m2</t>
  </si>
  <si>
    <t>CS ÚRS 2024 01</t>
  </si>
  <si>
    <t>4</t>
  </si>
  <si>
    <t>2</t>
  </si>
  <si>
    <t>2029528681</t>
  </si>
  <si>
    <t>PP</t>
  </si>
  <si>
    <t>Rozebrání dlažeb a dílců při překopech inženýrských sítí s přemístěním hmot na skládku na vzdálenost do 3 m nebo s naložením na dopravní prostředek ručně komunikací pro pěší s ložem z kameniva nebo živice a s výplní spár ze zámkové dlažby</t>
  </si>
  <si>
    <t>Online PSC</t>
  </si>
  <si>
    <t>https://podminky.urs.cz/item/CS_URS_2024_01/113106023</t>
  </si>
  <si>
    <t>VV</t>
  </si>
  <si>
    <t>"pro přívod elektro do BD" 2*2</t>
  </si>
  <si>
    <t>Součet</t>
  </si>
  <si>
    <t>113204111</t>
  </si>
  <si>
    <t>Vytrhání obrub záhonových</t>
  </si>
  <si>
    <t>m</t>
  </si>
  <si>
    <t>-1902974470</t>
  </si>
  <si>
    <t>Vytrhání obrub s vybouráním lože, s přemístěním hmot na skládku na vzdálenost do 3 m nebo s naložením na dopravní prostředek záhonových</t>
  </si>
  <si>
    <t>https://podminky.urs.cz/item/CS_URS_2024_01/113204111</t>
  </si>
  <si>
    <t>"pro přívod elektro do BD" 2</t>
  </si>
  <si>
    <t>3</t>
  </si>
  <si>
    <t>131213711</t>
  </si>
  <si>
    <t>Hloubení zapažených jam v soudržných horninách třídy těžitelnosti I skupiny 3 ručně</t>
  </si>
  <si>
    <t>m3</t>
  </si>
  <si>
    <t>-1338148902</t>
  </si>
  <si>
    <t>Hloubení zapažených jam ručně s urovnáním dna do předepsaného profilu a spádu v hornině třídy těžitelnosti I skupiny 3 soudržných</t>
  </si>
  <si>
    <t>https://podminky.urs.cz/item/CS_URS_2024_01/131213711</t>
  </si>
  <si>
    <t>"odkopání stáv. ČOV pro její demontáž" (5,5*3,9-4,5*2,9)*2,5</t>
  </si>
  <si>
    <t>131251102</t>
  </si>
  <si>
    <t>Hloubení jam nezapažených v hornině třídy těžitelnosti I skupiny 3 objem do 50 m3 strojně</t>
  </si>
  <si>
    <t>-1490339234</t>
  </si>
  <si>
    <t>Hloubení nezapažených jam a zářezů strojně s urovnáním dna do předepsaného profilu a spádu v hornině třídy těžitelnosti I skupiny 3 přes 20 do 50 m3</t>
  </si>
  <si>
    <t>https://podminky.urs.cz/item/CS_URS_2024_01/131251102</t>
  </si>
  <si>
    <t>"viz situace - pro novou ČOV" Pi*2*2*3,25</t>
  </si>
  <si>
    <t>5</t>
  </si>
  <si>
    <t>132212121</t>
  </si>
  <si>
    <t>Hloubení zapažených rýh šířky do 800 mm v soudržných horninách třídy těžitelnosti I skupiny 3 ručně</t>
  </si>
  <si>
    <t>720233612</t>
  </si>
  <si>
    <t>Hloubení zapažených rýh šířky do 800 mm ručně s urovnáním dna do předepsaného profilu a spádu v hornině třídy těžitelnosti I skupiny 3 soudržných</t>
  </si>
  <si>
    <t>https://podminky.urs.cz/item/CS_URS_2024_01/132212121</t>
  </si>
  <si>
    <t>"pro kanalizaci - 20%" (5,5+0,5+4)*0,8*1,2*0,2</t>
  </si>
  <si>
    <t>"pro přívod elektro z BD k ČOV - 20%" 11*0,3*0,7*0,2</t>
  </si>
  <si>
    <t>6</t>
  </si>
  <si>
    <t>132251101</t>
  </si>
  <si>
    <t>Hloubení rýh nezapažených š do 800 mm v hornině třídy těžitelnosti I skupiny 3 objem do 20 m3 strojně</t>
  </si>
  <si>
    <t>-620110139</t>
  </si>
  <si>
    <t>Hloubení nezapažených rýh šířky do 800 mm strojně s urovnáním dna do předepsaného profilu a spádu v hornině třídy těžitelnosti I skupiny 3 do 20 m3</t>
  </si>
  <si>
    <t>https://podminky.urs.cz/item/CS_URS_2024_01/132251101</t>
  </si>
  <si>
    <t>"pro kanalizaci - 80%" (5,5+0,5+4)*0,8*1,2*0,8</t>
  </si>
  <si>
    <t>"pro přívod elektro z BD k ČOV - 80%" 11*0,3*0,7*0,8</t>
  </si>
  <si>
    <t>7</t>
  </si>
  <si>
    <t>162251102</t>
  </si>
  <si>
    <t>Vodorovné přemístění přes 20 do 50 m výkopku/sypaniny z horniny třídy těžitelnosti I skupiny 1 až 3</t>
  </si>
  <si>
    <t>1597795931</t>
  </si>
  <si>
    <t>Vodorovné přemístění výkopku nebo sypaniny po suchu na obvyklém dopravním prostředku, bez naložení výkopku, avšak se složením bez rozhrnutí z horniny třídy těžitelnosti I skupiny 1 až 3 na vzdálenost přes 20 do 50 m</t>
  </si>
  <si>
    <t>https://podminky.urs.cz/item/CS_URS_2024_01/162251102</t>
  </si>
  <si>
    <t>"doprava lože a obsypu po staveništi" 1,13+3,86</t>
  </si>
  <si>
    <t>8</t>
  </si>
  <si>
    <t>162351103</t>
  </si>
  <si>
    <t>Vodorovné přemístění přes 50 do 500 m výkopku/sypaniny z horniny třídy těžitelnosti I skupiny 1 až 3</t>
  </si>
  <si>
    <t>-1969491645</t>
  </si>
  <si>
    <t>Vodorovné přemístění výkopku nebo sypaniny po suchu na obvyklém dopravním prostředku, bez naložení výkopku, avšak se složením bez rozhrnutí z horniny třídy těžitelnosti I skupiny 1 až 3 na vzdálenost přes 50 do 500 m</t>
  </si>
  <si>
    <t>https://podminky.urs.cz/item/CS_URS_2024_01/162351103</t>
  </si>
  <si>
    <t>"odvoz veškeré vytěžené zeminy na mezideponii" 21+40,941+2,382+9,528</t>
  </si>
  <si>
    <t>"odvoz zeminy z mezideponie zpět na stavbu k zásypům" 60,545</t>
  </si>
  <si>
    <t>9</t>
  </si>
  <si>
    <t>162751113</t>
  </si>
  <si>
    <t>Vodorovné přemístění přes 5 000 do 6000 m výkopku/sypaniny z horniny třídy těžitelnosti I skupiny 1 až 3</t>
  </si>
  <si>
    <t>960752347</t>
  </si>
  <si>
    <t>Vodorovné přemístění výkopku nebo sypaniny po suchu na obvyklém dopravním prostředku, bez naložení výkopku, avšak se složením bez rozhrnutí z horniny třídy těžitelnosti I skupiny 1 až 3 na vzdálenost přes 5 000 do 6 000 m</t>
  </si>
  <si>
    <t>https://podminky.urs.cz/item/CS_URS_2024_01/162751113</t>
  </si>
  <si>
    <t>"odovz přebytečné zeminy na skládku" 21+40,341+2,382+9,528-60,545</t>
  </si>
  <si>
    <t>10</t>
  </si>
  <si>
    <t>167151101</t>
  </si>
  <si>
    <t>Nakládání výkopku z hornin třídy těžitelnosti I skupiny 1 až 3 do 100 m3</t>
  </si>
  <si>
    <t>1386464419</t>
  </si>
  <si>
    <t>Nakládání, skládání a překládání neulehlého výkopku nebo sypaniny strojně nakládání, množství do 100 m3, z horniny třídy těžitelnosti I, skupiny 1 až 3</t>
  </si>
  <si>
    <t>https://podminky.urs.cz/item/CS_URS_2024_01/167151101</t>
  </si>
  <si>
    <t>"pro dopravu lože a obsypu po staveništi" 1,13+3,86</t>
  </si>
  <si>
    <t>"pro odvoz zeminy z mezideponie zpět na stavbu k zásypům" 60,545</t>
  </si>
  <si>
    <t>"pro odvoz přebytečné zeminy z mezideponie na skládku" 21+40,341+2,382+9,528-60,545</t>
  </si>
  <si>
    <t>11</t>
  </si>
  <si>
    <t>171201221</t>
  </si>
  <si>
    <t>Poplatek za uložení na skládce (skládkovné) zeminy a kamení kód odpadu 17 05 04</t>
  </si>
  <si>
    <t>t</t>
  </si>
  <si>
    <t>161961072</t>
  </si>
  <si>
    <t>Poplatek za uložení stavebního odpadu na skládce (skládkovné) zeminy a kamení zatříděného do Katalogu odpadů pod kódem 17 05 04</t>
  </si>
  <si>
    <t>https://podminky.urs.cz/item/CS_URS_2024_01/171201221</t>
  </si>
  <si>
    <t>"odovz přebytečné zeminy na skládku" (21+40,341+2,382+9,528-60,545)*1,8</t>
  </si>
  <si>
    <t>174101101</t>
  </si>
  <si>
    <t>Zásyp jam, šachet rýh nebo kolem objektů sypaninou se zhutněním</t>
  </si>
  <si>
    <t>-41588882</t>
  </si>
  <si>
    <t>Zásyp sypaninou z jakékoliv horniny strojně s uložením výkopku ve vrstvách se zhutněním jam, šachet, rýh nebo kolem objektů v těchto vykopávkách</t>
  </si>
  <si>
    <t>https://podminky.urs.cz/item/CS_URS_2024_01/174101101</t>
  </si>
  <si>
    <t>P</t>
  </si>
  <si>
    <t>Poznámka k položce:_x000D_
položka obsahuje mimo samotného zásypu i naložení a dopravu výkopku ze vzdálenosti 10 m od místa zásypu (měřeno k těžišti uloženého výkopku)</t>
  </si>
  <si>
    <t>"zásypy vytěženou nebo dovezenou zeminou"</t>
  </si>
  <si>
    <t>"v místě demontované stáv. ČOV" (5,5*3,9)*2,5</t>
  </si>
  <si>
    <t>"nad kanalizací" (5,5+0,5+4)*0,8*(1,2-0,1-0,4)</t>
  </si>
  <si>
    <t>"nad přívodem elektro z BD k ČOV" 11*0,3*(0,7-0,1-0,2)</t>
  </si>
  <si>
    <t>Mezisoučet</t>
  </si>
  <si>
    <t>"zásyp prosívkou"</t>
  </si>
  <si>
    <t>"viz situace - kolem nové ČOV" (Pi*2*2*3,25-Pi*1,25*1,25*3-Pi*1,35*1,35*(0,15+0,1))</t>
  </si>
  <si>
    <t>13</t>
  </si>
  <si>
    <t>M</t>
  </si>
  <si>
    <t>583373030</t>
  </si>
  <si>
    <t>štěrkopísek frakce 0/8</t>
  </si>
  <si>
    <t>1153023919</t>
  </si>
  <si>
    <t>"viz situace - kolem nové ČOV" (Pi*2*2*3,25-Pi*1,25*1,25*3-Pi*1,35*1,35*(0,15+0,1))*2</t>
  </si>
  <si>
    <t>14</t>
  </si>
  <si>
    <t>181912111</t>
  </si>
  <si>
    <t>Úprava pláně v hornině třídy těžitelnosti I skupiny 3 bez zhutnění ručně</t>
  </si>
  <si>
    <t>-1524351936</t>
  </si>
  <si>
    <t>Úprava pláně vyrovnáním výškových rozdílů ručně v hornině třídy těžitelnosti I skupiny 3 bez zhutnění</t>
  </si>
  <si>
    <t>https://podminky.urs.cz/item/CS_URS_2024_01/181912111</t>
  </si>
  <si>
    <t>"kolem stavby" 14*6</t>
  </si>
  <si>
    <t>15</t>
  </si>
  <si>
    <t>181411131</t>
  </si>
  <si>
    <t>Založení parkového trávníku výsevem plochy do 1000 m2 v rovině a ve svahu do 1:5</t>
  </si>
  <si>
    <t>-551783351</t>
  </si>
  <si>
    <t>Založení trávníku na půdě předem připravené plochy do 1000 m2 výsevem včetně utažení parkového v rovině nebo na svahu do 1:5</t>
  </si>
  <si>
    <t>16</t>
  </si>
  <si>
    <t>005724100</t>
  </si>
  <si>
    <t>osivo směs travní parková</t>
  </si>
  <si>
    <t>kg</t>
  </si>
  <si>
    <t>77923247</t>
  </si>
  <si>
    <t>"kolem stavby" 14*6*0,025</t>
  </si>
  <si>
    <t>17</t>
  </si>
  <si>
    <t>175151101</t>
  </si>
  <si>
    <t>Obsypání potrubí strojně sypaninou bez prohození, uloženou do 3 m</t>
  </si>
  <si>
    <t>-802403478</t>
  </si>
  <si>
    <t>Obsypání potrubí strojně sypaninou z vhodných třídy těžitelnosti I a II, skupiny 1 až 4 nebo materiálem připraveným podél výkopu ve vzdálenosti do 3 m od jeho kraje, pro jakoukoliv hloubku výkopu a míru zhutnění bez prohození sypaniny</t>
  </si>
  <si>
    <t>https://podminky.urs.cz/item/CS_URS_2024_01/175151101</t>
  </si>
  <si>
    <t>"kolem kanalizace" (5,5+0,5+4)*0,8*0,4</t>
  </si>
  <si>
    <t>"kolem přívodu elektro z BD k ČOV" 11*0,3*0,2</t>
  </si>
  <si>
    <t>18</t>
  </si>
  <si>
    <t>-668999231</t>
  </si>
  <si>
    <t>"kolem kanalizace" (5,5+0,5+4)*0,8*0,4*2</t>
  </si>
  <si>
    <t>"kolem přívodu elektro z BD k ČOV" 11*0,3*0,2*2</t>
  </si>
  <si>
    <t>Zakládání</t>
  </si>
  <si>
    <t>19</t>
  </si>
  <si>
    <t>213311113</t>
  </si>
  <si>
    <t>Polštáře zhutněné pod základy z kameniva drceného frakce 16 až 32 mm</t>
  </si>
  <si>
    <t>2020049623</t>
  </si>
  <si>
    <t>Polštáře zhutněné pod základy z kameniva hrubého drceného, frakce 16 - 32 mm</t>
  </si>
  <si>
    <t>"pod novou ČOV" Pi*1,35*1,35*0,1</t>
  </si>
  <si>
    <t>20</t>
  </si>
  <si>
    <t>273321411</t>
  </si>
  <si>
    <t>Základové desky ze ŽB bez zvýšených nároků na prostředí tř. C 20/25</t>
  </si>
  <si>
    <t>-1864489103</t>
  </si>
  <si>
    <t>Základy z betonu železového (bez výztuže) desky z betonu bez zvláštních nároků na prostředí tř. C 20/25</t>
  </si>
  <si>
    <t>https://podminky.urs.cz/item/CS_URS_2024_01/273321411</t>
  </si>
  <si>
    <t>"pod novou ČOV" Pi*1,35*1,35*0,15</t>
  </si>
  <si>
    <t>273351121</t>
  </si>
  <si>
    <t>Zřízení bednění základových desek</t>
  </si>
  <si>
    <t>-136025772</t>
  </si>
  <si>
    <t>Bednění základů desek zřízení</t>
  </si>
  <si>
    <t>https://podminky.urs.cz/item/CS_URS_2024_01/273351121</t>
  </si>
  <si>
    <t>"bednění desky pod novou ČOV" Pi*2,7*0,15</t>
  </si>
  <si>
    <t>22</t>
  </si>
  <si>
    <t>273351122</t>
  </si>
  <si>
    <t>Odstranění bednění základových desek</t>
  </si>
  <si>
    <t>2013225668</t>
  </si>
  <si>
    <t>Bednění základů desek odstranění</t>
  </si>
  <si>
    <t>https://podminky.urs.cz/item/CS_URS_2024_01/273351122</t>
  </si>
  <si>
    <t>23</t>
  </si>
  <si>
    <t>273361821</t>
  </si>
  <si>
    <t>Výztuž základových desek betonářskou ocelí 10 505 (R)</t>
  </si>
  <si>
    <t>-1182231926</t>
  </si>
  <si>
    <t>Výztuž základů desek z betonářské oceli 10 505 (R) nebo BSt 500</t>
  </si>
  <si>
    <t>https://podminky.urs.cz/item/CS_URS_2024_01/273361821</t>
  </si>
  <si>
    <t>"výztuž KARI 100/100-8/8 mm"</t>
  </si>
  <si>
    <t>"pod novou ČOV" Pi*1,35*1,35*7,9*0,001*1,3</t>
  </si>
  <si>
    <t>Svislé a kompletní konstrukce</t>
  </si>
  <si>
    <t>38</t>
  </si>
  <si>
    <t>Různé kompletní konstrukce</t>
  </si>
  <si>
    <t>24</t>
  </si>
  <si>
    <t>Dodávka a montáž ČOV CLEANNY 50 včetně veškerého příslušenství, specifikace-viz PD</t>
  </si>
  <si>
    <t>soubor</t>
  </si>
  <si>
    <t>2014099739</t>
  </si>
  <si>
    <t>Dodávka a montáž ČOV CLEANNY 50 včetně veškerého příslušenství, specifikace-viz PD, součástí položky jsou veškeré práce a dodávky potřebné ke správné funkci ČOV vč. dmychadla, pokopu, zásuvky pro dmychadlo, apod.</t>
  </si>
  <si>
    <t>"viz PD" 1</t>
  </si>
  <si>
    <t>Vodorovné konstrukce</t>
  </si>
  <si>
    <t>25</t>
  </si>
  <si>
    <t>451573111</t>
  </si>
  <si>
    <t>Lože pod potrubí otevřený výkop ze štěrkopísku</t>
  </si>
  <si>
    <t>-1777076419</t>
  </si>
  <si>
    <t>Lože pod potrubí, stoky a drobné objekty v otevřeném výkopu z písku a štěrkopísku do 63 mm</t>
  </si>
  <si>
    <t>https://podminky.urs.cz/item/CS_URS_2024_01/451573111</t>
  </si>
  <si>
    <t>"pro kanalizaci" (5,5+0,5+4)*0,8*0,1</t>
  </si>
  <si>
    <t>"pod přívod elektro z BD k ČOV" 11*0,3*0,1</t>
  </si>
  <si>
    <t>Komunikace pozemní</t>
  </si>
  <si>
    <t>26</t>
  </si>
  <si>
    <t>564861011</t>
  </si>
  <si>
    <t>Podklad ze štěrkodrtě ŠD plochy do 100 m2 tl 200 mm</t>
  </si>
  <si>
    <t>697368261</t>
  </si>
  <si>
    <t>Podklad ze štěrkodrti ŠD s rozprostřením a zhutněním plochy jednotlivě do 100 m2, po zhutnění tl. 200 mm</t>
  </si>
  <si>
    <t>https://podminky.urs.cz/item/CS_URS_2024_01/564861011</t>
  </si>
  <si>
    <t>"pod zámkovou dlažbu" 2*2</t>
  </si>
  <si>
    <t>27</t>
  </si>
  <si>
    <t>596211120</t>
  </si>
  <si>
    <t>Kladení zámkové dlažby komunikací pro pěší ručně tl 60 mm skupiny B pl do 50 m2</t>
  </si>
  <si>
    <t>-289634220</t>
  </si>
  <si>
    <t>Kladení dlažby z betonových zámkových dlaždic komunikací pro pěší ručně s ložem z kameniva těženého nebo drceného tl. do 40 mm, s vyplněním spár s dvojitým hutněním, vibrováním a se smetením přebytečného materiálu na krajnici tl. 60 mm skupiny B, pro plochy do 50 m2</t>
  </si>
  <si>
    <t>https://podminky.urs.cz/item/CS_URS_2024_01/596211120</t>
  </si>
  <si>
    <t>"pro přívod elektro do BD - zpětné zadláždění původní dlažbou" 2*2</t>
  </si>
  <si>
    <t>Trubní vedení</t>
  </si>
  <si>
    <t>28</t>
  </si>
  <si>
    <t>871313121</t>
  </si>
  <si>
    <t>Montáž kanalizačního potrubí hladkého plnostěnného SN 8 z PVC-U DN 160</t>
  </si>
  <si>
    <t>1119076311</t>
  </si>
  <si>
    <t>Montáž kanalizačního potrubí z tvrdého PVC-U hladkého plnostěnného tuhost SN 8 DN 160</t>
  </si>
  <si>
    <t>https://podminky.urs.cz/item/CS_URS_2024_01/871313121</t>
  </si>
  <si>
    <t>"kanalizace před a za ČOV" 5,5+0,5+4</t>
  </si>
  <si>
    <t>29</t>
  </si>
  <si>
    <t>28611164</t>
  </si>
  <si>
    <t>trubka kanalizační PVC-U plnostěnná jednovrstvá DN 160x1000mm SN8</t>
  </si>
  <si>
    <t>2140055042</t>
  </si>
  <si>
    <t>"kanalizace před a za ČOV" 0+1+1</t>
  </si>
  <si>
    <t>30</t>
  </si>
  <si>
    <t>28611165</t>
  </si>
  <si>
    <t>trubka kanalizační PVC-U plnostěnná jednovrstvá DN 160x3000mm SN8</t>
  </si>
  <si>
    <t>143737739</t>
  </si>
  <si>
    <t>"kanalizace před a za ČOV" 6+0+3</t>
  </si>
  <si>
    <t>31</t>
  </si>
  <si>
    <t>877310310</t>
  </si>
  <si>
    <t>Montáž kolen na kanalizačním potrubí z PP nebo tvrdého PVC trub hladkých plnostěnných DN 150</t>
  </si>
  <si>
    <t>kus</t>
  </si>
  <si>
    <t>301140913</t>
  </si>
  <si>
    <t>Montáž tvarovek na kanalizačním plastovém potrubí z PP nebo PVC-U hladkého plnostěnného kolen, víček nebo hrdlových uzávěrů DN 150</t>
  </si>
  <si>
    <t>https://podminky.urs.cz/item/CS_URS_2024_01/877310310</t>
  </si>
  <si>
    <t>"pro napojení na stáv. šachtu" 1</t>
  </si>
  <si>
    <t>"napojení na vsazenou odbočku" 1</t>
  </si>
  <si>
    <t>32</t>
  </si>
  <si>
    <t>28611361</t>
  </si>
  <si>
    <t>koleno kanalizační PVC KG 160x45°</t>
  </si>
  <si>
    <t>1865121775</t>
  </si>
  <si>
    <t>"pro napojení na stáv. šachtu" 1*1,015</t>
  </si>
  <si>
    <t>"napojení na vsazenou odbočku" 1*1,015</t>
  </si>
  <si>
    <t>33</t>
  </si>
  <si>
    <t>877355121</t>
  </si>
  <si>
    <t>Výřez a montáž tvarovek odbočných na potrubí z kanalizačních trub z PVC DN 200</t>
  </si>
  <si>
    <t>621549501</t>
  </si>
  <si>
    <t>Výřez a montáž odbočné tvarovky na potrubí z trub z tvrdého PVC DN 200</t>
  </si>
  <si>
    <t>https://podminky.urs.cz/item/CS_URS_2024_01/877355121</t>
  </si>
  <si>
    <t>34</t>
  </si>
  <si>
    <t>28611918</t>
  </si>
  <si>
    <t>odbočka kanalizační plastová s hrdlem KG 200/160/45°</t>
  </si>
  <si>
    <t>909351123</t>
  </si>
  <si>
    <t>35</t>
  </si>
  <si>
    <t>894811231</t>
  </si>
  <si>
    <t>Revizní šachta z PVC typ pravý/přímý/levý, DN 400/160 tlak 12,5 t hl od 860 do 1230 mm</t>
  </si>
  <si>
    <t>888820681</t>
  </si>
  <si>
    <t>Revizní šachta z tvrdého PVC v otevřeném výkopu typ pravý/přímý/levý (DN šachty/DN trubního vedení) DN 400/160, odolnost vnějšímu tlaku 12,5 t, hloubka od 860 do 1230 mm</t>
  </si>
  <si>
    <t>https://podminky.urs.cz/item/CS_URS_2024_01/894811231</t>
  </si>
  <si>
    <t>"šachta pro odběr vzorků" 1</t>
  </si>
  <si>
    <t>Ostatní konstrukce a práce, bourání</t>
  </si>
  <si>
    <t>36</t>
  </si>
  <si>
    <t>Demontáž, odvoz stávající ČOV na skládku a poplatek za skládku</t>
  </si>
  <si>
    <t>2040686261</t>
  </si>
  <si>
    <t>Demontáž, odvoz stávající ČOV na skládku a poplatek za skládku, půdorysný rozměr stávající ČOV je 4500x2900 mm</t>
  </si>
  <si>
    <t>"viz situace" 1</t>
  </si>
  <si>
    <t>37</t>
  </si>
  <si>
    <t>916231213</t>
  </si>
  <si>
    <t>Osazení chodníkového obrubníku betonového stojatého s boční opěrou do lože z betonu prostého</t>
  </si>
  <si>
    <t>-637832056</t>
  </si>
  <si>
    <t>Osazení chodníkového obrubníku betonového se zřízením lože, s vyplněním a zatřením spár cementovou maltou stojatého s boční opěrou z betonu prostého, do lože z betonu prostého</t>
  </si>
  <si>
    <t>https://podminky.urs.cz/item/CS_URS_2024_01/916231213</t>
  </si>
  <si>
    <t>"stáv. očištěný obrubník" 2</t>
  </si>
  <si>
    <t>979024442</t>
  </si>
  <si>
    <t>Očištění vybouraných obrubníků a krajníků chodníkových</t>
  </si>
  <si>
    <t>-994868909</t>
  </si>
  <si>
    <t>Očištění vybouraných prvků komunikací od spojovacího materiálu s odklizením a uložením očištěných hmot a spojovacího materiálu na skládku na vzdálenost do 10 m obrubníků a krajníků, vybouraných z jakéhokoliv lože a s jakoukoliv výplní spár chodníkových</t>
  </si>
  <si>
    <t>https://podminky.urs.cz/item/CS_URS_2024_01/979024442</t>
  </si>
  <si>
    <t>"stáv. obrubník" 2</t>
  </si>
  <si>
    <t>39</t>
  </si>
  <si>
    <t>979054451</t>
  </si>
  <si>
    <t>Očištění vybouraných zámkových dlaždic s původním spárováním z kameniva těženého</t>
  </si>
  <si>
    <t>-426765461</t>
  </si>
  <si>
    <t>Očištění vybouraných prvků komunikací od spojovacího materiálu s odklizením a uložením očištěných hmot a spojovacího materiálu na skládku na vzdálenost do 10 m zámkových dlaždic s vyplněním spár kamenivem</t>
  </si>
  <si>
    <t>https://podminky.urs.cz/item/CS_URS_2024_01/979054451</t>
  </si>
  <si>
    <t>"stáv. dlažba" 2*2</t>
  </si>
  <si>
    <t>998</t>
  </si>
  <si>
    <t>Přesun hmot</t>
  </si>
  <si>
    <t>40</t>
  </si>
  <si>
    <t>998276101</t>
  </si>
  <si>
    <t>Přesun hmot pro trubní vedení z trub z plastických hmot otevřený výkop</t>
  </si>
  <si>
    <t>1412609820</t>
  </si>
  <si>
    <t>Přesun hmot pro trubní vedení hloubené z trub z plastických hmot nebo sklolaminátových pro vodovody, kanalizace, teplovody, produktovody v otevřeném výkopu dopravní vzdálenost do 15 m</t>
  </si>
  <si>
    <t>https://podminky.urs.cz/item/CS_URS_2024_01/998276101</t>
  </si>
  <si>
    <t>Práce a dodávky M</t>
  </si>
  <si>
    <t>21-M</t>
  </si>
  <si>
    <t>Elektromontáže</t>
  </si>
  <si>
    <t>41</t>
  </si>
  <si>
    <t>Dodávka a montáž potřebné elektroinstalace včetně úpravy stávající elektroinstalace</t>
  </si>
  <si>
    <t>64</t>
  </si>
  <si>
    <t>319781053</t>
  </si>
  <si>
    <t>Dodávka a montáž potřebné elektroinstalace včetně úpravy stávající elektroinstalace, položka zahrnuje tyto práce a dodávky :
- provedení prostupu pr. 60 mm v cihelné zdi tl. 600 mm včetně zapravení (prostup se týká i izolační přizdívky tl. 140 mm a hydroizolace)
- úprava elektroinstaalce v suterénu bytového domu za účelem napojení ČOV
- dodávka a montáž vedení CYKY 5x1,5 mm2/400V délky 20 mb
- dodávka a montáž samostatného jističe 400 V / 10 A
- dodávka a montáž zásuvky pro připojení vzduchové pumpy
- vysekání drážky v cihelné zdi 40x40 mm včetně zaházení a výmalby
- další samostatně nerozpočtvoané práce a dodávky potřebné pro zdárný provoz ČOV
- odvoz a likvidace suti</t>
  </si>
  <si>
    <t>42</t>
  </si>
  <si>
    <t>Dodávka a montáž pilířku dmychadla včetně veškerého příslušenství, specifikace-viz PD</t>
  </si>
  <si>
    <t>1943748478</t>
  </si>
  <si>
    <t>VN a ON - Vedlejší náklady a ostatní náklady</t>
  </si>
  <si>
    <t>VRN - Vedlejší rozpočtové náklady</t>
  </si>
  <si>
    <t xml:space="preserve">    VRN1 - Průzkumné, geodetické a projektové práce</t>
  </si>
  <si>
    <t xml:space="preserve">    VRN2 - Příprava staveniště</t>
  </si>
  <si>
    <t xml:space="preserve">    VRN3 - Zařízení staveniště</t>
  </si>
  <si>
    <t xml:space="preserve">    VRN4 - Inženýrská činnost</t>
  </si>
  <si>
    <t xml:space="preserve">    VRN5 - Finanční náklady</t>
  </si>
  <si>
    <t>VRN</t>
  </si>
  <si>
    <t>Vedlejší rozpočtové náklady</t>
  </si>
  <si>
    <t>VRN1</t>
  </si>
  <si>
    <t>Průzkumné, geodetické a projektové práce</t>
  </si>
  <si>
    <t>Projektové práce</t>
  </si>
  <si>
    <t>1024</t>
  </si>
  <si>
    <t>-55059122</t>
  </si>
  <si>
    <t xml:space="preserve">Do této položky patří : 1) náklady na vyhotovení dokumentace skutečného provedení stavby (dále jen DSP) a její předání objednateli v požadované formě a požadovaném počtu, přičemž za požadovaný počet se považují 2x tištěné paré a 1xelektronické paré, za požadovanou formu se považuje 2xtištěná podoba a 1xelektronická podoba ve formátu dwg+doc+xls a 1xelektronická podoba ve formátu pdf+doc+xls (zadavatel nebude poskytovat prováděcí projekt v jiné podobě než je poskytnut v rámci výběrového řízení), rozsah DSP musí odpovídat požadavkům vyhlášky na rozsah dokumentací v platném znění. 
2) geodetické zaměření nového vedení kanalizace a elektro v exteriéru budovy
</t>
  </si>
  <si>
    <t>"viz popis položky, projektová dokumentace, zadavací dokumentace, apod." 1</t>
  </si>
  <si>
    <t>VRN2</t>
  </si>
  <si>
    <t>Příprava staveniště</t>
  </si>
  <si>
    <t>237401191</t>
  </si>
  <si>
    <t>Základní rozdělení průvodních činností a nákladů příprava staveniště. Do této položky patří náklady spojené s účastí zhotovitele na předání a převzetí staveniště : 
1) Předání a převzetí staveniště
Do této položky patří náklady spojené s účastí zhotovitele na předání a převzetí staveniště.
2) Ochrana stávajících inženýrských sítí na staveništi
Do této položky patří náklady na přezkoumání podkladů objednatel o stavu inženýrských sítí probíhajících staveništěm nebo dotčenými stavbou i mimo území staveniště, kontrola a vytýčení jejich skutečno trasy a provedení ochranných opatření pro zabezpečení stávajících inženýrských sítí.
3) Dočasná dopravní opatření
Náklady na vyhotovení návrhu dočasného dopravního značení a zvláštního užívání komunikace, vč. projednání, odsouhlasení s dotčenými orgány a organizacemi a zajištění správních rozhodnutí, dodání dopravních značek a světelné signalizace, jejich rozmístění a přemísťování a jejich údržba v průběhu výstavby včetně následného odstranění, poplatky za správní řízení, splnění podmínek správních rozhodnutí a orgánu DOSS.
4) Užívání veřejných ploch a prostranství
Do této položky patří náklady a poplatky spojené s užíváním veřejných ploch a prostranství, pokud jsou stavebními pracemi nebo souvisejícími činnostmi dotčeny, a to včetně užívání ploch v souvislosti s uložením stavebního materiálu nebo stavebního odpadu.
5) Bezpečnostní a hygienická opatření na staveništi
Do této položky jsou zahrnuty náklady na ochranu staveniště před vstupem nepovolaných osob, včetně příslušného značení, náklady na oplocení staveniště či na jeho osvětlení, náklady na vypracování potřebné dokumentace pro provoz staveniště z hlediska požární ochrany (požární řád a poplachová směrnice) a z hlediska provozu staveniště (provozně dopravní řád)
6) Napojení staveniště na veškeré inženýrské sítě v rozsahu a provedení dle PD včětně používání jednotlivých napojení po dobu stavby a jejich zrušení po dokončení stavby.</t>
  </si>
  <si>
    <t>VRN3</t>
  </si>
  <si>
    <t>Zařízení staveniště</t>
  </si>
  <si>
    <t>1013886</t>
  </si>
  <si>
    <t>Základní rozdělení průvodních činností a nákladů zařízení staveniště. V rámci nákladů na zařízení staveniště ocení zhotovitel veškeré náklady spojené s vybudováním, provozem a odstraněním zařízení staveniště, a to ve fázích :
1) Vybudování zařízení staveniště
Do této položky patří náklady s případným vypracováním projektové dokumentace zařízení staveniště, zřízením přípojek energií k objektům zařízení staveniště, vybudování případných měřících odběrných míst a zřízení, případná příprava území pro objekty zařízení staveniště a vlastní vybudování objektů zařízení staveniště
2) Provoz zařízení staveniště
Do této položky patří náklady na vybavení objektů zařízení staveniště , náklady na energie spotřebované dodavatelem v rámci provozu zařízení staveniště, náklady na potřebný úklid v prostorách zařízení staveniště, náklady na nutnou údržbu a opravy na objektech zařízení staveniště a na přípojkách energií.
3) Odstranění zařízení staveniště
Do této položky patří odstranění objektů zařízení staveniště včetně přípojek energií a jejich odvoz. Položka zahrnuje i náklady na úpravu povrchů po odstranění zařízení staveniště a úklid ploch, na kterých bylo zařízení staveniště provozováno.
Položka zahrnuje veškeré náklady a činnosti související s vybudováním, provozem a likvidací staveniště, zajištění připojení na elektrickou energii, vodu a odvodnění staveniště, provádění každodenního hrubého úklidu staveniště a průběžnou likvidaci vznikajících odpadů oprávněnou osobou. Součástí této položky jsou standardní prvky BOZP (mobilní oplocení, výstražné značení, přechody výkopů, oplocení, zábradlí, atd - včetně jejich dodávky, montáže, údržby a demontáže, respektive likvidace) a plnění povinosti vyplývajících z plánu BOZP včetně připomínek příslušných úřadů. Součástí položky Zařízení staveniště je poskytnutí části zařízení staveniště (včetně stolu a 10-ti židlí) pro umožnění činnosti TDS, AD a SÚ za účelem konání kontrolním dnů a všech dalších svolávaných jednání (předpokládá se čistý prostor - např. stavební buňka či jiná kancelář stavby).</t>
  </si>
  <si>
    <t>VRN4</t>
  </si>
  <si>
    <t>Inženýrská činnost</t>
  </si>
  <si>
    <t xml:space="preserve">Kompletace dokladové části stavby k předání a převzetí stavby a kolaudaci stavby </t>
  </si>
  <si>
    <t>-114141031</t>
  </si>
  <si>
    <t>Kompletace dokladů (shromáždění dokladů) o vlastnostech materiálů, o provedených zkouškách a měření, o výchozích kontrolách provozuschopnosti, o zaškolení obsluhy, revizní zprávy s výsledkem-bez závad, doklady o oprávnění k provádění prací, doklady o likvidaci odpadů, návody k obsluze, kopie záručních listů - 2x tištěně</t>
  </si>
  <si>
    <t>VRN5</t>
  </si>
  <si>
    <t>Finanční náklady</t>
  </si>
  <si>
    <t>-2064200571</t>
  </si>
  <si>
    <t>Základní rozdělení průvodních činností a nákladů finanční náklady. Do této položky patří náklady spojené s povinným pojištěním dodavatele nebo stavebního díla či jeho části dle požadavku objednatele, je-li toto pojištění pořadováno v zadavacích či jiných podmínkách a dokumentech, jež jsou součástí zadavací dokumentace. Dále sem patří náklady na požadovanou bankovní záruku za splnění závazku provést dílo a na bankovní záruku trvající po dobu záruční lhůty, jsou-li tyto bankovní záruky pořadovány v zadavacích či jiných podmínkách a dokumentech, jež jsou součástí zadávací dokumentace. Bankovní záruky budou odpovídat podmínkám uvedeným v SOD. Výše bankovních záruk jsou určeny smlouvou o dílo.</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</si>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</sst>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2" fillId="0" borderId="0" applyNumberFormat="0" applyFill="0" applyBorder="0" applyAlignment="0" applyProtection="0"/>
  </cellStyleXfs>
  <cellXfs count="322">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8"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2" fillId="4" borderId="9" xfId="0" applyFont="1" applyFill="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5"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6"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5"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6" xfId="0" applyNumberFormat="1" applyFont="1" applyBorder="1" applyAlignment="1">
      <alignment vertical="center"/>
    </xf>
    <xf numFmtId="0" fontId="5" fillId="0" borderId="0" xfId="0" applyFont="1" applyAlignment="1">
      <alignment horizontal="left" vertical="center"/>
    </xf>
    <xf numFmtId="4" fontId="29" fillId="0" borderId="20" xfId="0" applyNumberFormat="1" applyFont="1" applyBorder="1" applyAlignment="1">
      <alignment vertical="center"/>
    </xf>
    <xf numFmtId="4" fontId="29" fillId="0" borderId="21" xfId="0" applyNumberFormat="1" applyFont="1" applyBorder="1" applyAlignment="1">
      <alignment vertical="center"/>
    </xf>
    <xf numFmtId="166" fontId="29" fillId="0" borderId="21" xfId="0" applyNumberFormat="1" applyFont="1" applyBorder="1" applyAlignment="1">
      <alignment vertical="center"/>
    </xf>
    <xf numFmtId="4" fontId="29" fillId="0" borderId="22" xfId="0" applyNumberFormat="1" applyFont="1" applyBorder="1" applyAlignment="1">
      <alignment vertical="center"/>
    </xf>
    <xf numFmtId="0" fontId="30" fillId="0" borderId="0" xfId="0" applyFont="1" applyAlignment="1">
      <alignment horizontal="left" vertical="center"/>
    </xf>
    <xf numFmtId="0" fontId="0" fillId="0" borderId="4" xfId="0" applyBorder="1" applyAlignment="1">
      <alignment vertical="center" wrapText="1"/>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1"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4" fontId="24" fillId="0" borderId="0" xfId="0" applyNumberFormat="1" applyFont="1"/>
    <xf numFmtId="166" fontId="32" fillId="0" borderId="13" xfId="0" applyNumberFormat="1" applyFont="1" applyBorder="1"/>
    <xf numFmtId="166" fontId="32" fillId="0" borderId="14" xfId="0" applyNumberFormat="1" applyFont="1" applyBorder="1"/>
    <xf numFmtId="4" fontId="33"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2" fillId="0" borderId="23" xfId="0" applyFont="1" applyBorder="1" applyAlignment="1">
      <alignment horizontal="center" vertical="center"/>
    </xf>
    <xf numFmtId="49" fontId="22" fillId="0" borderId="23" xfId="0" applyNumberFormat="1" applyFont="1" applyBorder="1" applyAlignment="1">
      <alignment horizontal="left" vertical="center" wrapText="1"/>
    </xf>
    <xf numFmtId="0" fontId="22" fillId="0" borderId="23" xfId="0" applyFont="1" applyBorder="1" applyAlignment="1">
      <alignment horizontal="left" vertical="center" wrapText="1"/>
    </xf>
    <xf numFmtId="0" fontId="22" fillId="0" borderId="23" xfId="0" applyFont="1" applyBorder="1" applyAlignment="1">
      <alignment horizontal="center" vertical="center" wrapText="1"/>
    </xf>
    <xf numFmtId="167" fontId="22" fillId="0" borderId="23" xfId="0" applyNumberFormat="1" applyFont="1" applyBorder="1" applyAlignment="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lignment vertical="center"/>
    </xf>
    <xf numFmtId="0" fontId="23" fillId="2" borderId="15"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6"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0" fillId="0" borderId="0" xfId="0" applyAlignment="1" applyProtection="1">
      <alignment vertical="center"/>
      <protection locked="0"/>
    </xf>
    <xf numFmtId="0" fontId="0" fillId="0" borderId="15" xfId="0" applyBorder="1" applyAlignment="1">
      <alignment vertical="center"/>
    </xf>
    <xf numFmtId="0" fontId="36" fillId="0" borderId="0" xfId="0" applyFont="1" applyAlignment="1">
      <alignment horizontal="left" vertical="center"/>
    </xf>
    <xf numFmtId="0" fontId="37" fillId="0" borderId="0" xfId="1" applyFont="1" applyAlignment="1" applyProtection="1">
      <alignment vertical="center" wrapText="1"/>
    </xf>
    <xf numFmtId="0" fontId="9" fillId="0" borderId="4"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38" fillId="0" borderId="0" xfId="0" applyFont="1" applyAlignment="1">
      <alignment vertical="center" wrapText="1"/>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12" fillId="0" borderId="4"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5" xfId="0" applyFont="1" applyBorder="1" applyAlignment="1">
      <alignment vertical="center"/>
    </xf>
    <xf numFmtId="0" fontId="12" fillId="0" borderId="16" xfId="0" applyFont="1" applyBorder="1" applyAlignment="1">
      <alignment vertical="center"/>
    </xf>
    <xf numFmtId="0" fontId="39" fillId="0" borderId="23" xfId="0" applyFont="1" applyBorder="1" applyAlignment="1">
      <alignment horizontal="center" vertical="center"/>
    </xf>
    <xf numFmtId="49" fontId="39" fillId="0" borderId="23" xfId="0" applyNumberFormat="1" applyFont="1" applyBorder="1" applyAlignment="1">
      <alignment horizontal="left" vertical="center" wrapText="1"/>
    </xf>
    <xf numFmtId="0" fontId="39" fillId="0" borderId="23" xfId="0" applyFont="1" applyBorder="1" applyAlignment="1">
      <alignment horizontal="left" vertical="center" wrapText="1"/>
    </xf>
    <xf numFmtId="0" fontId="39" fillId="0" borderId="23" xfId="0" applyFont="1" applyBorder="1" applyAlignment="1">
      <alignment horizontal="center" vertical="center" wrapText="1"/>
    </xf>
    <xf numFmtId="167" fontId="39" fillId="0" borderId="23" xfId="0" applyNumberFormat="1" applyFont="1" applyBorder="1" applyAlignment="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Alignment="1">
      <alignment horizontal="center" vertical="center"/>
    </xf>
    <xf numFmtId="0" fontId="10" fillId="0" borderId="20" xfId="0" applyFont="1" applyBorder="1" applyAlignment="1">
      <alignment vertical="center"/>
    </xf>
    <xf numFmtId="0" fontId="10" fillId="0" borderId="21" xfId="0" applyFont="1" applyBorder="1" applyAlignment="1">
      <alignment vertical="center"/>
    </xf>
    <xf numFmtId="0" fontId="10" fillId="0" borderId="22" xfId="0" applyFont="1" applyBorder="1" applyAlignment="1">
      <alignment vertical="center"/>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lignment horizontal="left" vertical="center"/>
    </xf>
    <xf numFmtId="0" fontId="51" fillId="0" borderId="1" xfId="0" applyFont="1" applyBorder="1" applyAlignment="1">
      <alignment vertical="top"/>
    </xf>
    <xf numFmtId="0" fontId="51" fillId="0" borderId="1" xfId="0" applyFont="1" applyBorder="1" applyAlignment="1">
      <alignment horizontal="left" vertical="center"/>
    </xf>
    <xf numFmtId="0" fontId="51" fillId="0" borderId="1" xfId="0" applyFont="1" applyBorder="1" applyAlignment="1">
      <alignment horizontal="center" vertical="center"/>
    </xf>
    <xf numFmtId="49" fontId="51" fillId="0" borderId="1" xfId="0" applyNumberFormat="1" applyFont="1" applyBorder="1" applyAlignment="1">
      <alignment horizontal="left" vertical="center"/>
    </xf>
    <xf numFmtId="0" fontId="50" fillId="0" borderId="28" xfId="0" applyFont="1" applyBorder="1" applyAlignment="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4" fillId="3" borderId="8" xfId="0" applyFont="1" applyFill="1" applyBorder="1" applyAlignment="1">
      <alignment horizontal="left" vertical="center"/>
    </xf>
    <xf numFmtId="0" fontId="0" fillId="3" borderId="8" xfId="0" applyFill="1" applyBorder="1" applyAlignment="1">
      <alignment vertical="center"/>
    </xf>
    <xf numFmtId="4" fontId="4" fillId="3" borderId="8" xfId="0" applyNumberFormat="1" applyFont="1" applyFill="1" applyBorder="1" applyAlignment="1">
      <alignment vertical="center"/>
    </xf>
    <xf numFmtId="0" fontId="0" fillId="3" borderId="9" xfId="0" applyFill="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Alignment="1">
      <alignment horizontal="left" vertical="center"/>
    </xf>
    <xf numFmtId="0" fontId="22" fillId="4" borderId="7" xfId="0" applyFont="1" applyFill="1" applyBorder="1" applyAlignment="1">
      <alignment horizontal="center" vertical="center"/>
    </xf>
    <xf numFmtId="0" fontId="22" fillId="4" borderId="8" xfId="0" applyFont="1" applyFill="1" applyBorder="1" applyAlignment="1">
      <alignment horizontal="left" vertical="center"/>
    </xf>
    <xf numFmtId="0" fontId="22" fillId="4" borderId="8" xfId="0" applyFont="1" applyFill="1" applyBorder="1" applyAlignment="1">
      <alignment horizontal="center" vertical="center"/>
    </xf>
    <xf numFmtId="0" fontId="22" fillId="4" borderId="8" xfId="0" applyFont="1" applyFill="1" applyBorder="1" applyAlignment="1">
      <alignment horizontal="right" vertical="center"/>
    </xf>
    <xf numFmtId="4" fontId="28" fillId="0" borderId="0" xfId="0" applyNumberFormat="1" applyFont="1" applyAlignment="1">
      <alignment vertical="center"/>
    </xf>
    <xf numFmtId="0" fontId="28" fillId="0" borderId="0" xfId="0" applyFont="1" applyAlignment="1">
      <alignment vertical="center"/>
    </xf>
    <xf numFmtId="0" fontId="27" fillId="0" borderId="0" xfId="0" applyFont="1" applyAlignment="1">
      <alignment horizontal="left" vertical="center" wrapText="1"/>
    </xf>
    <xf numFmtId="4" fontId="24" fillId="0" borderId="0" xfId="0" applyNumberFormat="1" applyFont="1" applyAlignment="1">
      <alignment horizontal="right" vertical="center"/>
    </xf>
    <xf numFmtId="4" fontId="24"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44" fillId="0" borderId="1" xfId="0" applyFont="1" applyBorder="1" applyAlignment="1">
      <alignment horizontal="left" vertical="center" wrapText="1"/>
    </xf>
    <xf numFmtId="0" fontId="43" fillId="0" borderId="29" xfId="0" applyFont="1" applyBorder="1" applyAlignment="1">
      <alignment horizontal="left" wrapText="1"/>
    </xf>
    <xf numFmtId="0" fontId="42" fillId="0" borderId="1" xfId="0" applyFont="1" applyBorder="1" applyAlignment="1">
      <alignment horizontal="center" vertical="center" wrapText="1"/>
    </xf>
    <xf numFmtId="49" fontId="44" fillId="0" borderId="1" xfId="0" applyNumberFormat="1" applyFont="1" applyBorder="1" applyAlignment="1">
      <alignment horizontal="left" vertical="center" wrapText="1"/>
    </xf>
    <xf numFmtId="0" fontId="42" fillId="0" borderId="1" xfId="0" applyFont="1" applyBorder="1" applyAlignment="1">
      <alignment horizontal="center" vertical="center"/>
    </xf>
    <xf numFmtId="0" fontId="43" fillId="0" borderId="29" xfId="0" applyFont="1" applyBorder="1" applyAlignment="1">
      <alignment horizontal="left"/>
    </xf>
    <xf numFmtId="0" fontId="44" fillId="0" borderId="1" xfId="0" applyFont="1" applyBorder="1" applyAlignment="1">
      <alignment horizontal="left" vertical="center"/>
    </xf>
    <xf numFmtId="0" fontId="44"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podminky.urs.cz/item/CS_URS_2024_01/162351103" TargetMode="External"/><Relationship Id="rId13" Type="http://schemas.openxmlformats.org/officeDocument/2006/relationships/hyperlink" Target="https://podminky.urs.cz/item/CS_URS_2024_01/181912111" TargetMode="External"/><Relationship Id="rId18" Type="http://schemas.openxmlformats.org/officeDocument/2006/relationships/hyperlink" Target="https://podminky.urs.cz/item/CS_URS_2024_01/273361821" TargetMode="External"/><Relationship Id="rId26" Type="http://schemas.openxmlformats.org/officeDocument/2006/relationships/hyperlink" Target="https://podminky.urs.cz/item/CS_URS_2024_01/916231213" TargetMode="External"/><Relationship Id="rId3" Type="http://schemas.openxmlformats.org/officeDocument/2006/relationships/hyperlink" Target="https://podminky.urs.cz/item/CS_URS_2024_01/131213711" TargetMode="External"/><Relationship Id="rId21" Type="http://schemas.openxmlformats.org/officeDocument/2006/relationships/hyperlink" Target="https://podminky.urs.cz/item/CS_URS_2024_01/596211120" TargetMode="External"/><Relationship Id="rId7" Type="http://schemas.openxmlformats.org/officeDocument/2006/relationships/hyperlink" Target="https://podminky.urs.cz/item/CS_URS_2024_01/162251102" TargetMode="External"/><Relationship Id="rId12" Type="http://schemas.openxmlformats.org/officeDocument/2006/relationships/hyperlink" Target="https://podminky.urs.cz/item/CS_URS_2024_01/174101101" TargetMode="External"/><Relationship Id="rId17" Type="http://schemas.openxmlformats.org/officeDocument/2006/relationships/hyperlink" Target="https://podminky.urs.cz/item/CS_URS_2024_01/273351122" TargetMode="External"/><Relationship Id="rId25" Type="http://schemas.openxmlformats.org/officeDocument/2006/relationships/hyperlink" Target="https://podminky.urs.cz/item/CS_URS_2024_01/894811231" TargetMode="External"/><Relationship Id="rId2" Type="http://schemas.openxmlformats.org/officeDocument/2006/relationships/hyperlink" Target="https://podminky.urs.cz/item/CS_URS_2024_01/113204111" TargetMode="External"/><Relationship Id="rId16" Type="http://schemas.openxmlformats.org/officeDocument/2006/relationships/hyperlink" Target="https://podminky.urs.cz/item/CS_URS_2024_01/273351121" TargetMode="External"/><Relationship Id="rId20" Type="http://schemas.openxmlformats.org/officeDocument/2006/relationships/hyperlink" Target="https://podminky.urs.cz/item/CS_URS_2024_01/564861011" TargetMode="External"/><Relationship Id="rId29" Type="http://schemas.openxmlformats.org/officeDocument/2006/relationships/hyperlink" Target="https://podminky.urs.cz/item/CS_URS_2024_01/998276101" TargetMode="External"/><Relationship Id="rId1" Type="http://schemas.openxmlformats.org/officeDocument/2006/relationships/hyperlink" Target="https://podminky.urs.cz/item/CS_URS_2024_01/113106023" TargetMode="External"/><Relationship Id="rId6" Type="http://schemas.openxmlformats.org/officeDocument/2006/relationships/hyperlink" Target="https://podminky.urs.cz/item/CS_URS_2024_01/132251101" TargetMode="External"/><Relationship Id="rId11" Type="http://schemas.openxmlformats.org/officeDocument/2006/relationships/hyperlink" Target="https://podminky.urs.cz/item/CS_URS_2024_01/171201221" TargetMode="External"/><Relationship Id="rId24" Type="http://schemas.openxmlformats.org/officeDocument/2006/relationships/hyperlink" Target="https://podminky.urs.cz/item/CS_URS_2024_01/877355121" TargetMode="External"/><Relationship Id="rId5" Type="http://schemas.openxmlformats.org/officeDocument/2006/relationships/hyperlink" Target="https://podminky.urs.cz/item/CS_URS_2024_01/132212121" TargetMode="External"/><Relationship Id="rId15" Type="http://schemas.openxmlformats.org/officeDocument/2006/relationships/hyperlink" Target="https://podminky.urs.cz/item/CS_URS_2024_01/273321411" TargetMode="External"/><Relationship Id="rId23" Type="http://schemas.openxmlformats.org/officeDocument/2006/relationships/hyperlink" Target="https://podminky.urs.cz/item/CS_URS_2024_01/877310310" TargetMode="External"/><Relationship Id="rId28" Type="http://schemas.openxmlformats.org/officeDocument/2006/relationships/hyperlink" Target="https://podminky.urs.cz/item/CS_URS_2024_01/979054451" TargetMode="External"/><Relationship Id="rId10" Type="http://schemas.openxmlformats.org/officeDocument/2006/relationships/hyperlink" Target="https://podminky.urs.cz/item/CS_URS_2024_01/167151101" TargetMode="External"/><Relationship Id="rId19" Type="http://schemas.openxmlformats.org/officeDocument/2006/relationships/hyperlink" Target="https://podminky.urs.cz/item/CS_URS_2024_01/451573111" TargetMode="External"/><Relationship Id="rId4" Type="http://schemas.openxmlformats.org/officeDocument/2006/relationships/hyperlink" Target="https://podminky.urs.cz/item/CS_URS_2024_01/131251102" TargetMode="External"/><Relationship Id="rId9" Type="http://schemas.openxmlformats.org/officeDocument/2006/relationships/hyperlink" Target="https://podminky.urs.cz/item/CS_URS_2024_01/162751113" TargetMode="External"/><Relationship Id="rId14" Type="http://schemas.openxmlformats.org/officeDocument/2006/relationships/hyperlink" Target="https://podminky.urs.cz/item/CS_URS_2024_01/175151101" TargetMode="External"/><Relationship Id="rId22" Type="http://schemas.openxmlformats.org/officeDocument/2006/relationships/hyperlink" Target="https://podminky.urs.cz/item/CS_URS_2024_01/871313121" TargetMode="External"/><Relationship Id="rId27" Type="http://schemas.openxmlformats.org/officeDocument/2006/relationships/hyperlink" Target="https://podminky.urs.cz/item/CS_URS_2024_01/979024442" TargetMode="External"/><Relationship Id="rId30"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8"/>
  <sheetViews>
    <sheetView showGridLines="0" tabSelected="1" workbookViewId="0"/>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7" t="s">
        <v>0</v>
      </c>
      <c r="AZ1" s="17" t="s">
        <v>1</v>
      </c>
      <c r="BA1" s="17" t="s">
        <v>2</v>
      </c>
      <c r="BB1" s="17" t="s">
        <v>3</v>
      </c>
      <c r="BT1" s="17" t="s">
        <v>4</v>
      </c>
      <c r="BU1" s="17" t="s">
        <v>4</v>
      </c>
      <c r="BV1" s="17" t="s">
        <v>5</v>
      </c>
    </row>
    <row r="2" spans="1:74" ht="36.950000000000003" customHeight="1">
      <c r="AR2" s="277"/>
      <c r="AS2" s="277"/>
      <c r="AT2" s="277"/>
      <c r="AU2" s="277"/>
      <c r="AV2" s="277"/>
      <c r="AW2" s="277"/>
      <c r="AX2" s="277"/>
      <c r="AY2" s="277"/>
      <c r="AZ2" s="277"/>
      <c r="BA2" s="277"/>
      <c r="BB2" s="277"/>
      <c r="BC2" s="277"/>
      <c r="BD2" s="277"/>
      <c r="BE2" s="277"/>
      <c r="BS2" s="18" t="s">
        <v>6</v>
      </c>
      <c r="BT2" s="18" t="s">
        <v>7</v>
      </c>
    </row>
    <row r="3" spans="1:74"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ht="24.95" customHeight="1">
      <c r="B4" s="21"/>
      <c r="D4" s="22" t="s">
        <v>9</v>
      </c>
      <c r="AR4" s="21"/>
      <c r="AS4" s="23" t="s">
        <v>10</v>
      </c>
      <c r="BE4" s="24" t="s">
        <v>11</v>
      </c>
      <c r="BS4" s="18" t="s">
        <v>12</v>
      </c>
    </row>
    <row r="5" spans="1:74" ht="12" customHeight="1">
      <c r="B5" s="21"/>
      <c r="D5" s="25" t="s">
        <v>13</v>
      </c>
      <c r="K5" s="276" t="s">
        <v>14</v>
      </c>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R5" s="21"/>
      <c r="BE5" s="273" t="s">
        <v>15</v>
      </c>
      <c r="BS5" s="18" t="s">
        <v>6</v>
      </c>
    </row>
    <row r="6" spans="1:74" ht="36.950000000000003" customHeight="1">
      <c r="B6" s="21"/>
      <c r="D6" s="27" t="s">
        <v>16</v>
      </c>
      <c r="K6" s="278" t="s">
        <v>17</v>
      </c>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R6" s="21"/>
      <c r="BE6" s="274"/>
      <c r="BS6" s="18" t="s">
        <v>6</v>
      </c>
    </row>
    <row r="7" spans="1:74" ht="12" customHeight="1">
      <c r="B7" s="21"/>
      <c r="D7" s="28" t="s">
        <v>18</v>
      </c>
      <c r="K7" s="26" t="s">
        <v>19</v>
      </c>
      <c r="AK7" s="28" t="s">
        <v>20</v>
      </c>
      <c r="AN7" s="26" t="s">
        <v>19</v>
      </c>
      <c r="AR7" s="21"/>
      <c r="BE7" s="274"/>
      <c r="BS7" s="18" t="s">
        <v>6</v>
      </c>
    </row>
    <row r="8" spans="1:74" ht="12" customHeight="1">
      <c r="B8" s="21"/>
      <c r="D8" s="28" t="s">
        <v>21</v>
      </c>
      <c r="K8" s="26" t="s">
        <v>22</v>
      </c>
      <c r="AK8" s="28" t="s">
        <v>23</v>
      </c>
      <c r="AN8" s="29" t="s">
        <v>24</v>
      </c>
      <c r="AR8" s="21"/>
      <c r="BE8" s="274"/>
      <c r="BS8" s="18" t="s">
        <v>6</v>
      </c>
    </row>
    <row r="9" spans="1:74" ht="14.45" customHeight="1">
      <c r="B9" s="21"/>
      <c r="AR9" s="21"/>
      <c r="BE9" s="274"/>
      <c r="BS9" s="18" t="s">
        <v>6</v>
      </c>
    </row>
    <row r="10" spans="1:74" ht="12" customHeight="1">
      <c r="B10" s="21"/>
      <c r="D10" s="28" t="s">
        <v>25</v>
      </c>
      <c r="AK10" s="28" t="s">
        <v>26</v>
      </c>
      <c r="AN10" s="26" t="s">
        <v>27</v>
      </c>
      <c r="AR10" s="21"/>
      <c r="BE10" s="274"/>
      <c r="BS10" s="18" t="s">
        <v>6</v>
      </c>
    </row>
    <row r="11" spans="1:74" ht="18.399999999999999" customHeight="1">
      <c r="B11" s="21"/>
      <c r="E11" s="26" t="s">
        <v>28</v>
      </c>
      <c r="AK11" s="28" t="s">
        <v>29</v>
      </c>
      <c r="AN11" s="26" t="s">
        <v>30</v>
      </c>
      <c r="AR11" s="21"/>
      <c r="BE11" s="274"/>
      <c r="BS11" s="18" t="s">
        <v>6</v>
      </c>
    </row>
    <row r="12" spans="1:74" ht="6.95" customHeight="1">
      <c r="B12" s="21"/>
      <c r="AR12" s="21"/>
      <c r="BE12" s="274"/>
      <c r="BS12" s="18" t="s">
        <v>6</v>
      </c>
    </row>
    <row r="13" spans="1:74" ht="12" customHeight="1">
      <c r="B13" s="21"/>
      <c r="D13" s="28" t="s">
        <v>31</v>
      </c>
      <c r="AK13" s="28" t="s">
        <v>26</v>
      </c>
      <c r="AN13" s="30" t="s">
        <v>32</v>
      </c>
      <c r="AR13" s="21"/>
      <c r="BE13" s="274"/>
      <c r="BS13" s="18" t="s">
        <v>6</v>
      </c>
    </row>
    <row r="14" spans="1:74" ht="12.75">
      <c r="B14" s="21"/>
      <c r="E14" s="279" t="s">
        <v>32</v>
      </c>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 t="s">
        <v>29</v>
      </c>
      <c r="AN14" s="30" t="s">
        <v>32</v>
      </c>
      <c r="AR14" s="21"/>
      <c r="BE14" s="274"/>
      <c r="BS14" s="18" t="s">
        <v>6</v>
      </c>
    </row>
    <row r="15" spans="1:74" ht="6.95" customHeight="1">
      <c r="B15" s="21"/>
      <c r="AR15" s="21"/>
      <c r="BE15" s="274"/>
      <c r="BS15" s="18" t="s">
        <v>4</v>
      </c>
    </row>
    <row r="16" spans="1:74" ht="12" customHeight="1">
      <c r="B16" s="21"/>
      <c r="D16" s="28" t="s">
        <v>33</v>
      </c>
      <c r="AK16" s="28" t="s">
        <v>26</v>
      </c>
      <c r="AN16" s="26" t="s">
        <v>34</v>
      </c>
      <c r="AR16" s="21"/>
      <c r="BE16" s="274"/>
      <c r="BS16" s="18" t="s">
        <v>4</v>
      </c>
    </row>
    <row r="17" spans="2:71" ht="18.399999999999999" customHeight="1">
      <c r="B17" s="21"/>
      <c r="E17" s="26" t="s">
        <v>35</v>
      </c>
      <c r="AK17" s="28" t="s">
        <v>29</v>
      </c>
      <c r="AN17" s="26" t="s">
        <v>36</v>
      </c>
      <c r="AR17" s="21"/>
      <c r="BE17" s="274"/>
      <c r="BS17" s="18" t="s">
        <v>37</v>
      </c>
    </row>
    <row r="18" spans="2:71" ht="6.95" customHeight="1">
      <c r="B18" s="21"/>
      <c r="AR18" s="21"/>
      <c r="BE18" s="274"/>
      <c r="BS18" s="18" t="s">
        <v>6</v>
      </c>
    </row>
    <row r="19" spans="2:71" ht="12" customHeight="1">
      <c r="B19" s="21"/>
      <c r="D19" s="28" t="s">
        <v>38</v>
      </c>
      <c r="AK19" s="28" t="s">
        <v>26</v>
      </c>
      <c r="AN19" s="26" t="s">
        <v>19</v>
      </c>
      <c r="AR19" s="21"/>
      <c r="BE19" s="274"/>
      <c r="BS19" s="18" t="s">
        <v>6</v>
      </c>
    </row>
    <row r="20" spans="2:71" ht="18.399999999999999" customHeight="1">
      <c r="B20" s="21"/>
      <c r="E20" s="26" t="s">
        <v>39</v>
      </c>
      <c r="AK20" s="28" t="s">
        <v>29</v>
      </c>
      <c r="AN20" s="26" t="s">
        <v>19</v>
      </c>
      <c r="AR20" s="21"/>
      <c r="BE20" s="274"/>
      <c r="BS20" s="18" t="s">
        <v>37</v>
      </c>
    </row>
    <row r="21" spans="2:71" ht="6.95" customHeight="1">
      <c r="B21" s="21"/>
      <c r="AR21" s="21"/>
      <c r="BE21" s="274"/>
    </row>
    <row r="22" spans="2:71" ht="12" customHeight="1">
      <c r="B22" s="21"/>
      <c r="D22" s="28" t="s">
        <v>40</v>
      </c>
      <c r="AR22" s="21"/>
      <c r="BE22" s="274"/>
    </row>
    <row r="23" spans="2:71" ht="47.25" customHeight="1">
      <c r="B23" s="21"/>
      <c r="E23" s="281" t="s">
        <v>41</v>
      </c>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R23" s="21"/>
      <c r="BE23" s="274"/>
    </row>
    <row r="24" spans="2:71" ht="6.95" customHeight="1">
      <c r="B24" s="21"/>
      <c r="AR24" s="21"/>
      <c r="BE24" s="274"/>
    </row>
    <row r="25" spans="2:71" ht="6.95" customHeight="1">
      <c r="B25" s="21"/>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R25" s="21"/>
      <c r="BE25" s="274"/>
    </row>
    <row r="26" spans="2:71" s="1" customFormat="1" ht="25.9" customHeight="1">
      <c r="B26" s="33"/>
      <c r="D26" s="34" t="s">
        <v>42</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282">
        <f>ROUND(AG54,2)</f>
        <v>0</v>
      </c>
      <c r="AL26" s="283"/>
      <c r="AM26" s="283"/>
      <c r="AN26" s="283"/>
      <c r="AO26" s="283"/>
      <c r="AR26" s="33"/>
      <c r="BE26" s="274"/>
    </row>
    <row r="27" spans="2:71" s="1" customFormat="1" ht="6.95" customHeight="1">
      <c r="B27" s="33"/>
      <c r="AR27" s="33"/>
      <c r="BE27" s="274"/>
    </row>
    <row r="28" spans="2:71" s="1" customFormat="1" ht="12.75">
      <c r="B28" s="33"/>
      <c r="L28" s="284" t="s">
        <v>43</v>
      </c>
      <c r="M28" s="284"/>
      <c r="N28" s="284"/>
      <c r="O28" s="284"/>
      <c r="P28" s="284"/>
      <c r="W28" s="284" t="s">
        <v>44</v>
      </c>
      <c r="X28" s="284"/>
      <c r="Y28" s="284"/>
      <c r="Z28" s="284"/>
      <c r="AA28" s="284"/>
      <c r="AB28" s="284"/>
      <c r="AC28" s="284"/>
      <c r="AD28" s="284"/>
      <c r="AE28" s="284"/>
      <c r="AK28" s="284" t="s">
        <v>45</v>
      </c>
      <c r="AL28" s="284"/>
      <c r="AM28" s="284"/>
      <c r="AN28" s="284"/>
      <c r="AO28" s="284"/>
      <c r="AR28" s="33"/>
      <c r="BE28" s="274"/>
    </row>
    <row r="29" spans="2:71" s="2" customFormat="1" ht="14.45" customHeight="1">
      <c r="B29" s="37"/>
      <c r="D29" s="28" t="s">
        <v>46</v>
      </c>
      <c r="F29" s="28" t="s">
        <v>47</v>
      </c>
      <c r="L29" s="287">
        <v>0.21</v>
      </c>
      <c r="M29" s="286"/>
      <c r="N29" s="286"/>
      <c r="O29" s="286"/>
      <c r="P29" s="286"/>
      <c r="W29" s="285">
        <f>ROUND(AZ54, 2)</f>
        <v>0</v>
      </c>
      <c r="X29" s="286"/>
      <c r="Y29" s="286"/>
      <c r="Z29" s="286"/>
      <c r="AA29" s="286"/>
      <c r="AB29" s="286"/>
      <c r="AC29" s="286"/>
      <c r="AD29" s="286"/>
      <c r="AE29" s="286"/>
      <c r="AK29" s="285">
        <f>ROUND(AV54, 2)</f>
        <v>0</v>
      </c>
      <c r="AL29" s="286"/>
      <c r="AM29" s="286"/>
      <c r="AN29" s="286"/>
      <c r="AO29" s="286"/>
      <c r="AR29" s="37"/>
      <c r="BE29" s="275"/>
    </row>
    <row r="30" spans="2:71" s="2" customFormat="1" ht="14.45" customHeight="1">
      <c r="B30" s="37"/>
      <c r="F30" s="28" t="s">
        <v>48</v>
      </c>
      <c r="L30" s="287">
        <v>0.12</v>
      </c>
      <c r="M30" s="286"/>
      <c r="N30" s="286"/>
      <c r="O30" s="286"/>
      <c r="P30" s="286"/>
      <c r="W30" s="285">
        <f>ROUND(BA54, 2)</f>
        <v>0</v>
      </c>
      <c r="X30" s="286"/>
      <c r="Y30" s="286"/>
      <c r="Z30" s="286"/>
      <c r="AA30" s="286"/>
      <c r="AB30" s="286"/>
      <c r="AC30" s="286"/>
      <c r="AD30" s="286"/>
      <c r="AE30" s="286"/>
      <c r="AK30" s="285">
        <f>ROUND(AW54, 2)</f>
        <v>0</v>
      </c>
      <c r="AL30" s="286"/>
      <c r="AM30" s="286"/>
      <c r="AN30" s="286"/>
      <c r="AO30" s="286"/>
      <c r="AR30" s="37"/>
      <c r="BE30" s="275"/>
    </row>
    <row r="31" spans="2:71" s="2" customFormat="1" ht="14.45" hidden="1" customHeight="1">
      <c r="B31" s="37"/>
      <c r="F31" s="28" t="s">
        <v>49</v>
      </c>
      <c r="L31" s="287">
        <v>0.21</v>
      </c>
      <c r="M31" s="286"/>
      <c r="N31" s="286"/>
      <c r="O31" s="286"/>
      <c r="P31" s="286"/>
      <c r="W31" s="285">
        <f>ROUND(BB54, 2)</f>
        <v>0</v>
      </c>
      <c r="X31" s="286"/>
      <c r="Y31" s="286"/>
      <c r="Z31" s="286"/>
      <c r="AA31" s="286"/>
      <c r="AB31" s="286"/>
      <c r="AC31" s="286"/>
      <c r="AD31" s="286"/>
      <c r="AE31" s="286"/>
      <c r="AK31" s="285">
        <v>0</v>
      </c>
      <c r="AL31" s="286"/>
      <c r="AM31" s="286"/>
      <c r="AN31" s="286"/>
      <c r="AO31" s="286"/>
      <c r="AR31" s="37"/>
      <c r="BE31" s="275"/>
    </row>
    <row r="32" spans="2:71" s="2" customFormat="1" ht="14.45" hidden="1" customHeight="1">
      <c r="B32" s="37"/>
      <c r="F32" s="28" t="s">
        <v>50</v>
      </c>
      <c r="L32" s="287">
        <v>0.12</v>
      </c>
      <c r="M32" s="286"/>
      <c r="N32" s="286"/>
      <c r="O32" s="286"/>
      <c r="P32" s="286"/>
      <c r="W32" s="285">
        <f>ROUND(BC54, 2)</f>
        <v>0</v>
      </c>
      <c r="X32" s="286"/>
      <c r="Y32" s="286"/>
      <c r="Z32" s="286"/>
      <c r="AA32" s="286"/>
      <c r="AB32" s="286"/>
      <c r="AC32" s="286"/>
      <c r="AD32" s="286"/>
      <c r="AE32" s="286"/>
      <c r="AK32" s="285">
        <v>0</v>
      </c>
      <c r="AL32" s="286"/>
      <c r="AM32" s="286"/>
      <c r="AN32" s="286"/>
      <c r="AO32" s="286"/>
      <c r="AR32" s="37"/>
      <c r="BE32" s="275"/>
    </row>
    <row r="33" spans="2:44" s="2" customFormat="1" ht="14.45" hidden="1" customHeight="1">
      <c r="B33" s="37"/>
      <c r="F33" s="28" t="s">
        <v>51</v>
      </c>
      <c r="L33" s="287">
        <v>0</v>
      </c>
      <c r="M33" s="286"/>
      <c r="N33" s="286"/>
      <c r="O33" s="286"/>
      <c r="P33" s="286"/>
      <c r="W33" s="285">
        <f>ROUND(BD54, 2)</f>
        <v>0</v>
      </c>
      <c r="X33" s="286"/>
      <c r="Y33" s="286"/>
      <c r="Z33" s="286"/>
      <c r="AA33" s="286"/>
      <c r="AB33" s="286"/>
      <c r="AC33" s="286"/>
      <c r="AD33" s="286"/>
      <c r="AE33" s="286"/>
      <c r="AK33" s="285">
        <v>0</v>
      </c>
      <c r="AL33" s="286"/>
      <c r="AM33" s="286"/>
      <c r="AN33" s="286"/>
      <c r="AO33" s="286"/>
      <c r="AR33" s="37"/>
    </row>
    <row r="34" spans="2:44" s="1" customFormat="1" ht="6.95" customHeight="1">
      <c r="B34" s="33"/>
      <c r="AR34" s="33"/>
    </row>
    <row r="35" spans="2:44" s="1" customFormat="1" ht="25.9" customHeight="1">
      <c r="B35" s="33"/>
      <c r="C35" s="38"/>
      <c r="D35" s="39" t="s">
        <v>52</v>
      </c>
      <c r="E35" s="40"/>
      <c r="F35" s="40"/>
      <c r="G35" s="40"/>
      <c r="H35" s="40"/>
      <c r="I35" s="40"/>
      <c r="J35" s="40"/>
      <c r="K35" s="40"/>
      <c r="L35" s="40"/>
      <c r="M35" s="40"/>
      <c r="N35" s="40"/>
      <c r="O35" s="40"/>
      <c r="P35" s="40"/>
      <c r="Q35" s="40"/>
      <c r="R35" s="40"/>
      <c r="S35" s="40"/>
      <c r="T35" s="41" t="s">
        <v>53</v>
      </c>
      <c r="U35" s="40"/>
      <c r="V35" s="40"/>
      <c r="W35" s="40"/>
      <c r="X35" s="288" t="s">
        <v>54</v>
      </c>
      <c r="Y35" s="289"/>
      <c r="Z35" s="289"/>
      <c r="AA35" s="289"/>
      <c r="AB35" s="289"/>
      <c r="AC35" s="40"/>
      <c r="AD35" s="40"/>
      <c r="AE35" s="40"/>
      <c r="AF35" s="40"/>
      <c r="AG35" s="40"/>
      <c r="AH35" s="40"/>
      <c r="AI35" s="40"/>
      <c r="AJ35" s="40"/>
      <c r="AK35" s="290">
        <f>SUM(AK26:AK33)</f>
        <v>0</v>
      </c>
      <c r="AL35" s="289"/>
      <c r="AM35" s="289"/>
      <c r="AN35" s="289"/>
      <c r="AO35" s="291"/>
      <c r="AP35" s="38"/>
      <c r="AQ35" s="38"/>
      <c r="AR35" s="33"/>
    </row>
    <row r="36" spans="2:44" s="1" customFormat="1" ht="6.95" customHeight="1">
      <c r="B36" s="33"/>
      <c r="AR36" s="33"/>
    </row>
    <row r="37" spans="2:44" s="1" customFormat="1" ht="6.95" customHeight="1">
      <c r="B37" s="42"/>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33"/>
    </row>
    <row r="41" spans="2:44" s="1" customFormat="1" ht="6.95" customHeight="1">
      <c r="B41" s="4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33"/>
    </row>
    <row r="42" spans="2:44" s="1" customFormat="1" ht="24.95" customHeight="1">
      <c r="B42" s="33"/>
      <c r="C42" s="22" t="s">
        <v>55</v>
      </c>
      <c r="AR42" s="33"/>
    </row>
    <row r="43" spans="2:44" s="1" customFormat="1" ht="6.95" customHeight="1">
      <c r="B43" s="33"/>
      <c r="AR43" s="33"/>
    </row>
    <row r="44" spans="2:44" s="3" customFormat="1" ht="12" customHeight="1">
      <c r="B44" s="46"/>
      <c r="C44" s="28" t="s">
        <v>13</v>
      </c>
      <c r="L44" s="3" t="str">
        <f>K5</f>
        <v>744</v>
      </c>
      <c r="AR44" s="46"/>
    </row>
    <row r="45" spans="2:44" s="4" customFormat="1" ht="36.950000000000003" customHeight="1">
      <c r="B45" s="47"/>
      <c r="C45" s="48" t="s">
        <v>16</v>
      </c>
      <c r="L45" s="292" t="str">
        <f>K6</f>
        <v>Domovní čistírna odpadních vod k č.p. 24, na p.č. 1216/1, k.ú. Horní Bohušice</v>
      </c>
      <c r="M45" s="293"/>
      <c r="N45" s="293"/>
      <c r="O45" s="293"/>
      <c r="P45" s="293"/>
      <c r="Q45" s="293"/>
      <c r="R45" s="293"/>
      <c r="S45" s="293"/>
      <c r="T45" s="293"/>
      <c r="U45" s="293"/>
      <c r="V45" s="293"/>
      <c r="W45" s="293"/>
      <c r="X45" s="293"/>
      <c r="Y45" s="293"/>
      <c r="Z45" s="293"/>
      <c r="AA45" s="293"/>
      <c r="AB45" s="293"/>
      <c r="AC45" s="293"/>
      <c r="AD45" s="293"/>
      <c r="AE45" s="293"/>
      <c r="AF45" s="293"/>
      <c r="AG45" s="293"/>
      <c r="AH45" s="293"/>
      <c r="AI45" s="293"/>
      <c r="AJ45" s="293"/>
      <c r="AK45" s="293"/>
      <c r="AL45" s="293"/>
      <c r="AM45" s="293"/>
      <c r="AN45" s="293"/>
      <c r="AO45" s="293"/>
      <c r="AR45" s="47"/>
    </row>
    <row r="46" spans="2:44" s="1" customFormat="1" ht="6.95" customHeight="1">
      <c r="B46" s="33"/>
      <c r="AR46" s="33"/>
    </row>
    <row r="47" spans="2:44" s="1" customFormat="1" ht="12" customHeight="1">
      <c r="B47" s="33"/>
      <c r="C47" s="28" t="s">
        <v>21</v>
      </c>
      <c r="L47" s="49" t="str">
        <f>IF(K8="","",K8)</f>
        <v>Horní Bohušice</v>
      </c>
      <c r="AI47" s="28" t="s">
        <v>23</v>
      </c>
      <c r="AM47" s="294" t="str">
        <f>IF(AN8= "","",AN8)</f>
        <v>13. 5. 2024</v>
      </c>
      <c r="AN47" s="294"/>
      <c r="AR47" s="33"/>
    </row>
    <row r="48" spans="2:44" s="1" customFormat="1" ht="6.95" customHeight="1">
      <c r="B48" s="33"/>
      <c r="AR48" s="33"/>
    </row>
    <row r="49" spans="1:91" s="1" customFormat="1" ht="25.7" customHeight="1">
      <c r="B49" s="33"/>
      <c r="C49" s="28" t="s">
        <v>25</v>
      </c>
      <c r="L49" s="3" t="str">
        <f>IF(E11= "","",E11)</f>
        <v>Město Světlá nad Sázavou, nám. Trčků z Lípy 18</v>
      </c>
      <c r="AI49" s="28" t="s">
        <v>33</v>
      </c>
      <c r="AM49" s="295" t="str">
        <f>IF(E17="","",E17)</f>
        <v>PROJEKT efekt s.r.o., Kubelíkova 1224/42, 130 00</v>
      </c>
      <c r="AN49" s="296"/>
      <c r="AO49" s="296"/>
      <c r="AP49" s="296"/>
      <c r="AR49" s="33"/>
      <c r="AS49" s="297" t="s">
        <v>56</v>
      </c>
      <c r="AT49" s="298"/>
      <c r="AU49" s="51"/>
      <c r="AV49" s="51"/>
      <c r="AW49" s="51"/>
      <c r="AX49" s="51"/>
      <c r="AY49" s="51"/>
      <c r="AZ49" s="51"/>
      <c r="BA49" s="51"/>
      <c r="BB49" s="51"/>
      <c r="BC49" s="51"/>
      <c r="BD49" s="52"/>
    </row>
    <row r="50" spans="1:91" s="1" customFormat="1" ht="15.2" customHeight="1">
      <c r="B50" s="33"/>
      <c r="C50" s="28" t="s">
        <v>31</v>
      </c>
      <c r="L50" s="3" t="str">
        <f>IF(E14= "Vyplň údaj","",E14)</f>
        <v/>
      </c>
      <c r="AI50" s="28" t="s">
        <v>38</v>
      </c>
      <c r="AM50" s="295" t="str">
        <f>IF(E20="","",E20)</f>
        <v xml:space="preserve"> </v>
      </c>
      <c r="AN50" s="296"/>
      <c r="AO50" s="296"/>
      <c r="AP50" s="296"/>
      <c r="AR50" s="33"/>
      <c r="AS50" s="299"/>
      <c r="AT50" s="300"/>
      <c r="BD50" s="54"/>
    </row>
    <row r="51" spans="1:91" s="1" customFormat="1" ht="10.9" customHeight="1">
      <c r="B51" s="33"/>
      <c r="AR51" s="33"/>
      <c r="AS51" s="299"/>
      <c r="AT51" s="300"/>
      <c r="BD51" s="54"/>
    </row>
    <row r="52" spans="1:91" s="1" customFormat="1" ht="29.25" customHeight="1">
      <c r="B52" s="33"/>
      <c r="C52" s="301" t="s">
        <v>57</v>
      </c>
      <c r="D52" s="302"/>
      <c r="E52" s="302"/>
      <c r="F52" s="302"/>
      <c r="G52" s="302"/>
      <c r="H52" s="55"/>
      <c r="I52" s="303" t="s">
        <v>58</v>
      </c>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4" t="s">
        <v>59</v>
      </c>
      <c r="AH52" s="302"/>
      <c r="AI52" s="302"/>
      <c r="AJ52" s="302"/>
      <c r="AK52" s="302"/>
      <c r="AL52" s="302"/>
      <c r="AM52" s="302"/>
      <c r="AN52" s="303" t="s">
        <v>60</v>
      </c>
      <c r="AO52" s="302"/>
      <c r="AP52" s="302"/>
      <c r="AQ52" s="56" t="s">
        <v>61</v>
      </c>
      <c r="AR52" s="33"/>
      <c r="AS52" s="57" t="s">
        <v>62</v>
      </c>
      <c r="AT52" s="58" t="s">
        <v>63</v>
      </c>
      <c r="AU52" s="58" t="s">
        <v>64</v>
      </c>
      <c r="AV52" s="58" t="s">
        <v>65</v>
      </c>
      <c r="AW52" s="58" t="s">
        <v>66</v>
      </c>
      <c r="AX52" s="58" t="s">
        <v>67</v>
      </c>
      <c r="AY52" s="58" t="s">
        <v>68</v>
      </c>
      <c r="AZ52" s="58" t="s">
        <v>69</v>
      </c>
      <c r="BA52" s="58" t="s">
        <v>70</v>
      </c>
      <c r="BB52" s="58" t="s">
        <v>71</v>
      </c>
      <c r="BC52" s="58" t="s">
        <v>72</v>
      </c>
      <c r="BD52" s="59" t="s">
        <v>73</v>
      </c>
    </row>
    <row r="53" spans="1:91" s="1" customFormat="1" ht="10.9" customHeight="1">
      <c r="B53" s="33"/>
      <c r="AR53" s="33"/>
      <c r="AS53" s="60"/>
      <c r="AT53" s="51"/>
      <c r="AU53" s="51"/>
      <c r="AV53" s="51"/>
      <c r="AW53" s="51"/>
      <c r="AX53" s="51"/>
      <c r="AY53" s="51"/>
      <c r="AZ53" s="51"/>
      <c r="BA53" s="51"/>
      <c r="BB53" s="51"/>
      <c r="BC53" s="51"/>
      <c r="BD53" s="52"/>
    </row>
    <row r="54" spans="1:91" s="5" customFormat="1" ht="32.450000000000003" customHeight="1">
      <c r="B54" s="61"/>
      <c r="C54" s="62" t="s">
        <v>74</v>
      </c>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308">
        <f>ROUND(SUM(AG55:AG56),2)</f>
        <v>0</v>
      </c>
      <c r="AH54" s="308"/>
      <c r="AI54" s="308"/>
      <c r="AJ54" s="308"/>
      <c r="AK54" s="308"/>
      <c r="AL54" s="308"/>
      <c r="AM54" s="308"/>
      <c r="AN54" s="309">
        <f>SUM(AG54,AT54)</f>
        <v>0</v>
      </c>
      <c r="AO54" s="309"/>
      <c r="AP54" s="309"/>
      <c r="AQ54" s="65" t="s">
        <v>19</v>
      </c>
      <c r="AR54" s="61"/>
      <c r="AS54" s="66">
        <f>ROUND(SUM(AS55:AS56),2)</f>
        <v>0</v>
      </c>
      <c r="AT54" s="67">
        <f>ROUND(SUM(AV54:AW54),2)</f>
        <v>0</v>
      </c>
      <c r="AU54" s="68">
        <f>ROUND(SUM(AU55:AU56),5)</f>
        <v>0</v>
      </c>
      <c r="AV54" s="67">
        <f>ROUND(AZ54*L29,2)</f>
        <v>0</v>
      </c>
      <c r="AW54" s="67">
        <f>ROUND(BA54*L30,2)</f>
        <v>0</v>
      </c>
      <c r="AX54" s="67">
        <f>ROUND(BB54*L29,2)</f>
        <v>0</v>
      </c>
      <c r="AY54" s="67">
        <f>ROUND(BC54*L30,2)</f>
        <v>0</v>
      </c>
      <c r="AZ54" s="67">
        <f>ROUND(SUM(AZ55:AZ56),2)</f>
        <v>0</v>
      </c>
      <c r="BA54" s="67">
        <f>ROUND(SUM(BA55:BA56),2)</f>
        <v>0</v>
      </c>
      <c r="BB54" s="67">
        <f>ROUND(SUM(BB55:BB56),2)</f>
        <v>0</v>
      </c>
      <c r="BC54" s="67">
        <f>ROUND(SUM(BC55:BC56),2)</f>
        <v>0</v>
      </c>
      <c r="BD54" s="69">
        <f>ROUND(SUM(BD55:BD56),2)</f>
        <v>0</v>
      </c>
      <c r="BS54" s="70" t="s">
        <v>75</v>
      </c>
      <c r="BT54" s="70" t="s">
        <v>76</v>
      </c>
      <c r="BU54" s="71" t="s">
        <v>77</v>
      </c>
      <c r="BV54" s="70" t="s">
        <v>78</v>
      </c>
      <c r="BW54" s="70" t="s">
        <v>5</v>
      </c>
      <c r="BX54" s="70" t="s">
        <v>79</v>
      </c>
      <c r="CL54" s="70" t="s">
        <v>19</v>
      </c>
    </row>
    <row r="55" spans="1:91" s="6" customFormat="1" ht="16.5" customHeight="1">
      <c r="A55" s="72" t="s">
        <v>80</v>
      </c>
      <c r="B55" s="73"/>
      <c r="C55" s="74"/>
      <c r="D55" s="307" t="s">
        <v>81</v>
      </c>
      <c r="E55" s="307"/>
      <c r="F55" s="307"/>
      <c r="G55" s="307"/>
      <c r="H55" s="307"/>
      <c r="I55" s="75"/>
      <c r="J55" s="307" t="s">
        <v>82</v>
      </c>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5">
        <f>'SO1 - ČOV'!J30</f>
        <v>0</v>
      </c>
      <c r="AH55" s="306"/>
      <c r="AI55" s="306"/>
      <c r="AJ55" s="306"/>
      <c r="AK55" s="306"/>
      <c r="AL55" s="306"/>
      <c r="AM55" s="306"/>
      <c r="AN55" s="305">
        <f>SUM(AG55,AT55)</f>
        <v>0</v>
      </c>
      <c r="AO55" s="306"/>
      <c r="AP55" s="306"/>
      <c r="AQ55" s="76" t="s">
        <v>83</v>
      </c>
      <c r="AR55" s="73"/>
      <c r="AS55" s="77">
        <v>0</v>
      </c>
      <c r="AT55" s="78">
        <f>ROUND(SUM(AV55:AW55),2)</f>
        <v>0</v>
      </c>
      <c r="AU55" s="79">
        <f>'SO1 - ČOV'!P91</f>
        <v>0</v>
      </c>
      <c r="AV55" s="78">
        <f>'SO1 - ČOV'!J33</f>
        <v>0</v>
      </c>
      <c r="AW55" s="78">
        <f>'SO1 - ČOV'!J34</f>
        <v>0</v>
      </c>
      <c r="AX55" s="78">
        <f>'SO1 - ČOV'!J35</f>
        <v>0</v>
      </c>
      <c r="AY55" s="78">
        <f>'SO1 - ČOV'!J36</f>
        <v>0</v>
      </c>
      <c r="AZ55" s="78">
        <f>'SO1 - ČOV'!F33</f>
        <v>0</v>
      </c>
      <c r="BA55" s="78">
        <f>'SO1 - ČOV'!F34</f>
        <v>0</v>
      </c>
      <c r="BB55" s="78">
        <f>'SO1 - ČOV'!F35</f>
        <v>0</v>
      </c>
      <c r="BC55" s="78">
        <f>'SO1 - ČOV'!F36</f>
        <v>0</v>
      </c>
      <c r="BD55" s="80">
        <f>'SO1 - ČOV'!F37</f>
        <v>0</v>
      </c>
      <c r="BT55" s="81" t="s">
        <v>84</v>
      </c>
      <c r="BV55" s="81" t="s">
        <v>78</v>
      </c>
      <c r="BW55" s="81" t="s">
        <v>85</v>
      </c>
      <c r="BX55" s="81" t="s">
        <v>5</v>
      </c>
      <c r="CL55" s="81" t="s">
        <v>19</v>
      </c>
      <c r="CM55" s="81" t="s">
        <v>84</v>
      </c>
    </row>
    <row r="56" spans="1:91" s="6" customFormat="1" ht="24.75" customHeight="1">
      <c r="A56" s="72" t="s">
        <v>80</v>
      </c>
      <c r="B56" s="73"/>
      <c r="C56" s="74"/>
      <c r="D56" s="307" t="s">
        <v>86</v>
      </c>
      <c r="E56" s="307"/>
      <c r="F56" s="307"/>
      <c r="G56" s="307"/>
      <c r="H56" s="307"/>
      <c r="I56" s="75"/>
      <c r="J56" s="307" t="s">
        <v>87</v>
      </c>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5">
        <f>'VN a ON - Vedlejší náklad...'!J30</f>
        <v>0</v>
      </c>
      <c r="AH56" s="306"/>
      <c r="AI56" s="306"/>
      <c r="AJ56" s="306"/>
      <c r="AK56" s="306"/>
      <c r="AL56" s="306"/>
      <c r="AM56" s="306"/>
      <c r="AN56" s="305">
        <f>SUM(AG56,AT56)</f>
        <v>0</v>
      </c>
      <c r="AO56" s="306"/>
      <c r="AP56" s="306"/>
      <c r="AQ56" s="76" t="s">
        <v>83</v>
      </c>
      <c r="AR56" s="73"/>
      <c r="AS56" s="82">
        <v>0</v>
      </c>
      <c r="AT56" s="83">
        <f>ROUND(SUM(AV56:AW56),2)</f>
        <v>0</v>
      </c>
      <c r="AU56" s="84">
        <f>'VN a ON - Vedlejší náklad...'!P85</f>
        <v>0</v>
      </c>
      <c r="AV56" s="83">
        <f>'VN a ON - Vedlejší náklad...'!J33</f>
        <v>0</v>
      </c>
      <c r="AW56" s="83">
        <f>'VN a ON - Vedlejší náklad...'!J34</f>
        <v>0</v>
      </c>
      <c r="AX56" s="83">
        <f>'VN a ON - Vedlejší náklad...'!J35</f>
        <v>0</v>
      </c>
      <c r="AY56" s="83">
        <f>'VN a ON - Vedlejší náklad...'!J36</f>
        <v>0</v>
      </c>
      <c r="AZ56" s="83">
        <f>'VN a ON - Vedlejší náklad...'!F33</f>
        <v>0</v>
      </c>
      <c r="BA56" s="83">
        <f>'VN a ON - Vedlejší náklad...'!F34</f>
        <v>0</v>
      </c>
      <c r="BB56" s="83">
        <f>'VN a ON - Vedlejší náklad...'!F35</f>
        <v>0</v>
      </c>
      <c r="BC56" s="83">
        <f>'VN a ON - Vedlejší náklad...'!F36</f>
        <v>0</v>
      </c>
      <c r="BD56" s="85">
        <f>'VN a ON - Vedlejší náklad...'!F37</f>
        <v>0</v>
      </c>
      <c r="BT56" s="81" t="s">
        <v>84</v>
      </c>
      <c r="BV56" s="81" t="s">
        <v>78</v>
      </c>
      <c r="BW56" s="81" t="s">
        <v>88</v>
      </c>
      <c r="BX56" s="81" t="s">
        <v>5</v>
      </c>
      <c r="CL56" s="81" t="s">
        <v>19</v>
      </c>
      <c r="CM56" s="81" t="s">
        <v>84</v>
      </c>
    </row>
    <row r="57" spans="1:91" s="1" customFormat="1" ht="30" customHeight="1">
      <c r="B57" s="33"/>
      <c r="AR57" s="33"/>
    </row>
    <row r="58" spans="1:91" s="1" customFormat="1" ht="6.95" customHeight="1">
      <c r="B58" s="42"/>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33"/>
    </row>
  </sheetData>
  <sheetProtection algorithmName="SHA-512" hashValue="+rShoO9l1KQ8c0qphvFaR25RydjBbyswZ5pwQJKwHjiMMwvQk7Jlsv/ANc3+W4O4F8KZqhdDaaALjuDbIlQIaA==" saltValue="d/WYPDfIYR28McJ0MW2Te60Z+UYmZFB99gn9u/06B9mYjAbDkyxeyCnZI2tXoHS1vdbWEsQfvqLCyVwjItcLjg==" spinCount="100000" sheet="1" objects="1" scenarios="1" formatColumns="0" formatRows="0"/>
  <mergeCells count="46">
    <mergeCell ref="AR2:BE2"/>
    <mergeCell ref="AN56:AP56"/>
    <mergeCell ref="AG56:AM56"/>
    <mergeCell ref="D56:H56"/>
    <mergeCell ref="J56:AF56"/>
    <mergeCell ref="AG54:AM54"/>
    <mergeCell ref="AN54:AP54"/>
    <mergeCell ref="C52:G52"/>
    <mergeCell ref="I52:AF52"/>
    <mergeCell ref="AG52:AM52"/>
    <mergeCell ref="AN52:AP52"/>
    <mergeCell ref="AN55:AP55"/>
    <mergeCell ref="AG55:AM55"/>
    <mergeCell ref="D55:H55"/>
    <mergeCell ref="J55:AF55"/>
    <mergeCell ref="L45:AO45"/>
    <mergeCell ref="AM47:AN47"/>
    <mergeCell ref="AM49:AP49"/>
    <mergeCell ref="AS49:AT51"/>
    <mergeCell ref="AM50:AP50"/>
    <mergeCell ref="W33:AE33"/>
    <mergeCell ref="AK33:AO33"/>
    <mergeCell ref="L33:P33"/>
    <mergeCell ref="X35:AB35"/>
    <mergeCell ref="AK35:AO35"/>
    <mergeCell ref="AK31:AO31"/>
    <mergeCell ref="L31:P31"/>
    <mergeCell ref="W32:AE32"/>
    <mergeCell ref="AK32:AO32"/>
    <mergeCell ref="L32:P32"/>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55" location="'SO1 - ČOV'!C2" display="/" xr:uid="{00000000-0004-0000-0000-000000000000}"/>
    <hyperlink ref="A56" location="'VN a ON - Vedlejší náklad...'!C2" display="/" xr:uid="{00000000-0004-0000-0000-000001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319"/>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77"/>
      <c r="M2" s="277"/>
      <c r="N2" s="277"/>
      <c r="O2" s="277"/>
      <c r="P2" s="277"/>
      <c r="Q2" s="277"/>
      <c r="R2" s="277"/>
      <c r="S2" s="277"/>
      <c r="T2" s="277"/>
      <c r="U2" s="277"/>
      <c r="V2" s="277"/>
      <c r="AT2" s="18" t="s">
        <v>85</v>
      </c>
    </row>
    <row r="3" spans="2:46" ht="6.95" customHeight="1">
      <c r="B3" s="19"/>
      <c r="C3" s="20"/>
      <c r="D3" s="20"/>
      <c r="E3" s="20"/>
      <c r="F3" s="20"/>
      <c r="G3" s="20"/>
      <c r="H3" s="20"/>
      <c r="I3" s="20"/>
      <c r="J3" s="20"/>
      <c r="K3" s="20"/>
      <c r="L3" s="21"/>
      <c r="AT3" s="18" t="s">
        <v>84</v>
      </c>
    </row>
    <row r="4" spans="2:46" ht="24.95" customHeight="1">
      <c r="B4" s="21"/>
      <c r="D4" s="22" t="s">
        <v>89</v>
      </c>
      <c r="L4" s="21"/>
      <c r="M4" s="86" t="s">
        <v>10</v>
      </c>
      <c r="AT4" s="18" t="s">
        <v>4</v>
      </c>
    </row>
    <row r="5" spans="2:46" ht="6.95" customHeight="1">
      <c r="B5" s="21"/>
      <c r="L5" s="21"/>
    </row>
    <row r="6" spans="2:46" ht="12" customHeight="1">
      <c r="B6" s="21"/>
      <c r="D6" s="28" t="s">
        <v>16</v>
      </c>
      <c r="L6" s="21"/>
    </row>
    <row r="7" spans="2:46" ht="26.25" customHeight="1">
      <c r="B7" s="21"/>
      <c r="E7" s="310" t="str">
        <f>'Rekapitulace stavby'!K6</f>
        <v>Domovní čistírna odpadních vod k č.p. 24, na p.č. 1216/1, k.ú. Horní Bohušice</v>
      </c>
      <c r="F7" s="311"/>
      <c r="G7" s="311"/>
      <c r="H7" s="311"/>
      <c r="L7" s="21"/>
    </row>
    <row r="8" spans="2:46" s="1" customFormat="1" ht="12" customHeight="1">
      <c r="B8" s="33"/>
      <c r="D8" s="28" t="s">
        <v>90</v>
      </c>
      <c r="L8" s="33"/>
    </row>
    <row r="9" spans="2:46" s="1" customFormat="1" ht="16.5" customHeight="1">
      <c r="B9" s="33"/>
      <c r="E9" s="292" t="s">
        <v>91</v>
      </c>
      <c r="F9" s="312"/>
      <c r="G9" s="312"/>
      <c r="H9" s="312"/>
      <c r="L9" s="33"/>
    </row>
    <row r="10" spans="2:46" s="1" customFormat="1" ht="11.25">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13. 5. 2024</v>
      </c>
      <c r="L12" s="33"/>
    </row>
    <row r="13" spans="2:46" s="1" customFormat="1" ht="10.9" customHeight="1">
      <c r="B13" s="33"/>
      <c r="L13" s="33"/>
    </row>
    <row r="14" spans="2:46" s="1" customFormat="1" ht="12" customHeight="1">
      <c r="B14" s="33"/>
      <c r="D14" s="28" t="s">
        <v>25</v>
      </c>
      <c r="I14" s="28" t="s">
        <v>26</v>
      </c>
      <c r="J14" s="26" t="s">
        <v>27</v>
      </c>
      <c r="L14" s="33"/>
    </row>
    <row r="15" spans="2:46" s="1" customFormat="1" ht="18" customHeight="1">
      <c r="B15" s="33"/>
      <c r="E15" s="26" t="s">
        <v>28</v>
      </c>
      <c r="I15" s="28" t="s">
        <v>29</v>
      </c>
      <c r="J15" s="26" t="s">
        <v>30</v>
      </c>
      <c r="L15" s="33"/>
    </row>
    <row r="16" spans="2:46" s="1" customFormat="1" ht="6.95" customHeight="1">
      <c r="B16" s="33"/>
      <c r="L16" s="33"/>
    </row>
    <row r="17" spans="2:12" s="1" customFormat="1" ht="12" customHeight="1">
      <c r="B17" s="33"/>
      <c r="D17" s="28" t="s">
        <v>31</v>
      </c>
      <c r="I17" s="28" t="s">
        <v>26</v>
      </c>
      <c r="J17" s="29" t="str">
        <f>'Rekapitulace stavby'!AN13</f>
        <v>Vyplň údaj</v>
      </c>
      <c r="L17" s="33"/>
    </row>
    <row r="18" spans="2:12" s="1" customFormat="1" ht="18" customHeight="1">
      <c r="B18" s="33"/>
      <c r="E18" s="313" t="str">
        <f>'Rekapitulace stavby'!E14</f>
        <v>Vyplň údaj</v>
      </c>
      <c r="F18" s="276"/>
      <c r="G18" s="276"/>
      <c r="H18" s="276"/>
      <c r="I18" s="28" t="s">
        <v>29</v>
      </c>
      <c r="J18" s="29" t="str">
        <f>'Rekapitulace stavby'!AN14</f>
        <v>Vyplň údaj</v>
      </c>
      <c r="L18" s="33"/>
    </row>
    <row r="19" spans="2:12" s="1" customFormat="1" ht="6.95" customHeight="1">
      <c r="B19" s="33"/>
      <c r="L19" s="33"/>
    </row>
    <row r="20" spans="2:12" s="1" customFormat="1" ht="12" customHeight="1">
      <c r="B20" s="33"/>
      <c r="D20" s="28" t="s">
        <v>33</v>
      </c>
      <c r="I20" s="28" t="s">
        <v>26</v>
      </c>
      <c r="J20" s="26" t="s">
        <v>34</v>
      </c>
      <c r="L20" s="33"/>
    </row>
    <row r="21" spans="2:12" s="1" customFormat="1" ht="18" customHeight="1">
      <c r="B21" s="33"/>
      <c r="E21" s="26" t="s">
        <v>35</v>
      </c>
      <c r="I21" s="28" t="s">
        <v>29</v>
      </c>
      <c r="J21" s="26" t="s">
        <v>36</v>
      </c>
      <c r="L21" s="33"/>
    </row>
    <row r="22" spans="2:12" s="1" customFormat="1" ht="6.95" customHeight="1">
      <c r="B22" s="33"/>
      <c r="L22" s="33"/>
    </row>
    <row r="23" spans="2:12" s="1" customFormat="1" ht="12" customHeight="1">
      <c r="B23" s="33"/>
      <c r="D23" s="28" t="s">
        <v>38</v>
      </c>
      <c r="I23" s="28" t="s">
        <v>26</v>
      </c>
      <c r="J23" s="26" t="str">
        <f>IF('Rekapitulace stavby'!AN19="","",'Rekapitulace stavby'!AN19)</f>
        <v/>
      </c>
      <c r="L23" s="33"/>
    </row>
    <row r="24" spans="2:12" s="1" customFormat="1" ht="18" customHeight="1">
      <c r="B24" s="33"/>
      <c r="E24" s="26" t="str">
        <f>IF('Rekapitulace stavby'!E20="","",'Rekapitulace stavby'!E20)</f>
        <v xml:space="preserve"> </v>
      </c>
      <c r="I24" s="28" t="s">
        <v>29</v>
      </c>
      <c r="J24" s="26" t="str">
        <f>IF('Rekapitulace stavby'!AN20="","",'Rekapitulace stavby'!AN20)</f>
        <v/>
      </c>
      <c r="L24" s="33"/>
    </row>
    <row r="25" spans="2:12" s="1" customFormat="1" ht="6.95" customHeight="1">
      <c r="B25" s="33"/>
      <c r="L25" s="33"/>
    </row>
    <row r="26" spans="2:12" s="1" customFormat="1" ht="12" customHeight="1">
      <c r="B26" s="33"/>
      <c r="D26" s="28" t="s">
        <v>40</v>
      </c>
      <c r="L26" s="33"/>
    </row>
    <row r="27" spans="2:12" s="7" customFormat="1" ht="16.5" customHeight="1">
      <c r="B27" s="87"/>
      <c r="E27" s="281" t="s">
        <v>19</v>
      </c>
      <c r="F27" s="281"/>
      <c r="G27" s="281"/>
      <c r="H27" s="281"/>
      <c r="L27" s="87"/>
    </row>
    <row r="28" spans="2:12" s="1" customFormat="1" ht="6.95" customHeight="1">
      <c r="B28" s="33"/>
      <c r="L28" s="33"/>
    </row>
    <row r="29" spans="2:12" s="1" customFormat="1" ht="6.95" customHeight="1">
      <c r="B29" s="33"/>
      <c r="D29" s="51"/>
      <c r="E29" s="51"/>
      <c r="F29" s="51"/>
      <c r="G29" s="51"/>
      <c r="H29" s="51"/>
      <c r="I29" s="51"/>
      <c r="J29" s="51"/>
      <c r="K29" s="51"/>
      <c r="L29" s="33"/>
    </row>
    <row r="30" spans="2:12" s="1" customFormat="1" ht="25.35" customHeight="1">
      <c r="B30" s="33"/>
      <c r="D30" s="88" t="s">
        <v>42</v>
      </c>
      <c r="J30" s="64">
        <f>ROUND(J91, 2)</f>
        <v>0</v>
      </c>
      <c r="L30" s="33"/>
    </row>
    <row r="31" spans="2:12" s="1" customFormat="1" ht="6.95" customHeight="1">
      <c r="B31" s="33"/>
      <c r="D31" s="51"/>
      <c r="E31" s="51"/>
      <c r="F31" s="51"/>
      <c r="G31" s="51"/>
      <c r="H31" s="51"/>
      <c r="I31" s="51"/>
      <c r="J31" s="51"/>
      <c r="K31" s="51"/>
      <c r="L31" s="33"/>
    </row>
    <row r="32" spans="2:12" s="1" customFormat="1" ht="14.45" customHeight="1">
      <c r="B32" s="33"/>
      <c r="F32" s="36" t="s">
        <v>44</v>
      </c>
      <c r="I32" s="36" t="s">
        <v>43</v>
      </c>
      <c r="J32" s="36" t="s">
        <v>45</v>
      </c>
      <c r="L32" s="33"/>
    </row>
    <row r="33" spans="2:12" s="1" customFormat="1" ht="14.45" customHeight="1">
      <c r="B33" s="33"/>
      <c r="D33" s="53" t="s">
        <v>46</v>
      </c>
      <c r="E33" s="28" t="s">
        <v>47</v>
      </c>
      <c r="F33" s="89">
        <f>ROUND((SUM(BE91:BE318)),  2)</f>
        <v>0</v>
      </c>
      <c r="I33" s="90">
        <v>0.21</v>
      </c>
      <c r="J33" s="89">
        <f>ROUND(((SUM(BE91:BE318))*I33),  2)</f>
        <v>0</v>
      </c>
      <c r="L33" s="33"/>
    </row>
    <row r="34" spans="2:12" s="1" customFormat="1" ht="14.45" customHeight="1">
      <c r="B34" s="33"/>
      <c r="E34" s="28" t="s">
        <v>48</v>
      </c>
      <c r="F34" s="89">
        <f>ROUND((SUM(BF91:BF318)),  2)</f>
        <v>0</v>
      </c>
      <c r="I34" s="90">
        <v>0.12</v>
      </c>
      <c r="J34" s="89">
        <f>ROUND(((SUM(BF91:BF318))*I34),  2)</f>
        <v>0</v>
      </c>
      <c r="L34" s="33"/>
    </row>
    <row r="35" spans="2:12" s="1" customFormat="1" ht="14.45" hidden="1" customHeight="1">
      <c r="B35" s="33"/>
      <c r="E35" s="28" t="s">
        <v>49</v>
      </c>
      <c r="F35" s="89">
        <f>ROUND((SUM(BG91:BG318)),  2)</f>
        <v>0</v>
      </c>
      <c r="I35" s="90">
        <v>0.21</v>
      </c>
      <c r="J35" s="89">
        <f>0</f>
        <v>0</v>
      </c>
      <c r="L35" s="33"/>
    </row>
    <row r="36" spans="2:12" s="1" customFormat="1" ht="14.45" hidden="1" customHeight="1">
      <c r="B36" s="33"/>
      <c r="E36" s="28" t="s">
        <v>50</v>
      </c>
      <c r="F36" s="89">
        <f>ROUND((SUM(BH91:BH318)),  2)</f>
        <v>0</v>
      </c>
      <c r="I36" s="90">
        <v>0.12</v>
      </c>
      <c r="J36" s="89">
        <f>0</f>
        <v>0</v>
      </c>
      <c r="L36" s="33"/>
    </row>
    <row r="37" spans="2:12" s="1" customFormat="1" ht="14.45" hidden="1" customHeight="1">
      <c r="B37" s="33"/>
      <c r="E37" s="28" t="s">
        <v>51</v>
      </c>
      <c r="F37" s="89">
        <f>ROUND((SUM(BI91:BI318)),  2)</f>
        <v>0</v>
      </c>
      <c r="I37" s="90">
        <v>0</v>
      </c>
      <c r="J37" s="89">
        <f>0</f>
        <v>0</v>
      </c>
      <c r="L37" s="33"/>
    </row>
    <row r="38" spans="2:12" s="1" customFormat="1" ht="6.95" customHeight="1">
      <c r="B38" s="33"/>
      <c r="L38" s="33"/>
    </row>
    <row r="39" spans="2:12" s="1" customFormat="1" ht="25.35" customHeight="1">
      <c r="B39" s="33"/>
      <c r="C39" s="91"/>
      <c r="D39" s="92" t="s">
        <v>52</v>
      </c>
      <c r="E39" s="55"/>
      <c r="F39" s="55"/>
      <c r="G39" s="93" t="s">
        <v>53</v>
      </c>
      <c r="H39" s="94" t="s">
        <v>54</v>
      </c>
      <c r="I39" s="55"/>
      <c r="J39" s="95">
        <f>SUM(J30:J37)</f>
        <v>0</v>
      </c>
      <c r="K39" s="96"/>
      <c r="L39" s="33"/>
    </row>
    <row r="40" spans="2:12" s="1" customFormat="1" ht="14.45" customHeight="1">
      <c r="B40" s="42"/>
      <c r="C40" s="43"/>
      <c r="D40" s="43"/>
      <c r="E40" s="43"/>
      <c r="F40" s="43"/>
      <c r="G40" s="43"/>
      <c r="H40" s="43"/>
      <c r="I40" s="43"/>
      <c r="J40" s="43"/>
      <c r="K40" s="43"/>
      <c r="L40" s="33"/>
    </row>
    <row r="44" spans="2:12" s="1" customFormat="1" ht="6.95" customHeight="1">
      <c r="B44" s="44"/>
      <c r="C44" s="45"/>
      <c r="D44" s="45"/>
      <c r="E44" s="45"/>
      <c r="F44" s="45"/>
      <c r="G44" s="45"/>
      <c r="H44" s="45"/>
      <c r="I44" s="45"/>
      <c r="J44" s="45"/>
      <c r="K44" s="45"/>
      <c r="L44" s="33"/>
    </row>
    <row r="45" spans="2:12" s="1" customFormat="1" ht="24.95" customHeight="1">
      <c r="B45" s="33"/>
      <c r="C45" s="22" t="s">
        <v>92</v>
      </c>
      <c r="L45" s="33"/>
    </row>
    <row r="46" spans="2:12" s="1" customFormat="1" ht="6.95" customHeight="1">
      <c r="B46" s="33"/>
      <c r="L46" s="33"/>
    </row>
    <row r="47" spans="2:12" s="1" customFormat="1" ht="12" customHeight="1">
      <c r="B47" s="33"/>
      <c r="C47" s="28" t="s">
        <v>16</v>
      </c>
      <c r="L47" s="33"/>
    </row>
    <row r="48" spans="2:12" s="1" customFormat="1" ht="26.25" customHeight="1">
      <c r="B48" s="33"/>
      <c r="E48" s="310" t="str">
        <f>E7</f>
        <v>Domovní čistírna odpadních vod k č.p. 24, na p.č. 1216/1, k.ú. Horní Bohušice</v>
      </c>
      <c r="F48" s="311"/>
      <c r="G48" s="311"/>
      <c r="H48" s="311"/>
      <c r="L48" s="33"/>
    </row>
    <row r="49" spans="2:47" s="1" customFormat="1" ht="12" customHeight="1">
      <c r="B49" s="33"/>
      <c r="C49" s="28" t="s">
        <v>90</v>
      </c>
      <c r="L49" s="33"/>
    </row>
    <row r="50" spans="2:47" s="1" customFormat="1" ht="16.5" customHeight="1">
      <c r="B50" s="33"/>
      <c r="E50" s="292" t="str">
        <f>E9</f>
        <v>SO1 - ČOV</v>
      </c>
      <c r="F50" s="312"/>
      <c r="G50" s="312"/>
      <c r="H50" s="312"/>
      <c r="L50" s="33"/>
    </row>
    <row r="51" spans="2:47" s="1" customFormat="1" ht="6.95" customHeight="1">
      <c r="B51" s="33"/>
      <c r="L51" s="33"/>
    </row>
    <row r="52" spans="2:47" s="1" customFormat="1" ht="12" customHeight="1">
      <c r="B52" s="33"/>
      <c r="C52" s="28" t="s">
        <v>21</v>
      </c>
      <c r="F52" s="26" t="str">
        <f>F12</f>
        <v>Horní Bohušice</v>
      </c>
      <c r="I52" s="28" t="s">
        <v>23</v>
      </c>
      <c r="J52" s="50" t="str">
        <f>IF(J12="","",J12)</f>
        <v>13. 5. 2024</v>
      </c>
      <c r="L52" s="33"/>
    </row>
    <row r="53" spans="2:47" s="1" customFormat="1" ht="6.95" customHeight="1">
      <c r="B53" s="33"/>
      <c r="L53" s="33"/>
    </row>
    <row r="54" spans="2:47" s="1" customFormat="1" ht="40.15" customHeight="1">
      <c r="B54" s="33"/>
      <c r="C54" s="28" t="s">
        <v>25</v>
      </c>
      <c r="F54" s="26" t="str">
        <f>E15</f>
        <v>Město Světlá nad Sázavou, nám. Trčků z Lípy 18</v>
      </c>
      <c r="I54" s="28" t="s">
        <v>33</v>
      </c>
      <c r="J54" s="31" t="str">
        <f>E21</f>
        <v>PROJEKT efekt s.r.o., Kubelíkova 1224/42, 130 00</v>
      </c>
      <c r="L54" s="33"/>
    </row>
    <row r="55" spans="2:47" s="1" customFormat="1" ht="15.2" customHeight="1">
      <c r="B55" s="33"/>
      <c r="C55" s="28" t="s">
        <v>31</v>
      </c>
      <c r="F55" s="26" t="str">
        <f>IF(E18="","",E18)</f>
        <v>Vyplň údaj</v>
      </c>
      <c r="I55" s="28" t="s">
        <v>38</v>
      </c>
      <c r="J55" s="31" t="str">
        <f>E24</f>
        <v xml:space="preserve"> </v>
      </c>
      <c r="L55" s="33"/>
    </row>
    <row r="56" spans="2:47" s="1" customFormat="1" ht="10.35" customHeight="1">
      <c r="B56" s="33"/>
      <c r="L56" s="33"/>
    </row>
    <row r="57" spans="2:47" s="1" customFormat="1" ht="29.25" customHeight="1">
      <c r="B57" s="33"/>
      <c r="C57" s="97" t="s">
        <v>93</v>
      </c>
      <c r="D57" s="91"/>
      <c r="E57" s="91"/>
      <c r="F57" s="91"/>
      <c r="G57" s="91"/>
      <c r="H57" s="91"/>
      <c r="I57" s="91"/>
      <c r="J57" s="98" t="s">
        <v>94</v>
      </c>
      <c r="K57" s="91"/>
      <c r="L57" s="33"/>
    </row>
    <row r="58" spans="2:47" s="1" customFormat="1" ht="10.35" customHeight="1">
      <c r="B58" s="33"/>
      <c r="L58" s="33"/>
    </row>
    <row r="59" spans="2:47" s="1" customFormat="1" ht="22.9" customHeight="1">
      <c r="B59" s="33"/>
      <c r="C59" s="99" t="s">
        <v>74</v>
      </c>
      <c r="J59" s="64">
        <f>J91</f>
        <v>0</v>
      </c>
      <c r="L59" s="33"/>
      <c r="AU59" s="18" t="s">
        <v>95</v>
      </c>
    </row>
    <row r="60" spans="2:47" s="8" customFormat="1" ht="24.95" customHeight="1">
      <c r="B60" s="100"/>
      <c r="D60" s="101" t="s">
        <v>96</v>
      </c>
      <c r="E60" s="102"/>
      <c r="F60" s="102"/>
      <c r="G60" s="102"/>
      <c r="H60" s="102"/>
      <c r="I60" s="102"/>
      <c r="J60" s="103">
        <f>J92</f>
        <v>0</v>
      </c>
      <c r="L60" s="100"/>
    </row>
    <row r="61" spans="2:47" s="9" customFormat="1" ht="19.899999999999999" customHeight="1">
      <c r="B61" s="104"/>
      <c r="D61" s="105" t="s">
        <v>97</v>
      </c>
      <c r="E61" s="106"/>
      <c r="F61" s="106"/>
      <c r="G61" s="106"/>
      <c r="H61" s="106"/>
      <c r="I61" s="106"/>
      <c r="J61" s="107">
        <f>J93</f>
        <v>0</v>
      </c>
      <c r="L61" s="104"/>
    </row>
    <row r="62" spans="2:47" s="9" customFormat="1" ht="19.899999999999999" customHeight="1">
      <c r="B62" s="104"/>
      <c r="D62" s="105" t="s">
        <v>98</v>
      </c>
      <c r="E62" s="106"/>
      <c r="F62" s="106"/>
      <c r="G62" s="106"/>
      <c r="H62" s="106"/>
      <c r="I62" s="106"/>
      <c r="J62" s="107">
        <f>J196</f>
        <v>0</v>
      </c>
      <c r="L62" s="104"/>
    </row>
    <row r="63" spans="2:47" s="9" customFormat="1" ht="19.899999999999999" customHeight="1">
      <c r="B63" s="104"/>
      <c r="D63" s="105" t="s">
        <v>99</v>
      </c>
      <c r="E63" s="106"/>
      <c r="F63" s="106"/>
      <c r="G63" s="106"/>
      <c r="H63" s="106"/>
      <c r="I63" s="106"/>
      <c r="J63" s="107">
        <f>J222</f>
        <v>0</v>
      </c>
      <c r="L63" s="104"/>
    </row>
    <row r="64" spans="2:47" s="9" customFormat="1" ht="14.85" customHeight="1">
      <c r="B64" s="104"/>
      <c r="D64" s="105" t="s">
        <v>100</v>
      </c>
      <c r="E64" s="106"/>
      <c r="F64" s="106"/>
      <c r="G64" s="106"/>
      <c r="H64" s="106"/>
      <c r="I64" s="106"/>
      <c r="J64" s="107">
        <f>J223</f>
        <v>0</v>
      </c>
      <c r="L64" s="104"/>
    </row>
    <row r="65" spans="2:12" s="9" customFormat="1" ht="19.899999999999999" customHeight="1">
      <c r="B65" s="104"/>
      <c r="D65" s="105" t="s">
        <v>101</v>
      </c>
      <c r="E65" s="106"/>
      <c r="F65" s="106"/>
      <c r="G65" s="106"/>
      <c r="H65" s="106"/>
      <c r="I65" s="106"/>
      <c r="J65" s="107">
        <f>J228</f>
        <v>0</v>
      </c>
      <c r="L65" s="104"/>
    </row>
    <row r="66" spans="2:12" s="9" customFormat="1" ht="19.899999999999999" customHeight="1">
      <c r="B66" s="104"/>
      <c r="D66" s="105" t="s">
        <v>102</v>
      </c>
      <c r="E66" s="106"/>
      <c r="F66" s="106"/>
      <c r="G66" s="106"/>
      <c r="H66" s="106"/>
      <c r="I66" s="106"/>
      <c r="J66" s="107">
        <f>J235</f>
        <v>0</v>
      </c>
      <c r="L66" s="104"/>
    </row>
    <row r="67" spans="2:12" s="9" customFormat="1" ht="19.899999999999999" customHeight="1">
      <c r="B67" s="104"/>
      <c r="D67" s="105" t="s">
        <v>103</v>
      </c>
      <c r="E67" s="106"/>
      <c r="F67" s="106"/>
      <c r="G67" s="106"/>
      <c r="H67" s="106"/>
      <c r="I67" s="106"/>
      <c r="J67" s="107">
        <f>J246</f>
        <v>0</v>
      </c>
      <c r="L67" s="104"/>
    </row>
    <row r="68" spans="2:12" s="9" customFormat="1" ht="19.899999999999999" customHeight="1">
      <c r="B68" s="104"/>
      <c r="D68" s="105" t="s">
        <v>104</v>
      </c>
      <c r="E68" s="106"/>
      <c r="F68" s="106"/>
      <c r="G68" s="106"/>
      <c r="H68" s="106"/>
      <c r="I68" s="106"/>
      <c r="J68" s="107">
        <f>J285</f>
        <v>0</v>
      </c>
      <c r="L68" s="104"/>
    </row>
    <row r="69" spans="2:12" s="9" customFormat="1" ht="19.899999999999999" customHeight="1">
      <c r="B69" s="104"/>
      <c r="D69" s="105" t="s">
        <v>105</v>
      </c>
      <c r="E69" s="106"/>
      <c r="F69" s="106"/>
      <c r="G69" s="106"/>
      <c r="H69" s="106"/>
      <c r="I69" s="106"/>
      <c r="J69" s="107">
        <f>J305</f>
        <v>0</v>
      </c>
      <c r="L69" s="104"/>
    </row>
    <row r="70" spans="2:12" s="8" customFormat="1" ht="24.95" customHeight="1">
      <c r="B70" s="100"/>
      <c r="D70" s="101" t="s">
        <v>106</v>
      </c>
      <c r="E70" s="102"/>
      <c r="F70" s="102"/>
      <c r="G70" s="102"/>
      <c r="H70" s="102"/>
      <c r="I70" s="102"/>
      <c r="J70" s="103">
        <f>J309</f>
        <v>0</v>
      </c>
      <c r="L70" s="100"/>
    </row>
    <row r="71" spans="2:12" s="9" customFormat="1" ht="19.899999999999999" customHeight="1">
      <c r="B71" s="104"/>
      <c r="D71" s="105" t="s">
        <v>107</v>
      </c>
      <c r="E71" s="106"/>
      <c r="F71" s="106"/>
      <c r="G71" s="106"/>
      <c r="H71" s="106"/>
      <c r="I71" s="106"/>
      <c r="J71" s="107">
        <f>J310</f>
        <v>0</v>
      </c>
      <c r="L71" s="104"/>
    </row>
    <row r="72" spans="2:12" s="1" customFormat="1" ht="21.75" customHeight="1">
      <c r="B72" s="33"/>
      <c r="L72" s="33"/>
    </row>
    <row r="73" spans="2:12" s="1" customFormat="1" ht="6.95" customHeight="1">
      <c r="B73" s="42"/>
      <c r="C73" s="43"/>
      <c r="D73" s="43"/>
      <c r="E73" s="43"/>
      <c r="F73" s="43"/>
      <c r="G73" s="43"/>
      <c r="H73" s="43"/>
      <c r="I73" s="43"/>
      <c r="J73" s="43"/>
      <c r="K73" s="43"/>
      <c r="L73" s="33"/>
    </row>
    <row r="77" spans="2:12" s="1" customFormat="1" ht="6.95" customHeight="1">
      <c r="B77" s="44"/>
      <c r="C77" s="45"/>
      <c r="D77" s="45"/>
      <c r="E77" s="45"/>
      <c r="F77" s="45"/>
      <c r="G77" s="45"/>
      <c r="H77" s="45"/>
      <c r="I77" s="45"/>
      <c r="J77" s="45"/>
      <c r="K77" s="45"/>
      <c r="L77" s="33"/>
    </row>
    <row r="78" spans="2:12" s="1" customFormat="1" ht="24.95" customHeight="1">
      <c r="B78" s="33"/>
      <c r="C78" s="22" t="s">
        <v>108</v>
      </c>
      <c r="L78" s="33"/>
    </row>
    <row r="79" spans="2:12" s="1" customFormat="1" ht="6.95" customHeight="1">
      <c r="B79" s="33"/>
      <c r="L79" s="33"/>
    </row>
    <row r="80" spans="2:12" s="1" customFormat="1" ht="12" customHeight="1">
      <c r="B80" s="33"/>
      <c r="C80" s="28" t="s">
        <v>16</v>
      </c>
      <c r="L80" s="33"/>
    </row>
    <row r="81" spans="2:65" s="1" customFormat="1" ht="26.25" customHeight="1">
      <c r="B81" s="33"/>
      <c r="E81" s="310" t="str">
        <f>E7</f>
        <v>Domovní čistírna odpadních vod k č.p. 24, na p.č. 1216/1, k.ú. Horní Bohušice</v>
      </c>
      <c r="F81" s="311"/>
      <c r="G81" s="311"/>
      <c r="H81" s="311"/>
      <c r="L81" s="33"/>
    </row>
    <row r="82" spans="2:65" s="1" customFormat="1" ht="12" customHeight="1">
      <c r="B82" s="33"/>
      <c r="C82" s="28" t="s">
        <v>90</v>
      </c>
      <c r="L82" s="33"/>
    </row>
    <row r="83" spans="2:65" s="1" customFormat="1" ht="16.5" customHeight="1">
      <c r="B83" s="33"/>
      <c r="E83" s="292" t="str">
        <f>E9</f>
        <v>SO1 - ČOV</v>
      </c>
      <c r="F83" s="312"/>
      <c r="G83" s="312"/>
      <c r="H83" s="312"/>
      <c r="L83" s="33"/>
    </row>
    <row r="84" spans="2:65" s="1" customFormat="1" ht="6.95" customHeight="1">
      <c r="B84" s="33"/>
      <c r="L84" s="33"/>
    </row>
    <row r="85" spans="2:65" s="1" customFormat="1" ht="12" customHeight="1">
      <c r="B85" s="33"/>
      <c r="C85" s="28" t="s">
        <v>21</v>
      </c>
      <c r="F85" s="26" t="str">
        <f>F12</f>
        <v>Horní Bohušice</v>
      </c>
      <c r="I85" s="28" t="s">
        <v>23</v>
      </c>
      <c r="J85" s="50" t="str">
        <f>IF(J12="","",J12)</f>
        <v>13. 5. 2024</v>
      </c>
      <c r="L85" s="33"/>
    </row>
    <row r="86" spans="2:65" s="1" customFormat="1" ht="6.95" customHeight="1">
      <c r="B86" s="33"/>
      <c r="L86" s="33"/>
    </row>
    <row r="87" spans="2:65" s="1" customFormat="1" ht="40.15" customHeight="1">
      <c r="B87" s="33"/>
      <c r="C87" s="28" t="s">
        <v>25</v>
      </c>
      <c r="F87" s="26" t="str">
        <f>E15</f>
        <v>Město Světlá nad Sázavou, nám. Trčků z Lípy 18</v>
      </c>
      <c r="I87" s="28" t="s">
        <v>33</v>
      </c>
      <c r="J87" s="31" t="str">
        <f>E21</f>
        <v>PROJEKT efekt s.r.o., Kubelíkova 1224/42, 130 00</v>
      </c>
      <c r="L87" s="33"/>
    </row>
    <row r="88" spans="2:65" s="1" customFormat="1" ht="15.2" customHeight="1">
      <c r="B88" s="33"/>
      <c r="C88" s="28" t="s">
        <v>31</v>
      </c>
      <c r="F88" s="26" t="str">
        <f>IF(E18="","",E18)</f>
        <v>Vyplň údaj</v>
      </c>
      <c r="I88" s="28" t="s">
        <v>38</v>
      </c>
      <c r="J88" s="31" t="str">
        <f>E24</f>
        <v xml:space="preserve"> </v>
      </c>
      <c r="L88" s="33"/>
    </row>
    <row r="89" spans="2:65" s="1" customFormat="1" ht="10.35" customHeight="1">
      <c r="B89" s="33"/>
      <c r="L89" s="33"/>
    </row>
    <row r="90" spans="2:65" s="10" customFormat="1" ht="29.25" customHeight="1">
      <c r="B90" s="108"/>
      <c r="C90" s="109" t="s">
        <v>109</v>
      </c>
      <c r="D90" s="110" t="s">
        <v>61</v>
      </c>
      <c r="E90" s="110" t="s">
        <v>57</v>
      </c>
      <c r="F90" s="110" t="s">
        <v>58</v>
      </c>
      <c r="G90" s="110" t="s">
        <v>110</v>
      </c>
      <c r="H90" s="110" t="s">
        <v>111</v>
      </c>
      <c r="I90" s="110" t="s">
        <v>112</v>
      </c>
      <c r="J90" s="110" t="s">
        <v>94</v>
      </c>
      <c r="K90" s="111" t="s">
        <v>113</v>
      </c>
      <c r="L90" s="108"/>
      <c r="M90" s="57" t="s">
        <v>19</v>
      </c>
      <c r="N90" s="58" t="s">
        <v>46</v>
      </c>
      <c r="O90" s="58" t="s">
        <v>114</v>
      </c>
      <c r="P90" s="58" t="s">
        <v>115</v>
      </c>
      <c r="Q90" s="58" t="s">
        <v>116</v>
      </c>
      <c r="R90" s="58" t="s">
        <v>117</v>
      </c>
      <c r="S90" s="58" t="s">
        <v>118</v>
      </c>
      <c r="T90" s="59" t="s">
        <v>119</v>
      </c>
    </row>
    <row r="91" spans="2:65" s="1" customFormat="1" ht="22.9" customHeight="1">
      <c r="B91" s="33"/>
      <c r="C91" s="62" t="s">
        <v>120</v>
      </c>
      <c r="J91" s="112">
        <f>BK91</f>
        <v>0</v>
      </c>
      <c r="L91" s="33"/>
      <c r="M91" s="60"/>
      <c r="N91" s="51"/>
      <c r="O91" s="51"/>
      <c r="P91" s="113">
        <f>P92+P309</f>
        <v>0</v>
      </c>
      <c r="Q91" s="51"/>
      <c r="R91" s="113">
        <f>R92+R309</f>
        <v>5.8617730900000007</v>
      </c>
      <c r="S91" s="51"/>
      <c r="T91" s="114">
        <f>T92+T309</f>
        <v>0</v>
      </c>
      <c r="AT91" s="18" t="s">
        <v>75</v>
      </c>
      <c r="AU91" s="18" t="s">
        <v>95</v>
      </c>
      <c r="BK91" s="115">
        <f>BK92+BK309</f>
        <v>0</v>
      </c>
    </row>
    <row r="92" spans="2:65" s="11" customFormat="1" ht="25.9" customHeight="1">
      <c r="B92" s="116"/>
      <c r="D92" s="117" t="s">
        <v>75</v>
      </c>
      <c r="E92" s="118" t="s">
        <v>121</v>
      </c>
      <c r="F92" s="118" t="s">
        <v>122</v>
      </c>
      <c r="I92" s="119"/>
      <c r="J92" s="120">
        <f>BK92</f>
        <v>0</v>
      </c>
      <c r="L92" s="116"/>
      <c r="M92" s="121"/>
      <c r="P92" s="122">
        <f>P93+P196+P222+P228+P235+P246+P285+P305</f>
        <v>0</v>
      </c>
      <c r="R92" s="122">
        <f>R93+R196+R222+R228+R235+R246+R285+R305</f>
        <v>5.8617730900000007</v>
      </c>
      <c r="T92" s="123">
        <f>T93+T196+T222+T228+T235+T246+T285+T305</f>
        <v>0</v>
      </c>
      <c r="AR92" s="117" t="s">
        <v>84</v>
      </c>
      <c r="AT92" s="124" t="s">
        <v>75</v>
      </c>
      <c r="AU92" s="124" t="s">
        <v>76</v>
      </c>
      <c r="AY92" s="117" t="s">
        <v>123</v>
      </c>
      <c r="BK92" s="125">
        <f>BK93+BK196+BK222+BK228+BK235+BK246+BK285+BK305</f>
        <v>0</v>
      </c>
    </row>
    <row r="93" spans="2:65" s="11" customFormat="1" ht="22.9" customHeight="1">
      <c r="B93" s="116"/>
      <c r="D93" s="117" t="s">
        <v>75</v>
      </c>
      <c r="E93" s="126" t="s">
        <v>84</v>
      </c>
      <c r="F93" s="126" t="s">
        <v>124</v>
      </c>
      <c r="I93" s="119"/>
      <c r="J93" s="127">
        <f>BK93</f>
        <v>0</v>
      </c>
      <c r="L93" s="116"/>
      <c r="M93" s="121"/>
      <c r="P93" s="122">
        <f>SUM(P94:P195)</f>
        <v>0</v>
      </c>
      <c r="R93" s="122">
        <f>SUM(R94:R195)</f>
        <v>1.1221000000000001</v>
      </c>
      <c r="T93" s="123">
        <f>SUM(T94:T195)</f>
        <v>0</v>
      </c>
      <c r="AR93" s="117" t="s">
        <v>84</v>
      </c>
      <c r="AT93" s="124" t="s">
        <v>75</v>
      </c>
      <c r="AU93" s="124" t="s">
        <v>84</v>
      </c>
      <c r="AY93" s="117" t="s">
        <v>123</v>
      </c>
      <c r="BK93" s="125">
        <f>SUM(BK94:BK195)</f>
        <v>0</v>
      </c>
    </row>
    <row r="94" spans="2:65" s="1" customFormat="1" ht="24.2" customHeight="1">
      <c r="B94" s="33"/>
      <c r="C94" s="128" t="s">
        <v>84</v>
      </c>
      <c r="D94" s="128" t="s">
        <v>125</v>
      </c>
      <c r="E94" s="129" t="s">
        <v>126</v>
      </c>
      <c r="F94" s="130" t="s">
        <v>127</v>
      </c>
      <c r="G94" s="131" t="s">
        <v>128</v>
      </c>
      <c r="H94" s="132">
        <v>4</v>
      </c>
      <c r="I94" s="133"/>
      <c r="J94" s="134">
        <f>ROUND(I94*H94,2)</f>
        <v>0</v>
      </c>
      <c r="K94" s="130" t="s">
        <v>129</v>
      </c>
      <c r="L94" s="33"/>
      <c r="M94" s="135" t="s">
        <v>19</v>
      </c>
      <c r="N94" s="136" t="s">
        <v>48</v>
      </c>
      <c r="P94" s="137">
        <f>O94*H94</f>
        <v>0</v>
      </c>
      <c r="Q94" s="137">
        <v>0.26</v>
      </c>
      <c r="R94" s="137">
        <f>Q94*H94</f>
        <v>1.04</v>
      </c>
      <c r="S94" s="137">
        <v>0</v>
      </c>
      <c r="T94" s="138">
        <f>S94*H94</f>
        <v>0</v>
      </c>
      <c r="AR94" s="139" t="s">
        <v>130</v>
      </c>
      <c r="AT94" s="139" t="s">
        <v>125</v>
      </c>
      <c r="AU94" s="139" t="s">
        <v>131</v>
      </c>
      <c r="AY94" s="18" t="s">
        <v>123</v>
      </c>
      <c r="BE94" s="140">
        <f>IF(N94="základní",J94,0)</f>
        <v>0</v>
      </c>
      <c r="BF94" s="140">
        <f>IF(N94="snížená",J94,0)</f>
        <v>0</v>
      </c>
      <c r="BG94" s="140">
        <f>IF(N94="zákl. přenesená",J94,0)</f>
        <v>0</v>
      </c>
      <c r="BH94" s="140">
        <f>IF(N94="sníž. přenesená",J94,0)</f>
        <v>0</v>
      </c>
      <c r="BI94" s="140">
        <f>IF(N94="nulová",J94,0)</f>
        <v>0</v>
      </c>
      <c r="BJ94" s="18" t="s">
        <v>131</v>
      </c>
      <c r="BK94" s="140">
        <f>ROUND(I94*H94,2)</f>
        <v>0</v>
      </c>
      <c r="BL94" s="18" t="s">
        <v>130</v>
      </c>
      <c r="BM94" s="139" t="s">
        <v>132</v>
      </c>
    </row>
    <row r="95" spans="2:65" s="1" customFormat="1" ht="39">
      <c r="B95" s="33"/>
      <c r="D95" s="141" t="s">
        <v>133</v>
      </c>
      <c r="F95" s="142" t="s">
        <v>134</v>
      </c>
      <c r="I95" s="143"/>
      <c r="L95" s="33"/>
      <c r="M95" s="144"/>
      <c r="T95" s="54"/>
      <c r="AT95" s="18" t="s">
        <v>133</v>
      </c>
      <c r="AU95" s="18" t="s">
        <v>131</v>
      </c>
    </row>
    <row r="96" spans="2:65" s="1" customFormat="1" ht="11.25">
      <c r="B96" s="33"/>
      <c r="D96" s="145" t="s">
        <v>135</v>
      </c>
      <c r="F96" s="146" t="s">
        <v>136</v>
      </c>
      <c r="I96" s="143"/>
      <c r="L96" s="33"/>
      <c r="M96" s="144"/>
      <c r="T96" s="54"/>
      <c r="AT96" s="18" t="s">
        <v>135</v>
      </c>
      <c r="AU96" s="18" t="s">
        <v>131</v>
      </c>
    </row>
    <row r="97" spans="2:65" s="12" customFormat="1" ht="11.25">
      <c r="B97" s="147"/>
      <c r="D97" s="141" t="s">
        <v>137</v>
      </c>
      <c r="E97" s="148" t="s">
        <v>19</v>
      </c>
      <c r="F97" s="149" t="s">
        <v>138</v>
      </c>
      <c r="H97" s="150">
        <v>4</v>
      </c>
      <c r="I97" s="151"/>
      <c r="L97" s="147"/>
      <c r="M97" s="152"/>
      <c r="T97" s="153"/>
      <c r="AT97" s="148" t="s">
        <v>137</v>
      </c>
      <c r="AU97" s="148" t="s">
        <v>131</v>
      </c>
      <c r="AV97" s="12" t="s">
        <v>131</v>
      </c>
      <c r="AW97" s="12" t="s">
        <v>37</v>
      </c>
      <c r="AX97" s="12" t="s">
        <v>76</v>
      </c>
      <c r="AY97" s="148" t="s">
        <v>123</v>
      </c>
    </row>
    <row r="98" spans="2:65" s="13" customFormat="1" ht="11.25">
      <c r="B98" s="154"/>
      <c r="D98" s="141" t="s">
        <v>137</v>
      </c>
      <c r="E98" s="155" t="s">
        <v>19</v>
      </c>
      <c r="F98" s="156" t="s">
        <v>139</v>
      </c>
      <c r="H98" s="157">
        <v>4</v>
      </c>
      <c r="I98" s="158"/>
      <c r="L98" s="154"/>
      <c r="M98" s="159"/>
      <c r="T98" s="160"/>
      <c r="AT98" s="155" t="s">
        <v>137</v>
      </c>
      <c r="AU98" s="155" t="s">
        <v>131</v>
      </c>
      <c r="AV98" s="13" t="s">
        <v>130</v>
      </c>
      <c r="AW98" s="13" t="s">
        <v>37</v>
      </c>
      <c r="AX98" s="13" t="s">
        <v>84</v>
      </c>
      <c r="AY98" s="155" t="s">
        <v>123</v>
      </c>
    </row>
    <row r="99" spans="2:65" s="1" customFormat="1" ht="16.5" customHeight="1">
      <c r="B99" s="33"/>
      <c r="C99" s="128" t="s">
        <v>131</v>
      </c>
      <c r="D99" s="128" t="s">
        <v>125</v>
      </c>
      <c r="E99" s="129" t="s">
        <v>140</v>
      </c>
      <c r="F99" s="130" t="s">
        <v>141</v>
      </c>
      <c r="G99" s="131" t="s">
        <v>142</v>
      </c>
      <c r="H99" s="132">
        <v>2</v>
      </c>
      <c r="I99" s="133"/>
      <c r="J99" s="134">
        <f>ROUND(I99*H99,2)</f>
        <v>0</v>
      </c>
      <c r="K99" s="130" t="s">
        <v>129</v>
      </c>
      <c r="L99" s="33"/>
      <c r="M99" s="135" t="s">
        <v>19</v>
      </c>
      <c r="N99" s="136" t="s">
        <v>48</v>
      </c>
      <c r="P99" s="137">
        <f>O99*H99</f>
        <v>0</v>
      </c>
      <c r="Q99" s="137">
        <v>0.04</v>
      </c>
      <c r="R99" s="137">
        <f>Q99*H99</f>
        <v>0.08</v>
      </c>
      <c r="S99" s="137">
        <v>0</v>
      </c>
      <c r="T99" s="138">
        <f>S99*H99</f>
        <v>0</v>
      </c>
      <c r="AR99" s="139" t="s">
        <v>130</v>
      </c>
      <c r="AT99" s="139" t="s">
        <v>125</v>
      </c>
      <c r="AU99" s="139" t="s">
        <v>131</v>
      </c>
      <c r="AY99" s="18" t="s">
        <v>123</v>
      </c>
      <c r="BE99" s="140">
        <f>IF(N99="základní",J99,0)</f>
        <v>0</v>
      </c>
      <c r="BF99" s="140">
        <f>IF(N99="snížená",J99,0)</f>
        <v>0</v>
      </c>
      <c r="BG99" s="140">
        <f>IF(N99="zákl. přenesená",J99,0)</f>
        <v>0</v>
      </c>
      <c r="BH99" s="140">
        <f>IF(N99="sníž. přenesená",J99,0)</f>
        <v>0</v>
      </c>
      <c r="BI99" s="140">
        <f>IF(N99="nulová",J99,0)</f>
        <v>0</v>
      </c>
      <c r="BJ99" s="18" t="s">
        <v>131</v>
      </c>
      <c r="BK99" s="140">
        <f>ROUND(I99*H99,2)</f>
        <v>0</v>
      </c>
      <c r="BL99" s="18" t="s">
        <v>130</v>
      </c>
      <c r="BM99" s="139" t="s">
        <v>143</v>
      </c>
    </row>
    <row r="100" spans="2:65" s="1" customFormat="1" ht="29.25">
      <c r="B100" s="33"/>
      <c r="D100" s="141" t="s">
        <v>133</v>
      </c>
      <c r="F100" s="142" t="s">
        <v>144</v>
      </c>
      <c r="I100" s="143"/>
      <c r="L100" s="33"/>
      <c r="M100" s="144"/>
      <c r="T100" s="54"/>
      <c r="AT100" s="18" t="s">
        <v>133</v>
      </c>
      <c r="AU100" s="18" t="s">
        <v>131</v>
      </c>
    </row>
    <row r="101" spans="2:65" s="1" customFormat="1" ht="11.25">
      <c r="B101" s="33"/>
      <c r="D101" s="145" t="s">
        <v>135</v>
      </c>
      <c r="F101" s="146" t="s">
        <v>145</v>
      </c>
      <c r="I101" s="143"/>
      <c r="L101" s="33"/>
      <c r="M101" s="144"/>
      <c r="T101" s="54"/>
      <c r="AT101" s="18" t="s">
        <v>135</v>
      </c>
      <c r="AU101" s="18" t="s">
        <v>131</v>
      </c>
    </row>
    <row r="102" spans="2:65" s="12" customFormat="1" ht="11.25">
      <c r="B102" s="147"/>
      <c r="D102" s="141" t="s">
        <v>137</v>
      </c>
      <c r="E102" s="148" t="s">
        <v>19</v>
      </c>
      <c r="F102" s="149" t="s">
        <v>146</v>
      </c>
      <c r="H102" s="150">
        <v>2</v>
      </c>
      <c r="I102" s="151"/>
      <c r="L102" s="147"/>
      <c r="M102" s="152"/>
      <c r="T102" s="153"/>
      <c r="AT102" s="148" t="s">
        <v>137</v>
      </c>
      <c r="AU102" s="148" t="s">
        <v>131</v>
      </c>
      <c r="AV102" s="12" t="s">
        <v>131</v>
      </c>
      <c r="AW102" s="12" t="s">
        <v>37</v>
      </c>
      <c r="AX102" s="12" t="s">
        <v>76</v>
      </c>
      <c r="AY102" s="148" t="s">
        <v>123</v>
      </c>
    </row>
    <row r="103" spans="2:65" s="13" customFormat="1" ht="11.25">
      <c r="B103" s="154"/>
      <c r="D103" s="141" t="s">
        <v>137</v>
      </c>
      <c r="E103" s="155" t="s">
        <v>19</v>
      </c>
      <c r="F103" s="156" t="s">
        <v>139</v>
      </c>
      <c r="H103" s="157">
        <v>2</v>
      </c>
      <c r="I103" s="158"/>
      <c r="L103" s="154"/>
      <c r="M103" s="159"/>
      <c r="T103" s="160"/>
      <c r="AT103" s="155" t="s">
        <v>137</v>
      </c>
      <c r="AU103" s="155" t="s">
        <v>131</v>
      </c>
      <c r="AV103" s="13" t="s">
        <v>130</v>
      </c>
      <c r="AW103" s="13" t="s">
        <v>37</v>
      </c>
      <c r="AX103" s="13" t="s">
        <v>84</v>
      </c>
      <c r="AY103" s="155" t="s">
        <v>123</v>
      </c>
    </row>
    <row r="104" spans="2:65" s="1" customFormat="1" ht="24.2" customHeight="1">
      <c r="B104" s="33"/>
      <c r="C104" s="128" t="s">
        <v>147</v>
      </c>
      <c r="D104" s="128" t="s">
        <v>125</v>
      </c>
      <c r="E104" s="129" t="s">
        <v>148</v>
      </c>
      <c r="F104" s="130" t="s">
        <v>149</v>
      </c>
      <c r="G104" s="131" t="s">
        <v>150</v>
      </c>
      <c r="H104" s="132">
        <v>21</v>
      </c>
      <c r="I104" s="133"/>
      <c r="J104" s="134">
        <f>ROUND(I104*H104,2)</f>
        <v>0</v>
      </c>
      <c r="K104" s="130" t="s">
        <v>129</v>
      </c>
      <c r="L104" s="33"/>
      <c r="M104" s="135" t="s">
        <v>19</v>
      </c>
      <c r="N104" s="136" t="s">
        <v>48</v>
      </c>
      <c r="P104" s="137">
        <f>O104*H104</f>
        <v>0</v>
      </c>
      <c r="Q104" s="137">
        <v>0</v>
      </c>
      <c r="R104" s="137">
        <f>Q104*H104</f>
        <v>0</v>
      </c>
      <c r="S104" s="137">
        <v>0</v>
      </c>
      <c r="T104" s="138">
        <f>S104*H104</f>
        <v>0</v>
      </c>
      <c r="AR104" s="139" t="s">
        <v>130</v>
      </c>
      <c r="AT104" s="139" t="s">
        <v>125</v>
      </c>
      <c r="AU104" s="139" t="s">
        <v>131</v>
      </c>
      <c r="AY104" s="18" t="s">
        <v>123</v>
      </c>
      <c r="BE104" s="140">
        <f>IF(N104="základní",J104,0)</f>
        <v>0</v>
      </c>
      <c r="BF104" s="140">
        <f>IF(N104="snížená",J104,0)</f>
        <v>0</v>
      </c>
      <c r="BG104" s="140">
        <f>IF(N104="zákl. přenesená",J104,0)</f>
        <v>0</v>
      </c>
      <c r="BH104" s="140">
        <f>IF(N104="sníž. přenesená",J104,0)</f>
        <v>0</v>
      </c>
      <c r="BI104" s="140">
        <f>IF(N104="nulová",J104,0)</f>
        <v>0</v>
      </c>
      <c r="BJ104" s="18" t="s">
        <v>131</v>
      </c>
      <c r="BK104" s="140">
        <f>ROUND(I104*H104,2)</f>
        <v>0</v>
      </c>
      <c r="BL104" s="18" t="s">
        <v>130</v>
      </c>
      <c r="BM104" s="139" t="s">
        <v>151</v>
      </c>
    </row>
    <row r="105" spans="2:65" s="1" customFormat="1" ht="19.5">
      <c r="B105" s="33"/>
      <c r="D105" s="141" t="s">
        <v>133</v>
      </c>
      <c r="F105" s="142" t="s">
        <v>152</v>
      </c>
      <c r="I105" s="143"/>
      <c r="L105" s="33"/>
      <c r="M105" s="144"/>
      <c r="T105" s="54"/>
      <c r="AT105" s="18" t="s">
        <v>133</v>
      </c>
      <c r="AU105" s="18" t="s">
        <v>131</v>
      </c>
    </row>
    <row r="106" spans="2:65" s="1" customFormat="1" ht="11.25">
      <c r="B106" s="33"/>
      <c r="D106" s="145" t="s">
        <v>135</v>
      </c>
      <c r="F106" s="146" t="s">
        <v>153</v>
      </c>
      <c r="I106" s="143"/>
      <c r="L106" s="33"/>
      <c r="M106" s="144"/>
      <c r="T106" s="54"/>
      <c r="AT106" s="18" t="s">
        <v>135</v>
      </c>
      <c r="AU106" s="18" t="s">
        <v>131</v>
      </c>
    </row>
    <row r="107" spans="2:65" s="12" customFormat="1" ht="22.5">
      <c r="B107" s="147"/>
      <c r="D107" s="141" t="s">
        <v>137</v>
      </c>
      <c r="E107" s="148" t="s">
        <v>19</v>
      </c>
      <c r="F107" s="149" t="s">
        <v>154</v>
      </c>
      <c r="H107" s="150">
        <v>21</v>
      </c>
      <c r="I107" s="151"/>
      <c r="L107" s="147"/>
      <c r="M107" s="152"/>
      <c r="T107" s="153"/>
      <c r="AT107" s="148" t="s">
        <v>137</v>
      </c>
      <c r="AU107" s="148" t="s">
        <v>131</v>
      </c>
      <c r="AV107" s="12" t="s">
        <v>131</v>
      </c>
      <c r="AW107" s="12" t="s">
        <v>37</v>
      </c>
      <c r="AX107" s="12" t="s">
        <v>76</v>
      </c>
      <c r="AY107" s="148" t="s">
        <v>123</v>
      </c>
    </row>
    <row r="108" spans="2:65" s="13" customFormat="1" ht="11.25">
      <c r="B108" s="154"/>
      <c r="D108" s="141" t="s">
        <v>137</v>
      </c>
      <c r="E108" s="155" t="s">
        <v>19</v>
      </c>
      <c r="F108" s="156" t="s">
        <v>139</v>
      </c>
      <c r="H108" s="157">
        <v>21</v>
      </c>
      <c r="I108" s="158"/>
      <c r="L108" s="154"/>
      <c r="M108" s="159"/>
      <c r="T108" s="160"/>
      <c r="AT108" s="155" t="s">
        <v>137</v>
      </c>
      <c r="AU108" s="155" t="s">
        <v>131</v>
      </c>
      <c r="AV108" s="13" t="s">
        <v>130</v>
      </c>
      <c r="AW108" s="13" t="s">
        <v>37</v>
      </c>
      <c r="AX108" s="13" t="s">
        <v>84</v>
      </c>
      <c r="AY108" s="155" t="s">
        <v>123</v>
      </c>
    </row>
    <row r="109" spans="2:65" s="1" customFormat="1" ht="24.2" customHeight="1">
      <c r="B109" s="33"/>
      <c r="C109" s="128" t="s">
        <v>130</v>
      </c>
      <c r="D109" s="128" t="s">
        <v>125</v>
      </c>
      <c r="E109" s="129" t="s">
        <v>155</v>
      </c>
      <c r="F109" s="130" t="s">
        <v>156</v>
      </c>
      <c r="G109" s="131" t="s">
        <v>150</v>
      </c>
      <c r="H109" s="132">
        <v>40.841000000000001</v>
      </c>
      <c r="I109" s="133"/>
      <c r="J109" s="134">
        <f>ROUND(I109*H109,2)</f>
        <v>0</v>
      </c>
      <c r="K109" s="130" t="s">
        <v>129</v>
      </c>
      <c r="L109" s="33"/>
      <c r="M109" s="135" t="s">
        <v>19</v>
      </c>
      <c r="N109" s="136" t="s">
        <v>48</v>
      </c>
      <c r="P109" s="137">
        <f>O109*H109</f>
        <v>0</v>
      </c>
      <c r="Q109" s="137">
        <v>0</v>
      </c>
      <c r="R109" s="137">
        <f>Q109*H109</f>
        <v>0</v>
      </c>
      <c r="S109" s="137">
        <v>0</v>
      </c>
      <c r="T109" s="138">
        <f>S109*H109</f>
        <v>0</v>
      </c>
      <c r="AR109" s="139" t="s">
        <v>130</v>
      </c>
      <c r="AT109" s="139" t="s">
        <v>125</v>
      </c>
      <c r="AU109" s="139" t="s">
        <v>131</v>
      </c>
      <c r="AY109" s="18" t="s">
        <v>123</v>
      </c>
      <c r="BE109" s="140">
        <f>IF(N109="základní",J109,0)</f>
        <v>0</v>
      </c>
      <c r="BF109" s="140">
        <f>IF(N109="snížená",J109,0)</f>
        <v>0</v>
      </c>
      <c r="BG109" s="140">
        <f>IF(N109="zákl. přenesená",J109,0)</f>
        <v>0</v>
      </c>
      <c r="BH109" s="140">
        <f>IF(N109="sníž. přenesená",J109,0)</f>
        <v>0</v>
      </c>
      <c r="BI109" s="140">
        <f>IF(N109="nulová",J109,0)</f>
        <v>0</v>
      </c>
      <c r="BJ109" s="18" t="s">
        <v>131</v>
      </c>
      <c r="BK109" s="140">
        <f>ROUND(I109*H109,2)</f>
        <v>0</v>
      </c>
      <c r="BL109" s="18" t="s">
        <v>130</v>
      </c>
      <c r="BM109" s="139" t="s">
        <v>157</v>
      </c>
    </row>
    <row r="110" spans="2:65" s="1" customFormat="1" ht="29.25">
      <c r="B110" s="33"/>
      <c r="D110" s="141" t="s">
        <v>133</v>
      </c>
      <c r="F110" s="142" t="s">
        <v>158</v>
      </c>
      <c r="I110" s="143"/>
      <c r="L110" s="33"/>
      <c r="M110" s="144"/>
      <c r="T110" s="54"/>
      <c r="AT110" s="18" t="s">
        <v>133</v>
      </c>
      <c r="AU110" s="18" t="s">
        <v>131</v>
      </c>
    </row>
    <row r="111" spans="2:65" s="1" customFormat="1" ht="11.25">
      <c r="B111" s="33"/>
      <c r="D111" s="145" t="s">
        <v>135</v>
      </c>
      <c r="F111" s="146" t="s">
        <v>159</v>
      </c>
      <c r="I111" s="143"/>
      <c r="L111" s="33"/>
      <c r="M111" s="144"/>
      <c r="T111" s="54"/>
      <c r="AT111" s="18" t="s">
        <v>135</v>
      </c>
      <c r="AU111" s="18" t="s">
        <v>131</v>
      </c>
    </row>
    <row r="112" spans="2:65" s="12" customFormat="1" ht="11.25">
      <c r="B112" s="147"/>
      <c r="D112" s="141" t="s">
        <v>137</v>
      </c>
      <c r="E112" s="148" t="s">
        <v>19</v>
      </c>
      <c r="F112" s="149" t="s">
        <v>160</v>
      </c>
      <c r="H112" s="150">
        <v>40.841000000000001</v>
      </c>
      <c r="I112" s="151"/>
      <c r="L112" s="147"/>
      <c r="M112" s="152"/>
      <c r="T112" s="153"/>
      <c r="AT112" s="148" t="s">
        <v>137</v>
      </c>
      <c r="AU112" s="148" t="s">
        <v>131</v>
      </c>
      <c r="AV112" s="12" t="s">
        <v>131</v>
      </c>
      <c r="AW112" s="12" t="s">
        <v>37</v>
      </c>
      <c r="AX112" s="12" t="s">
        <v>76</v>
      </c>
      <c r="AY112" s="148" t="s">
        <v>123</v>
      </c>
    </row>
    <row r="113" spans="2:65" s="13" customFormat="1" ht="11.25">
      <c r="B113" s="154"/>
      <c r="D113" s="141" t="s">
        <v>137</v>
      </c>
      <c r="E113" s="155" t="s">
        <v>19</v>
      </c>
      <c r="F113" s="156" t="s">
        <v>139</v>
      </c>
      <c r="H113" s="157">
        <v>40.841000000000001</v>
      </c>
      <c r="I113" s="158"/>
      <c r="L113" s="154"/>
      <c r="M113" s="159"/>
      <c r="T113" s="160"/>
      <c r="AT113" s="155" t="s">
        <v>137</v>
      </c>
      <c r="AU113" s="155" t="s">
        <v>131</v>
      </c>
      <c r="AV113" s="13" t="s">
        <v>130</v>
      </c>
      <c r="AW113" s="13" t="s">
        <v>37</v>
      </c>
      <c r="AX113" s="13" t="s">
        <v>84</v>
      </c>
      <c r="AY113" s="155" t="s">
        <v>123</v>
      </c>
    </row>
    <row r="114" spans="2:65" s="1" customFormat="1" ht="33" customHeight="1">
      <c r="B114" s="33"/>
      <c r="C114" s="128" t="s">
        <v>161</v>
      </c>
      <c r="D114" s="128" t="s">
        <v>125</v>
      </c>
      <c r="E114" s="129" t="s">
        <v>162</v>
      </c>
      <c r="F114" s="130" t="s">
        <v>163</v>
      </c>
      <c r="G114" s="131" t="s">
        <v>150</v>
      </c>
      <c r="H114" s="132">
        <v>2.3820000000000001</v>
      </c>
      <c r="I114" s="133"/>
      <c r="J114" s="134">
        <f>ROUND(I114*H114,2)</f>
        <v>0</v>
      </c>
      <c r="K114" s="130" t="s">
        <v>129</v>
      </c>
      <c r="L114" s="33"/>
      <c r="M114" s="135" t="s">
        <v>19</v>
      </c>
      <c r="N114" s="136" t="s">
        <v>48</v>
      </c>
      <c r="P114" s="137">
        <f>O114*H114</f>
        <v>0</v>
      </c>
      <c r="Q114" s="137">
        <v>0</v>
      </c>
      <c r="R114" s="137">
        <f>Q114*H114</f>
        <v>0</v>
      </c>
      <c r="S114" s="137">
        <v>0</v>
      </c>
      <c r="T114" s="138">
        <f>S114*H114</f>
        <v>0</v>
      </c>
      <c r="AR114" s="139" t="s">
        <v>130</v>
      </c>
      <c r="AT114" s="139" t="s">
        <v>125</v>
      </c>
      <c r="AU114" s="139" t="s">
        <v>131</v>
      </c>
      <c r="AY114" s="18" t="s">
        <v>123</v>
      </c>
      <c r="BE114" s="140">
        <f>IF(N114="základní",J114,0)</f>
        <v>0</v>
      </c>
      <c r="BF114" s="140">
        <f>IF(N114="snížená",J114,0)</f>
        <v>0</v>
      </c>
      <c r="BG114" s="140">
        <f>IF(N114="zákl. přenesená",J114,0)</f>
        <v>0</v>
      </c>
      <c r="BH114" s="140">
        <f>IF(N114="sníž. přenesená",J114,0)</f>
        <v>0</v>
      </c>
      <c r="BI114" s="140">
        <f>IF(N114="nulová",J114,0)</f>
        <v>0</v>
      </c>
      <c r="BJ114" s="18" t="s">
        <v>131</v>
      </c>
      <c r="BK114" s="140">
        <f>ROUND(I114*H114,2)</f>
        <v>0</v>
      </c>
      <c r="BL114" s="18" t="s">
        <v>130</v>
      </c>
      <c r="BM114" s="139" t="s">
        <v>164</v>
      </c>
    </row>
    <row r="115" spans="2:65" s="1" customFormat="1" ht="29.25">
      <c r="B115" s="33"/>
      <c r="D115" s="141" t="s">
        <v>133</v>
      </c>
      <c r="F115" s="142" t="s">
        <v>165</v>
      </c>
      <c r="I115" s="143"/>
      <c r="L115" s="33"/>
      <c r="M115" s="144"/>
      <c r="T115" s="54"/>
      <c r="AT115" s="18" t="s">
        <v>133</v>
      </c>
      <c r="AU115" s="18" t="s">
        <v>131</v>
      </c>
    </row>
    <row r="116" spans="2:65" s="1" customFormat="1" ht="11.25">
      <c r="B116" s="33"/>
      <c r="D116" s="145" t="s">
        <v>135</v>
      </c>
      <c r="F116" s="146" t="s">
        <v>166</v>
      </c>
      <c r="I116" s="143"/>
      <c r="L116" s="33"/>
      <c r="M116" s="144"/>
      <c r="T116" s="54"/>
      <c r="AT116" s="18" t="s">
        <v>135</v>
      </c>
      <c r="AU116" s="18" t="s">
        <v>131</v>
      </c>
    </row>
    <row r="117" spans="2:65" s="12" customFormat="1" ht="11.25">
      <c r="B117" s="147"/>
      <c r="D117" s="141" t="s">
        <v>137</v>
      </c>
      <c r="E117" s="148" t="s">
        <v>19</v>
      </c>
      <c r="F117" s="149" t="s">
        <v>167</v>
      </c>
      <c r="H117" s="150">
        <v>1.92</v>
      </c>
      <c r="I117" s="151"/>
      <c r="L117" s="147"/>
      <c r="M117" s="152"/>
      <c r="T117" s="153"/>
      <c r="AT117" s="148" t="s">
        <v>137</v>
      </c>
      <c r="AU117" s="148" t="s">
        <v>131</v>
      </c>
      <c r="AV117" s="12" t="s">
        <v>131</v>
      </c>
      <c r="AW117" s="12" t="s">
        <v>37</v>
      </c>
      <c r="AX117" s="12" t="s">
        <v>76</v>
      </c>
      <c r="AY117" s="148" t="s">
        <v>123</v>
      </c>
    </row>
    <row r="118" spans="2:65" s="12" customFormat="1" ht="11.25">
      <c r="B118" s="147"/>
      <c r="D118" s="141" t="s">
        <v>137</v>
      </c>
      <c r="E118" s="148" t="s">
        <v>19</v>
      </c>
      <c r="F118" s="149" t="s">
        <v>168</v>
      </c>
      <c r="H118" s="150">
        <v>0.46200000000000002</v>
      </c>
      <c r="I118" s="151"/>
      <c r="L118" s="147"/>
      <c r="M118" s="152"/>
      <c r="T118" s="153"/>
      <c r="AT118" s="148" t="s">
        <v>137</v>
      </c>
      <c r="AU118" s="148" t="s">
        <v>131</v>
      </c>
      <c r="AV118" s="12" t="s">
        <v>131</v>
      </c>
      <c r="AW118" s="12" t="s">
        <v>37</v>
      </c>
      <c r="AX118" s="12" t="s">
        <v>76</v>
      </c>
      <c r="AY118" s="148" t="s">
        <v>123</v>
      </c>
    </row>
    <row r="119" spans="2:65" s="13" customFormat="1" ht="11.25">
      <c r="B119" s="154"/>
      <c r="D119" s="141" t="s">
        <v>137</v>
      </c>
      <c r="E119" s="155" t="s">
        <v>19</v>
      </c>
      <c r="F119" s="156" t="s">
        <v>139</v>
      </c>
      <c r="H119" s="157">
        <v>2.3820000000000001</v>
      </c>
      <c r="I119" s="158"/>
      <c r="L119" s="154"/>
      <c r="M119" s="159"/>
      <c r="T119" s="160"/>
      <c r="AT119" s="155" t="s">
        <v>137</v>
      </c>
      <c r="AU119" s="155" t="s">
        <v>131</v>
      </c>
      <c r="AV119" s="13" t="s">
        <v>130</v>
      </c>
      <c r="AW119" s="13" t="s">
        <v>37</v>
      </c>
      <c r="AX119" s="13" t="s">
        <v>84</v>
      </c>
      <c r="AY119" s="155" t="s">
        <v>123</v>
      </c>
    </row>
    <row r="120" spans="2:65" s="1" customFormat="1" ht="33" customHeight="1">
      <c r="B120" s="33"/>
      <c r="C120" s="128" t="s">
        <v>169</v>
      </c>
      <c r="D120" s="128" t="s">
        <v>125</v>
      </c>
      <c r="E120" s="129" t="s">
        <v>170</v>
      </c>
      <c r="F120" s="130" t="s">
        <v>171</v>
      </c>
      <c r="G120" s="131" t="s">
        <v>150</v>
      </c>
      <c r="H120" s="132">
        <v>9.5280000000000005</v>
      </c>
      <c r="I120" s="133"/>
      <c r="J120" s="134">
        <f>ROUND(I120*H120,2)</f>
        <v>0</v>
      </c>
      <c r="K120" s="130" t="s">
        <v>129</v>
      </c>
      <c r="L120" s="33"/>
      <c r="M120" s="135" t="s">
        <v>19</v>
      </c>
      <c r="N120" s="136" t="s">
        <v>48</v>
      </c>
      <c r="P120" s="137">
        <f>O120*H120</f>
        <v>0</v>
      </c>
      <c r="Q120" s="137">
        <v>0</v>
      </c>
      <c r="R120" s="137">
        <f>Q120*H120</f>
        <v>0</v>
      </c>
      <c r="S120" s="137">
        <v>0</v>
      </c>
      <c r="T120" s="138">
        <f>S120*H120</f>
        <v>0</v>
      </c>
      <c r="AR120" s="139" t="s">
        <v>130</v>
      </c>
      <c r="AT120" s="139" t="s">
        <v>125</v>
      </c>
      <c r="AU120" s="139" t="s">
        <v>131</v>
      </c>
      <c r="AY120" s="18" t="s">
        <v>123</v>
      </c>
      <c r="BE120" s="140">
        <f>IF(N120="základní",J120,0)</f>
        <v>0</v>
      </c>
      <c r="BF120" s="140">
        <f>IF(N120="snížená",J120,0)</f>
        <v>0</v>
      </c>
      <c r="BG120" s="140">
        <f>IF(N120="zákl. přenesená",J120,0)</f>
        <v>0</v>
      </c>
      <c r="BH120" s="140">
        <f>IF(N120="sníž. přenesená",J120,0)</f>
        <v>0</v>
      </c>
      <c r="BI120" s="140">
        <f>IF(N120="nulová",J120,0)</f>
        <v>0</v>
      </c>
      <c r="BJ120" s="18" t="s">
        <v>131</v>
      </c>
      <c r="BK120" s="140">
        <f>ROUND(I120*H120,2)</f>
        <v>0</v>
      </c>
      <c r="BL120" s="18" t="s">
        <v>130</v>
      </c>
      <c r="BM120" s="139" t="s">
        <v>172</v>
      </c>
    </row>
    <row r="121" spans="2:65" s="1" customFormat="1" ht="29.25">
      <c r="B121" s="33"/>
      <c r="D121" s="141" t="s">
        <v>133</v>
      </c>
      <c r="F121" s="142" t="s">
        <v>173</v>
      </c>
      <c r="I121" s="143"/>
      <c r="L121" s="33"/>
      <c r="M121" s="144"/>
      <c r="T121" s="54"/>
      <c r="AT121" s="18" t="s">
        <v>133</v>
      </c>
      <c r="AU121" s="18" t="s">
        <v>131</v>
      </c>
    </row>
    <row r="122" spans="2:65" s="1" customFormat="1" ht="11.25">
      <c r="B122" s="33"/>
      <c r="D122" s="145" t="s">
        <v>135</v>
      </c>
      <c r="F122" s="146" t="s">
        <v>174</v>
      </c>
      <c r="I122" s="143"/>
      <c r="L122" s="33"/>
      <c r="M122" s="144"/>
      <c r="T122" s="54"/>
      <c r="AT122" s="18" t="s">
        <v>135</v>
      </c>
      <c r="AU122" s="18" t="s">
        <v>131</v>
      </c>
    </row>
    <row r="123" spans="2:65" s="12" customFormat="1" ht="11.25">
      <c r="B123" s="147"/>
      <c r="D123" s="141" t="s">
        <v>137</v>
      </c>
      <c r="E123" s="148" t="s">
        <v>19</v>
      </c>
      <c r="F123" s="149" t="s">
        <v>175</v>
      </c>
      <c r="H123" s="150">
        <v>7.68</v>
      </c>
      <c r="I123" s="151"/>
      <c r="L123" s="147"/>
      <c r="M123" s="152"/>
      <c r="T123" s="153"/>
      <c r="AT123" s="148" t="s">
        <v>137</v>
      </c>
      <c r="AU123" s="148" t="s">
        <v>131</v>
      </c>
      <c r="AV123" s="12" t="s">
        <v>131</v>
      </c>
      <c r="AW123" s="12" t="s">
        <v>37</v>
      </c>
      <c r="AX123" s="12" t="s">
        <v>76</v>
      </c>
      <c r="AY123" s="148" t="s">
        <v>123</v>
      </c>
    </row>
    <row r="124" spans="2:65" s="12" customFormat="1" ht="11.25">
      <c r="B124" s="147"/>
      <c r="D124" s="141" t="s">
        <v>137</v>
      </c>
      <c r="E124" s="148" t="s">
        <v>19</v>
      </c>
      <c r="F124" s="149" t="s">
        <v>176</v>
      </c>
      <c r="H124" s="150">
        <v>1.8480000000000001</v>
      </c>
      <c r="I124" s="151"/>
      <c r="L124" s="147"/>
      <c r="M124" s="152"/>
      <c r="T124" s="153"/>
      <c r="AT124" s="148" t="s">
        <v>137</v>
      </c>
      <c r="AU124" s="148" t="s">
        <v>131</v>
      </c>
      <c r="AV124" s="12" t="s">
        <v>131</v>
      </c>
      <c r="AW124" s="12" t="s">
        <v>37</v>
      </c>
      <c r="AX124" s="12" t="s">
        <v>76</v>
      </c>
      <c r="AY124" s="148" t="s">
        <v>123</v>
      </c>
    </row>
    <row r="125" spans="2:65" s="13" customFormat="1" ht="11.25">
      <c r="B125" s="154"/>
      <c r="D125" s="141" t="s">
        <v>137</v>
      </c>
      <c r="E125" s="155" t="s">
        <v>19</v>
      </c>
      <c r="F125" s="156" t="s">
        <v>139</v>
      </c>
      <c r="H125" s="157">
        <v>9.5280000000000005</v>
      </c>
      <c r="I125" s="158"/>
      <c r="L125" s="154"/>
      <c r="M125" s="159"/>
      <c r="T125" s="160"/>
      <c r="AT125" s="155" t="s">
        <v>137</v>
      </c>
      <c r="AU125" s="155" t="s">
        <v>131</v>
      </c>
      <c r="AV125" s="13" t="s">
        <v>130</v>
      </c>
      <c r="AW125" s="13" t="s">
        <v>37</v>
      </c>
      <c r="AX125" s="13" t="s">
        <v>84</v>
      </c>
      <c r="AY125" s="155" t="s">
        <v>123</v>
      </c>
    </row>
    <row r="126" spans="2:65" s="1" customFormat="1" ht="37.9" customHeight="1">
      <c r="B126" s="33"/>
      <c r="C126" s="128" t="s">
        <v>177</v>
      </c>
      <c r="D126" s="128" t="s">
        <v>125</v>
      </c>
      <c r="E126" s="129" t="s">
        <v>178</v>
      </c>
      <c r="F126" s="130" t="s">
        <v>179</v>
      </c>
      <c r="G126" s="131" t="s">
        <v>150</v>
      </c>
      <c r="H126" s="132">
        <v>4.99</v>
      </c>
      <c r="I126" s="133"/>
      <c r="J126" s="134">
        <f>ROUND(I126*H126,2)</f>
        <v>0</v>
      </c>
      <c r="K126" s="130" t="s">
        <v>129</v>
      </c>
      <c r="L126" s="33"/>
      <c r="M126" s="135" t="s">
        <v>19</v>
      </c>
      <c r="N126" s="136" t="s">
        <v>48</v>
      </c>
      <c r="P126" s="137">
        <f>O126*H126</f>
        <v>0</v>
      </c>
      <c r="Q126" s="137">
        <v>0</v>
      </c>
      <c r="R126" s="137">
        <f>Q126*H126</f>
        <v>0</v>
      </c>
      <c r="S126" s="137">
        <v>0</v>
      </c>
      <c r="T126" s="138">
        <f>S126*H126</f>
        <v>0</v>
      </c>
      <c r="AR126" s="139" t="s">
        <v>130</v>
      </c>
      <c r="AT126" s="139" t="s">
        <v>125</v>
      </c>
      <c r="AU126" s="139" t="s">
        <v>131</v>
      </c>
      <c r="AY126" s="18" t="s">
        <v>123</v>
      </c>
      <c r="BE126" s="140">
        <f>IF(N126="základní",J126,0)</f>
        <v>0</v>
      </c>
      <c r="BF126" s="140">
        <f>IF(N126="snížená",J126,0)</f>
        <v>0</v>
      </c>
      <c r="BG126" s="140">
        <f>IF(N126="zákl. přenesená",J126,0)</f>
        <v>0</v>
      </c>
      <c r="BH126" s="140">
        <f>IF(N126="sníž. přenesená",J126,0)</f>
        <v>0</v>
      </c>
      <c r="BI126" s="140">
        <f>IF(N126="nulová",J126,0)</f>
        <v>0</v>
      </c>
      <c r="BJ126" s="18" t="s">
        <v>131</v>
      </c>
      <c r="BK126" s="140">
        <f>ROUND(I126*H126,2)</f>
        <v>0</v>
      </c>
      <c r="BL126" s="18" t="s">
        <v>130</v>
      </c>
      <c r="BM126" s="139" t="s">
        <v>180</v>
      </c>
    </row>
    <row r="127" spans="2:65" s="1" customFormat="1" ht="39">
      <c r="B127" s="33"/>
      <c r="D127" s="141" t="s">
        <v>133</v>
      </c>
      <c r="F127" s="142" t="s">
        <v>181</v>
      </c>
      <c r="I127" s="143"/>
      <c r="L127" s="33"/>
      <c r="M127" s="144"/>
      <c r="T127" s="54"/>
      <c r="AT127" s="18" t="s">
        <v>133</v>
      </c>
      <c r="AU127" s="18" t="s">
        <v>131</v>
      </c>
    </row>
    <row r="128" spans="2:65" s="1" customFormat="1" ht="11.25">
      <c r="B128" s="33"/>
      <c r="D128" s="145" t="s">
        <v>135</v>
      </c>
      <c r="F128" s="146" t="s">
        <v>182</v>
      </c>
      <c r="I128" s="143"/>
      <c r="L128" s="33"/>
      <c r="M128" s="144"/>
      <c r="T128" s="54"/>
      <c r="AT128" s="18" t="s">
        <v>135</v>
      </c>
      <c r="AU128" s="18" t="s">
        <v>131</v>
      </c>
    </row>
    <row r="129" spans="2:65" s="12" customFormat="1" ht="11.25">
      <c r="B129" s="147"/>
      <c r="D129" s="141" t="s">
        <v>137</v>
      </c>
      <c r="E129" s="148" t="s">
        <v>19</v>
      </c>
      <c r="F129" s="149" t="s">
        <v>183</v>
      </c>
      <c r="H129" s="150">
        <v>4.99</v>
      </c>
      <c r="I129" s="151"/>
      <c r="L129" s="147"/>
      <c r="M129" s="152"/>
      <c r="T129" s="153"/>
      <c r="AT129" s="148" t="s">
        <v>137</v>
      </c>
      <c r="AU129" s="148" t="s">
        <v>131</v>
      </c>
      <c r="AV129" s="12" t="s">
        <v>131</v>
      </c>
      <c r="AW129" s="12" t="s">
        <v>37</v>
      </c>
      <c r="AX129" s="12" t="s">
        <v>76</v>
      </c>
      <c r="AY129" s="148" t="s">
        <v>123</v>
      </c>
    </row>
    <row r="130" spans="2:65" s="13" customFormat="1" ht="11.25">
      <c r="B130" s="154"/>
      <c r="D130" s="141" t="s">
        <v>137</v>
      </c>
      <c r="E130" s="155" t="s">
        <v>19</v>
      </c>
      <c r="F130" s="156" t="s">
        <v>139</v>
      </c>
      <c r="H130" s="157">
        <v>4.99</v>
      </c>
      <c r="I130" s="158"/>
      <c r="L130" s="154"/>
      <c r="M130" s="159"/>
      <c r="T130" s="160"/>
      <c r="AT130" s="155" t="s">
        <v>137</v>
      </c>
      <c r="AU130" s="155" t="s">
        <v>131</v>
      </c>
      <c r="AV130" s="13" t="s">
        <v>130</v>
      </c>
      <c r="AW130" s="13" t="s">
        <v>37</v>
      </c>
      <c r="AX130" s="13" t="s">
        <v>84</v>
      </c>
      <c r="AY130" s="155" t="s">
        <v>123</v>
      </c>
    </row>
    <row r="131" spans="2:65" s="1" customFormat="1" ht="37.9" customHeight="1">
      <c r="B131" s="33"/>
      <c r="C131" s="128" t="s">
        <v>184</v>
      </c>
      <c r="D131" s="128" t="s">
        <v>125</v>
      </c>
      <c r="E131" s="129" t="s">
        <v>185</v>
      </c>
      <c r="F131" s="130" t="s">
        <v>186</v>
      </c>
      <c r="G131" s="131" t="s">
        <v>150</v>
      </c>
      <c r="H131" s="132">
        <v>134.39599999999999</v>
      </c>
      <c r="I131" s="133"/>
      <c r="J131" s="134">
        <f>ROUND(I131*H131,2)</f>
        <v>0</v>
      </c>
      <c r="K131" s="130" t="s">
        <v>129</v>
      </c>
      <c r="L131" s="33"/>
      <c r="M131" s="135" t="s">
        <v>19</v>
      </c>
      <c r="N131" s="136" t="s">
        <v>48</v>
      </c>
      <c r="P131" s="137">
        <f>O131*H131</f>
        <v>0</v>
      </c>
      <c r="Q131" s="137">
        <v>0</v>
      </c>
      <c r="R131" s="137">
        <f>Q131*H131</f>
        <v>0</v>
      </c>
      <c r="S131" s="137">
        <v>0</v>
      </c>
      <c r="T131" s="138">
        <f>S131*H131</f>
        <v>0</v>
      </c>
      <c r="AR131" s="139" t="s">
        <v>130</v>
      </c>
      <c r="AT131" s="139" t="s">
        <v>125</v>
      </c>
      <c r="AU131" s="139" t="s">
        <v>131</v>
      </c>
      <c r="AY131" s="18" t="s">
        <v>123</v>
      </c>
      <c r="BE131" s="140">
        <f>IF(N131="základní",J131,0)</f>
        <v>0</v>
      </c>
      <c r="BF131" s="140">
        <f>IF(N131="snížená",J131,0)</f>
        <v>0</v>
      </c>
      <c r="BG131" s="140">
        <f>IF(N131="zákl. přenesená",J131,0)</f>
        <v>0</v>
      </c>
      <c r="BH131" s="140">
        <f>IF(N131="sníž. přenesená",J131,0)</f>
        <v>0</v>
      </c>
      <c r="BI131" s="140">
        <f>IF(N131="nulová",J131,0)</f>
        <v>0</v>
      </c>
      <c r="BJ131" s="18" t="s">
        <v>131</v>
      </c>
      <c r="BK131" s="140">
        <f>ROUND(I131*H131,2)</f>
        <v>0</v>
      </c>
      <c r="BL131" s="18" t="s">
        <v>130</v>
      </c>
      <c r="BM131" s="139" t="s">
        <v>187</v>
      </c>
    </row>
    <row r="132" spans="2:65" s="1" customFormat="1" ht="39">
      <c r="B132" s="33"/>
      <c r="D132" s="141" t="s">
        <v>133</v>
      </c>
      <c r="F132" s="142" t="s">
        <v>188</v>
      </c>
      <c r="I132" s="143"/>
      <c r="L132" s="33"/>
      <c r="M132" s="144"/>
      <c r="T132" s="54"/>
      <c r="AT132" s="18" t="s">
        <v>133</v>
      </c>
      <c r="AU132" s="18" t="s">
        <v>131</v>
      </c>
    </row>
    <row r="133" spans="2:65" s="1" customFormat="1" ht="11.25">
      <c r="B133" s="33"/>
      <c r="D133" s="145" t="s">
        <v>135</v>
      </c>
      <c r="F133" s="146" t="s">
        <v>189</v>
      </c>
      <c r="I133" s="143"/>
      <c r="L133" s="33"/>
      <c r="M133" s="144"/>
      <c r="T133" s="54"/>
      <c r="AT133" s="18" t="s">
        <v>135</v>
      </c>
      <c r="AU133" s="18" t="s">
        <v>131</v>
      </c>
    </row>
    <row r="134" spans="2:65" s="12" customFormat="1" ht="22.5">
      <c r="B134" s="147"/>
      <c r="D134" s="141" t="s">
        <v>137</v>
      </c>
      <c r="E134" s="148" t="s">
        <v>19</v>
      </c>
      <c r="F134" s="149" t="s">
        <v>190</v>
      </c>
      <c r="H134" s="150">
        <v>73.850999999999999</v>
      </c>
      <c r="I134" s="151"/>
      <c r="L134" s="147"/>
      <c r="M134" s="152"/>
      <c r="T134" s="153"/>
      <c r="AT134" s="148" t="s">
        <v>137</v>
      </c>
      <c r="AU134" s="148" t="s">
        <v>131</v>
      </c>
      <c r="AV134" s="12" t="s">
        <v>131</v>
      </c>
      <c r="AW134" s="12" t="s">
        <v>37</v>
      </c>
      <c r="AX134" s="12" t="s">
        <v>76</v>
      </c>
      <c r="AY134" s="148" t="s">
        <v>123</v>
      </c>
    </row>
    <row r="135" spans="2:65" s="12" customFormat="1" ht="22.5">
      <c r="B135" s="147"/>
      <c r="D135" s="141" t="s">
        <v>137</v>
      </c>
      <c r="E135" s="148" t="s">
        <v>19</v>
      </c>
      <c r="F135" s="149" t="s">
        <v>191</v>
      </c>
      <c r="H135" s="150">
        <v>60.545000000000002</v>
      </c>
      <c r="I135" s="151"/>
      <c r="L135" s="147"/>
      <c r="M135" s="152"/>
      <c r="T135" s="153"/>
      <c r="AT135" s="148" t="s">
        <v>137</v>
      </c>
      <c r="AU135" s="148" t="s">
        <v>131</v>
      </c>
      <c r="AV135" s="12" t="s">
        <v>131</v>
      </c>
      <c r="AW135" s="12" t="s">
        <v>37</v>
      </c>
      <c r="AX135" s="12" t="s">
        <v>76</v>
      </c>
      <c r="AY135" s="148" t="s">
        <v>123</v>
      </c>
    </row>
    <row r="136" spans="2:65" s="13" customFormat="1" ht="11.25">
      <c r="B136" s="154"/>
      <c r="D136" s="141" t="s">
        <v>137</v>
      </c>
      <c r="E136" s="155" t="s">
        <v>19</v>
      </c>
      <c r="F136" s="156" t="s">
        <v>139</v>
      </c>
      <c r="H136" s="157">
        <v>134.39600000000002</v>
      </c>
      <c r="I136" s="158"/>
      <c r="L136" s="154"/>
      <c r="M136" s="159"/>
      <c r="T136" s="160"/>
      <c r="AT136" s="155" t="s">
        <v>137</v>
      </c>
      <c r="AU136" s="155" t="s">
        <v>131</v>
      </c>
      <c r="AV136" s="13" t="s">
        <v>130</v>
      </c>
      <c r="AW136" s="13" t="s">
        <v>37</v>
      </c>
      <c r="AX136" s="13" t="s">
        <v>84</v>
      </c>
      <c r="AY136" s="155" t="s">
        <v>123</v>
      </c>
    </row>
    <row r="137" spans="2:65" s="1" customFormat="1" ht="37.9" customHeight="1">
      <c r="B137" s="33"/>
      <c r="C137" s="128" t="s">
        <v>192</v>
      </c>
      <c r="D137" s="128" t="s">
        <v>125</v>
      </c>
      <c r="E137" s="129" t="s">
        <v>193</v>
      </c>
      <c r="F137" s="130" t="s">
        <v>194</v>
      </c>
      <c r="G137" s="131" t="s">
        <v>150</v>
      </c>
      <c r="H137" s="132">
        <v>12.706</v>
      </c>
      <c r="I137" s="133"/>
      <c r="J137" s="134">
        <f>ROUND(I137*H137,2)</f>
        <v>0</v>
      </c>
      <c r="K137" s="130" t="s">
        <v>129</v>
      </c>
      <c r="L137" s="33"/>
      <c r="M137" s="135" t="s">
        <v>19</v>
      </c>
      <c r="N137" s="136" t="s">
        <v>48</v>
      </c>
      <c r="P137" s="137">
        <f>O137*H137</f>
        <v>0</v>
      </c>
      <c r="Q137" s="137">
        <v>0</v>
      </c>
      <c r="R137" s="137">
        <f>Q137*H137</f>
        <v>0</v>
      </c>
      <c r="S137" s="137">
        <v>0</v>
      </c>
      <c r="T137" s="138">
        <f>S137*H137</f>
        <v>0</v>
      </c>
      <c r="AR137" s="139" t="s">
        <v>130</v>
      </c>
      <c r="AT137" s="139" t="s">
        <v>125</v>
      </c>
      <c r="AU137" s="139" t="s">
        <v>131</v>
      </c>
      <c r="AY137" s="18" t="s">
        <v>123</v>
      </c>
      <c r="BE137" s="140">
        <f>IF(N137="základní",J137,0)</f>
        <v>0</v>
      </c>
      <c r="BF137" s="140">
        <f>IF(N137="snížená",J137,0)</f>
        <v>0</v>
      </c>
      <c r="BG137" s="140">
        <f>IF(N137="zákl. přenesená",J137,0)</f>
        <v>0</v>
      </c>
      <c r="BH137" s="140">
        <f>IF(N137="sníž. přenesená",J137,0)</f>
        <v>0</v>
      </c>
      <c r="BI137" s="140">
        <f>IF(N137="nulová",J137,0)</f>
        <v>0</v>
      </c>
      <c r="BJ137" s="18" t="s">
        <v>131</v>
      </c>
      <c r="BK137" s="140">
        <f>ROUND(I137*H137,2)</f>
        <v>0</v>
      </c>
      <c r="BL137" s="18" t="s">
        <v>130</v>
      </c>
      <c r="BM137" s="139" t="s">
        <v>195</v>
      </c>
    </row>
    <row r="138" spans="2:65" s="1" customFormat="1" ht="39">
      <c r="B138" s="33"/>
      <c r="D138" s="141" t="s">
        <v>133</v>
      </c>
      <c r="F138" s="142" t="s">
        <v>196</v>
      </c>
      <c r="I138" s="143"/>
      <c r="L138" s="33"/>
      <c r="M138" s="144"/>
      <c r="T138" s="54"/>
      <c r="AT138" s="18" t="s">
        <v>133</v>
      </c>
      <c r="AU138" s="18" t="s">
        <v>131</v>
      </c>
    </row>
    <row r="139" spans="2:65" s="1" customFormat="1" ht="11.25">
      <c r="B139" s="33"/>
      <c r="D139" s="145" t="s">
        <v>135</v>
      </c>
      <c r="F139" s="146" t="s">
        <v>197</v>
      </c>
      <c r="I139" s="143"/>
      <c r="L139" s="33"/>
      <c r="M139" s="144"/>
      <c r="T139" s="54"/>
      <c r="AT139" s="18" t="s">
        <v>135</v>
      </c>
      <c r="AU139" s="18" t="s">
        <v>131</v>
      </c>
    </row>
    <row r="140" spans="2:65" s="12" customFormat="1" ht="22.5">
      <c r="B140" s="147"/>
      <c r="D140" s="141" t="s">
        <v>137</v>
      </c>
      <c r="E140" s="148" t="s">
        <v>19</v>
      </c>
      <c r="F140" s="149" t="s">
        <v>198</v>
      </c>
      <c r="H140" s="150">
        <v>12.706</v>
      </c>
      <c r="I140" s="151"/>
      <c r="L140" s="147"/>
      <c r="M140" s="152"/>
      <c r="T140" s="153"/>
      <c r="AT140" s="148" t="s">
        <v>137</v>
      </c>
      <c r="AU140" s="148" t="s">
        <v>131</v>
      </c>
      <c r="AV140" s="12" t="s">
        <v>131</v>
      </c>
      <c r="AW140" s="12" t="s">
        <v>37</v>
      </c>
      <c r="AX140" s="12" t="s">
        <v>76</v>
      </c>
      <c r="AY140" s="148" t="s">
        <v>123</v>
      </c>
    </row>
    <row r="141" spans="2:65" s="13" customFormat="1" ht="11.25">
      <c r="B141" s="154"/>
      <c r="D141" s="141" t="s">
        <v>137</v>
      </c>
      <c r="E141" s="155" t="s">
        <v>19</v>
      </c>
      <c r="F141" s="156" t="s">
        <v>139</v>
      </c>
      <c r="H141" s="157">
        <v>12.706</v>
      </c>
      <c r="I141" s="158"/>
      <c r="L141" s="154"/>
      <c r="M141" s="159"/>
      <c r="T141" s="160"/>
      <c r="AT141" s="155" t="s">
        <v>137</v>
      </c>
      <c r="AU141" s="155" t="s">
        <v>131</v>
      </c>
      <c r="AV141" s="13" t="s">
        <v>130</v>
      </c>
      <c r="AW141" s="13" t="s">
        <v>37</v>
      </c>
      <c r="AX141" s="13" t="s">
        <v>84</v>
      </c>
      <c r="AY141" s="155" t="s">
        <v>123</v>
      </c>
    </row>
    <row r="142" spans="2:65" s="1" customFormat="1" ht="24.2" customHeight="1">
      <c r="B142" s="33"/>
      <c r="C142" s="128" t="s">
        <v>199</v>
      </c>
      <c r="D142" s="128" t="s">
        <v>125</v>
      </c>
      <c r="E142" s="129" t="s">
        <v>200</v>
      </c>
      <c r="F142" s="130" t="s">
        <v>201</v>
      </c>
      <c r="G142" s="131" t="s">
        <v>150</v>
      </c>
      <c r="H142" s="132">
        <v>78.241</v>
      </c>
      <c r="I142" s="133"/>
      <c r="J142" s="134">
        <f>ROUND(I142*H142,2)</f>
        <v>0</v>
      </c>
      <c r="K142" s="130" t="s">
        <v>129</v>
      </c>
      <c r="L142" s="33"/>
      <c r="M142" s="135" t="s">
        <v>19</v>
      </c>
      <c r="N142" s="136" t="s">
        <v>48</v>
      </c>
      <c r="P142" s="137">
        <f>O142*H142</f>
        <v>0</v>
      </c>
      <c r="Q142" s="137">
        <v>0</v>
      </c>
      <c r="R142" s="137">
        <f>Q142*H142</f>
        <v>0</v>
      </c>
      <c r="S142" s="137">
        <v>0</v>
      </c>
      <c r="T142" s="138">
        <f>S142*H142</f>
        <v>0</v>
      </c>
      <c r="AR142" s="139" t="s">
        <v>130</v>
      </c>
      <c r="AT142" s="139" t="s">
        <v>125</v>
      </c>
      <c r="AU142" s="139" t="s">
        <v>131</v>
      </c>
      <c r="AY142" s="18" t="s">
        <v>123</v>
      </c>
      <c r="BE142" s="140">
        <f>IF(N142="základní",J142,0)</f>
        <v>0</v>
      </c>
      <c r="BF142" s="140">
        <f>IF(N142="snížená",J142,0)</f>
        <v>0</v>
      </c>
      <c r="BG142" s="140">
        <f>IF(N142="zákl. přenesená",J142,0)</f>
        <v>0</v>
      </c>
      <c r="BH142" s="140">
        <f>IF(N142="sníž. přenesená",J142,0)</f>
        <v>0</v>
      </c>
      <c r="BI142" s="140">
        <f>IF(N142="nulová",J142,0)</f>
        <v>0</v>
      </c>
      <c r="BJ142" s="18" t="s">
        <v>131</v>
      </c>
      <c r="BK142" s="140">
        <f>ROUND(I142*H142,2)</f>
        <v>0</v>
      </c>
      <c r="BL142" s="18" t="s">
        <v>130</v>
      </c>
      <c r="BM142" s="139" t="s">
        <v>202</v>
      </c>
    </row>
    <row r="143" spans="2:65" s="1" customFormat="1" ht="29.25">
      <c r="B143" s="33"/>
      <c r="D143" s="141" t="s">
        <v>133</v>
      </c>
      <c r="F143" s="142" t="s">
        <v>203</v>
      </c>
      <c r="I143" s="143"/>
      <c r="L143" s="33"/>
      <c r="M143" s="144"/>
      <c r="T143" s="54"/>
      <c r="AT143" s="18" t="s">
        <v>133</v>
      </c>
      <c r="AU143" s="18" t="s">
        <v>131</v>
      </c>
    </row>
    <row r="144" spans="2:65" s="1" customFormat="1" ht="11.25">
      <c r="B144" s="33"/>
      <c r="D144" s="145" t="s">
        <v>135</v>
      </c>
      <c r="F144" s="146" t="s">
        <v>204</v>
      </c>
      <c r="I144" s="143"/>
      <c r="L144" s="33"/>
      <c r="M144" s="144"/>
      <c r="T144" s="54"/>
      <c r="AT144" s="18" t="s">
        <v>135</v>
      </c>
      <c r="AU144" s="18" t="s">
        <v>131</v>
      </c>
    </row>
    <row r="145" spans="2:65" s="12" customFormat="1" ht="11.25">
      <c r="B145" s="147"/>
      <c r="D145" s="141" t="s">
        <v>137</v>
      </c>
      <c r="E145" s="148" t="s">
        <v>19</v>
      </c>
      <c r="F145" s="149" t="s">
        <v>205</v>
      </c>
      <c r="H145" s="150">
        <v>4.99</v>
      </c>
      <c r="I145" s="151"/>
      <c r="L145" s="147"/>
      <c r="M145" s="152"/>
      <c r="T145" s="153"/>
      <c r="AT145" s="148" t="s">
        <v>137</v>
      </c>
      <c r="AU145" s="148" t="s">
        <v>131</v>
      </c>
      <c r="AV145" s="12" t="s">
        <v>131</v>
      </c>
      <c r="AW145" s="12" t="s">
        <v>37</v>
      </c>
      <c r="AX145" s="12" t="s">
        <v>76</v>
      </c>
      <c r="AY145" s="148" t="s">
        <v>123</v>
      </c>
    </row>
    <row r="146" spans="2:65" s="12" customFormat="1" ht="22.5">
      <c r="B146" s="147"/>
      <c r="D146" s="141" t="s">
        <v>137</v>
      </c>
      <c r="E146" s="148" t="s">
        <v>19</v>
      </c>
      <c r="F146" s="149" t="s">
        <v>206</v>
      </c>
      <c r="H146" s="150">
        <v>60.545000000000002</v>
      </c>
      <c r="I146" s="151"/>
      <c r="L146" s="147"/>
      <c r="M146" s="152"/>
      <c r="T146" s="153"/>
      <c r="AT146" s="148" t="s">
        <v>137</v>
      </c>
      <c r="AU146" s="148" t="s">
        <v>131</v>
      </c>
      <c r="AV146" s="12" t="s">
        <v>131</v>
      </c>
      <c r="AW146" s="12" t="s">
        <v>37</v>
      </c>
      <c r="AX146" s="12" t="s">
        <v>76</v>
      </c>
      <c r="AY146" s="148" t="s">
        <v>123</v>
      </c>
    </row>
    <row r="147" spans="2:65" s="12" customFormat="1" ht="22.5">
      <c r="B147" s="147"/>
      <c r="D147" s="141" t="s">
        <v>137</v>
      </c>
      <c r="E147" s="148" t="s">
        <v>19</v>
      </c>
      <c r="F147" s="149" t="s">
        <v>207</v>
      </c>
      <c r="H147" s="150">
        <v>12.706</v>
      </c>
      <c r="I147" s="151"/>
      <c r="L147" s="147"/>
      <c r="M147" s="152"/>
      <c r="T147" s="153"/>
      <c r="AT147" s="148" t="s">
        <v>137</v>
      </c>
      <c r="AU147" s="148" t="s">
        <v>131</v>
      </c>
      <c r="AV147" s="12" t="s">
        <v>131</v>
      </c>
      <c r="AW147" s="12" t="s">
        <v>37</v>
      </c>
      <c r="AX147" s="12" t="s">
        <v>76</v>
      </c>
      <c r="AY147" s="148" t="s">
        <v>123</v>
      </c>
    </row>
    <row r="148" spans="2:65" s="13" customFormat="1" ht="11.25">
      <c r="B148" s="154"/>
      <c r="D148" s="141" t="s">
        <v>137</v>
      </c>
      <c r="E148" s="155" t="s">
        <v>19</v>
      </c>
      <c r="F148" s="156" t="s">
        <v>139</v>
      </c>
      <c r="H148" s="157">
        <v>78.241</v>
      </c>
      <c r="I148" s="158"/>
      <c r="L148" s="154"/>
      <c r="M148" s="159"/>
      <c r="T148" s="160"/>
      <c r="AT148" s="155" t="s">
        <v>137</v>
      </c>
      <c r="AU148" s="155" t="s">
        <v>131</v>
      </c>
      <c r="AV148" s="13" t="s">
        <v>130</v>
      </c>
      <c r="AW148" s="13" t="s">
        <v>37</v>
      </c>
      <c r="AX148" s="13" t="s">
        <v>84</v>
      </c>
      <c r="AY148" s="155" t="s">
        <v>123</v>
      </c>
    </row>
    <row r="149" spans="2:65" s="1" customFormat="1" ht="24.2" customHeight="1">
      <c r="B149" s="33"/>
      <c r="C149" s="128" t="s">
        <v>208</v>
      </c>
      <c r="D149" s="128" t="s">
        <v>125</v>
      </c>
      <c r="E149" s="129" t="s">
        <v>209</v>
      </c>
      <c r="F149" s="130" t="s">
        <v>210</v>
      </c>
      <c r="G149" s="131" t="s">
        <v>211</v>
      </c>
      <c r="H149" s="132">
        <v>22.870999999999999</v>
      </c>
      <c r="I149" s="133"/>
      <c r="J149" s="134">
        <f>ROUND(I149*H149,2)</f>
        <v>0</v>
      </c>
      <c r="K149" s="130" t="s">
        <v>129</v>
      </c>
      <c r="L149" s="33"/>
      <c r="M149" s="135" t="s">
        <v>19</v>
      </c>
      <c r="N149" s="136" t="s">
        <v>48</v>
      </c>
      <c r="P149" s="137">
        <f>O149*H149</f>
        <v>0</v>
      </c>
      <c r="Q149" s="137">
        <v>0</v>
      </c>
      <c r="R149" s="137">
        <f>Q149*H149</f>
        <v>0</v>
      </c>
      <c r="S149" s="137">
        <v>0</v>
      </c>
      <c r="T149" s="138">
        <f>S149*H149</f>
        <v>0</v>
      </c>
      <c r="AR149" s="139" t="s">
        <v>130</v>
      </c>
      <c r="AT149" s="139" t="s">
        <v>125</v>
      </c>
      <c r="AU149" s="139" t="s">
        <v>131</v>
      </c>
      <c r="AY149" s="18" t="s">
        <v>123</v>
      </c>
      <c r="BE149" s="140">
        <f>IF(N149="základní",J149,0)</f>
        <v>0</v>
      </c>
      <c r="BF149" s="140">
        <f>IF(N149="snížená",J149,0)</f>
        <v>0</v>
      </c>
      <c r="BG149" s="140">
        <f>IF(N149="zákl. přenesená",J149,0)</f>
        <v>0</v>
      </c>
      <c r="BH149" s="140">
        <f>IF(N149="sníž. přenesená",J149,0)</f>
        <v>0</v>
      </c>
      <c r="BI149" s="140">
        <f>IF(N149="nulová",J149,0)</f>
        <v>0</v>
      </c>
      <c r="BJ149" s="18" t="s">
        <v>131</v>
      </c>
      <c r="BK149" s="140">
        <f>ROUND(I149*H149,2)</f>
        <v>0</v>
      </c>
      <c r="BL149" s="18" t="s">
        <v>130</v>
      </c>
      <c r="BM149" s="139" t="s">
        <v>212</v>
      </c>
    </row>
    <row r="150" spans="2:65" s="1" customFormat="1" ht="29.25">
      <c r="B150" s="33"/>
      <c r="D150" s="141" t="s">
        <v>133</v>
      </c>
      <c r="F150" s="142" t="s">
        <v>213</v>
      </c>
      <c r="I150" s="143"/>
      <c r="L150" s="33"/>
      <c r="M150" s="144"/>
      <c r="T150" s="54"/>
      <c r="AT150" s="18" t="s">
        <v>133</v>
      </c>
      <c r="AU150" s="18" t="s">
        <v>131</v>
      </c>
    </row>
    <row r="151" spans="2:65" s="1" customFormat="1" ht="11.25">
      <c r="B151" s="33"/>
      <c r="D151" s="145" t="s">
        <v>135</v>
      </c>
      <c r="F151" s="146" t="s">
        <v>214</v>
      </c>
      <c r="I151" s="143"/>
      <c r="L151" s="33"/>
      <c r="M151" s="144"/>
      <c r="T151" s="54"/>
      <c r="AT151" s="18" t="s">
        <v>135</v>
      </c>
      <c r="AU151" s="18" t="s">
        <v>131</v>
      </c>
    </row>
    <row r="152" spans="2:65" s="12" customFormat="1" ht="22.5">
      <c r="B152" s="147"/>
      <c r="D152" s="141" t="s">
        <v>137</v>
      </c>
      <c r="E152" s="148" t="s">
        <v>19</v>
      </c>
      <c r="F152" s="149" t="s">
        <v>215</v>
      </c>
      <c r="H152" s="150">
        <v>22.870999999999999</v>
      </c>
      <c r="I152" s="151"/>
      <c r="L152" s="147"/>
      <c r="M152" s="152"/>
      <c r="T152" s="153"/>
      <c r="AT152" s="148" t="s">
        <v>137</v>
      </c>
      <c r="AU152" s="148" t="s">
        <v>131</v>
      </c>
      <c r="AV152" s="12" t="s">
        <v>131</v>
      </c>
      <c r="AW152" s="12" t="s">
        <v>37</v>
      </c>
      <c r="AX152" s="12" t="s">
        <v>76</v>
      </c>
      <c r="AY152" s="148" t="s">
        <v>123</v>
      </c>
    </row>
    <row r="153" spans="2:65" s="13" customFormat="1" ht="11.25">
      <c r="B153" s="154"/>
      <c r="D153" s="141" t="s">
        <v>137</v>
      </c>
      <c r="E153" s="155" t="s">
        <v>19</v>
      </c>
      <c r="F153" s="156" t="s">
        <v>139</v>
      </c>
      <c r="H153" s="157">
        <v>22.870999999999999</v>
      </c>
      <c r="I153" s="158"/>
      <c r="L153" s="154"/>
      <c r="M153" s="159"/>
      <c r="T153" s="160"/>
      <c r="AT153" s="155" t="s">
        <v>137</v>
      </c>
      <c r="AU153" s="155" t="s">
        <v>131</v>
      </c>
      <c r="AV153" s="13" t="s">
        <v>130</v>
      </c>
      <c r="AW153" s="13" t="s">
        <v>37</v>
      </c>
      <c r="AX153" s="13" t="s">
        <v>84</v>
      </c>
      <c r="AY153" s="155" t="s">
        <v>123</v>
      </c>
    </row>
    <row r="154" spans="2:65" s="1" customFormat="1" ht="24.2" customHeight="1">
      <c r="B154" s="33"/>
      <c r="C154" s="128" t="s">
        <v>8</v>
      </c>
      <c r="D154" s="128" t="s">
        <v>125</v>
      </c>
      <c r="E154" s="129" t="s">
        <v>216</v>
      </c>
      <c r="F154" s="130" t="s">
        <v>217</v>
      </c>
      <c r="G154" s="131" t="s">
        <v>150</v>
      </c>
      <c r="H154" s="132">
        <v>85.227999999999994</v>
      </c>
      <c r="I154" s="133"/>
      <c r="J154" s="134">
        <f>ROUND(I154*H154,2)</f>
        <v>0</v>
      </c>
      <c r="K154" s="130" t="s">
        <v>129</v>
      </c>
      <c r="L154" s="33"/>
      <c r="M154" s="135" t="s">
        <v>19</v>
      </c>
      <c r="N154" s="136" t="s">
        <v>48</v>
      </c>
      <c r="P154" s="137">
        <f>O154*H154</f>
        <v>0</v>
      </c>
      <c r="Q154" s="137">
        <v>0</v>
      </c>
      <c r="R154" s="137">
        <f>Q154*H154</f>
        <v>0</v>
      </c>
      <c r="S154" s="137">
        <v>0</v>
      </c>
      <c r="T154" s="138">
        <f>S154*H154</f>
        <v>0</v>
      </c>
      <c r="AR154" s="139" t="s">
        <v>130</v>
      </c>
      <c r="AT154" s="139" t="s">
        <v>125</v>
      </c>
      <c r="AU154" s="139" t="s">
        <v>131</v>
      </c>
      <c r="AY154" s="18" t="s">
        <v>123</v>
      </c>
      <c r="BE154" s="140">
        <f>IF(N154="základní",J154,0)</f>
        <v>0</v>
      </c>
      <c r="BF154" s="140">
        <f>IF(N154="snížená",J154,0)</f>
        <v>0</v>
      </c>
      <c r="BG154" s="140">
        <f>IF(N154="zákl. přenesená",J154,0)</f>
        <v>0</v>
      </c>
      <c r="BH154" s="140">
        <f>IF(N154="sníž. přenesená",J154,0)</f>
        <v>0</v>
      </c>
      <c r="BI154" s="140">
        <f>IF(N154="nulová",J154,0)</f>
        <v>0</v>
      </c>
      <c r="BJ154" s="18" t="s">
        <v>131</v>
      </c>
      <c r="BK154" s="140">
        <f>ROUND(I154*H154,2)</f>
        <v>0</v>
      </c>
      <c r="BL154" s="18" t="s">
        <v>130</v>
      </c>
      <c r="BM154" s="139" t="s">
        <v>218</v>
      </c>
    </row>
    <row r="155" spans="2:65" s="1" customFormat="1" ht="29.25">
      <c r="B155" s="33"/>
      <c r="D155" s="141" t="s">
        <v>133</v>
      </c>
      <c r="F155" s="142" t="s">
        <v>219</v>
      </c>
      <c r="I155" s="143"/>
      <c r="L155" s="33"/>
      <c r="M155" s="144"/>
      <c r="T155" s="54"/>
      <c r="AT155" s="18" t="s">
        <v>133</v>
      </c>
      <c r="AU155" s="18" t="s">
        <v>131</v>
      </c>
    </row>
    <row r="156" spans="2:65" s="1" customFormat="1" ht="11.25">
      <c r="B156" s="33"/>
      <c r="D156" s="145" t="s">
        <v>135</v>
      </c>
      <c r="F156" s="146" t="s">
        <v>220</v>
      </c>
      <c r="I156" s="143"/>
      <c r="L156" s="33"/>
      <c r="M156" s="144"/>
      <c r="T156" s="54"/>
      <c r="AT156" s="18" t="s">
        <v>135</v>
      </c>
      <c r="AU156" s="18" t="s">
        <v>131</v>
      </c>
    </row>
    <row r="157" spans="2:65" s="1" customFormat="1" ht="39">
      <c r="B157" s="33"/>
      <c r="D157" s="141" t="s">
        <v>221</v>
      </c>
      <c r="F157" s="161" t="s">
        <v>222</v>
      </c>
      <c r="I157" s="143"/>
      <c r="L157" s="33"/>
      <c r="M157" s="144"/>
      <c r="T157" s="54"/>
      <c r="AT157" s="18" t="s">
        <v>221</v>
      </c>
      <c r="AU157" s="18" t="s">
        <v>131</v>
      </c>
    </row>
    <row r="158" spans="2:65" s="14" customFormat="1" ht="11.25">
      <c r="B158" s="162"/>
      <c r="D158" s="141" t="s">
        <v>137</v>
      </c>
      <c r="E158" s="163" t="s">
        <v>19</v>
      </c>
      <c r="F158" s="164" t="s">
        <v>223</v>
      </c>
      <c r="H158" s="163" t="s">
        <v>19</v>
      </c>
      <c r="I158" s="165"/>
      <c r="L158" s="162"/>
      <c r="M158" s="166"/>
      <c r="T158" s="167"/>
      <c r="AT158" s="163" t="s">
        <v>137</v>
      </c>
      <c r="AU158" s="163" t="s">
        <v>131</v>
      </c>
      <c r="AV158" s="14" t="s">
        <v>84</v>
      </c>
      <c r="AW158" s="14" t="s">
        <v>37</v>
      </c>
      <c r="AX158" s="14" t="s">
        <v>76</v>
      </c>
      <c r="AY158" s="163" t="s">
        <v>123</v>
      </c>
    </row>
    <row r="159" spans="2:65" s="12" customFormat="1" ht="11.25">
      <c r="B159" s="147"/>
      <c r="D159" s="141" t="s">
        <v>137</v>
      </c>
      <c r="E159" s="148" t="s">
        <v>19</v>
      </c>
      <c r="F159" s="149" t="s">
        <v>224</v>
      </c>
      <c r="H159" s="150">
        <v>53.625</v>
      </c>
      <c r="I159" s="151"/>
      <c r="L159" s="147"/>
      <c r="M159" s="152"/>
      <c r="T159" s="153"/>
      <c r="AT159" s="148" t="s">
        <v>137</v>
      </c>
      <c r="AU159" s="148" t="s">
        <v>131</v>
      </c>
      <c r="AV159" s="12" t="s">
        <v>131</v>
      </c>
      <c r="AW159" s="12" t="s">
        <v>37</v>
      </c>
      <c r="AX159" s="12" t="s">
        <v>76</v>
      </c>
      <c r="AY159" s="148" t="s">
        <v>123</v>
      </c>
    </row>
    <row r="160" spans="2:65" s="12" customFormat="1" ht="11.25">
      <c r="B160" s="147"/>
      <c r="D160" s="141" t="s">
        <v>137</v>
      </c>
      <c r="E160" s="148" t="s">
        <v>19</v>
      </c>
      <c r="F160" s="149" t="s">
        <v>225</v>
      </c>
      <c r="H160" s="150">
        <v>5.6</v>
      </c>
      <c r="I160" s="151"/>
      <c r="L160" s="147"/>
      <c r="M160" s="152"/>
      <c r="T160" s="153"/>
      <c r="AT160" s="148" t="s">
        <v>137</v>
      </c>
      <c r="AU160" s="148" t="s">
        <v>131</v>
      </c>
      <c r="AV160" s="12" t="s">
        <v>131</v>
      </c>
      <c r="AW160" s="12" t="s">
        <v>37</v>
      </c>
      <c r="AX160" s="12" t="s">
        <v>76</v>
      </c>
      <c r="AY160" s="148" t="s">
        <v>123</v>
      </c>
    </row>
    <row r="161" spans="2:65" s="12" customFormat="1" ht="11.25">
      <c r="B161" s="147"/>
      <c r="D161" s="141" t="s">
        <v>137</v>
      </c>
      <c r="E161" s="148" t="s">
        <v>19</v>
      </c>
      <c r="F161" s="149" t="s">
        <v>226</v>
      </c>
      <c r="H161" s="150">
        <v>1.32</v>
      </c>
      <c r="I161" s="151"/>
      <c r="L161" s="147"/>
      <c r="M161" s="152"/>
      <c r="T161" s="153"/>
      <c r="AT161" s="148" t="s">
        <v>137</v>
      </c>
      <c r="AU161" s="148" t="s">
        <v>131</v>
      </c>
      <c r="AV161" s="12" t="s">
        <v>131</v>
      </c>
      <c r="AW161" s="12" t="s">
        <v>37</v>
      </c>
      <c r="AX161" s="12" t="s">
        <v>76</v>
      </c>
      <c r="AY161" s="148" t="s">
        <v>123</v>
      </c>
    </row>
    <row r="162" spans="2:65" s="15" customFormat="1" ht="11.25">
      <c r="B162" s="168"/>
      <c r="D162" s="141" t="s">
        <v>137</v>
      </c>
      <c r="E162" s="169" t="s">
        <v>19</v>
      </c>
      <c r="F162" s="170" t="s">
        <v>227</v>
      </c>
      <c r="H162" s="171">
        <v>60.545000000000002</v>
      </c>
      <c r="I162" s="172"/>
      <c r="L162" s="168"/>
      <c r="M162" s="173"/>
      <c r="T162" s="174"/>
      <c r="AT162" s="169" t="s">
        <v>137</v>
      </c>
      <c r="AU162" s="169" t="s">
        <v>131</v>
      </c>
      <c r="AV162" s="15" t="s">
        <v>147</v>
      </c>
      <c r="AW162" s="15" t="s">
        <v>37</v>
      </c>
      <c r="AX162" s="15" t="s">
        <v>76</v>
      </c>
      <c r="AY162" s="169" t="s">
        <v>123</v>
      </c>
    </row>
    <row r="163" spans="2:65" s="14" customFormat="1" ht="11.25">
      <c r="B163" s="162"/>
      <c r="D163" s="141" t="s">
        <v>137</v>
      </c>
      <c r="E163" s="163" t="s">
        <v>19</v>
      </c>
      <c r="F163" s="164" t="s">
        <v>228</v>
      </c>
      <c r="H163" s="163" t="s">
        <v>19</v>
      </c>
      <c r="I163" s="165"/>
      <c r="L163" s="162"/>
      <c r="M163" s="166"/>
      <c r="T163" s="167"/>
      <c r="AT163" s="163" t="s">
        <v>137</v>
      </c>
      <c r="AU163" s="163" t="s">
        <v>131</v>
      </c>
      <c r="AV163" s="14" t="s">
        <v>84</v>
      </c>
      <c r="AW163" s="14" t="s">
        <v>37</v>
      </c>
      <c r="AX163" s="14" t="s">
        <v>76</v>
      </c>
      <c r="AY163" s="163" t="s">
        <v>123</v>
      </c>
    </row>
    <row r="164" spans="2:65" s="12" customFormat="1" ht="22.5">
      <c r="B164" s="147"/>
      <c r="D164" s="141" t="s">
        <v>137</v>
      </c>
      <c r="E164" s="148" t="s">
        <v>19</v>
      </c>
      <c r="F164" s="149" t="s">
        <v>229</v>
      </c>
      <c r="H164" s="150">
        <v>24.683</v>
      </c>
      <c r="I164" s="151"/>
      <c r="L164" s="147"/>
      <c r="M164" s="152"/>
      <c r="T164" s="153"/>
      <c r="AT164" s="148" t="s">
        <v>137</v>
      </c>
      <c r="AU164" s="148" t="s">
        <v>131</v>
      </c>
      <c r="AV164" s="12" t="s">
        <v>131</v>
      </c>
      <c r="AW164" s="12" t="s">
        <v>37</v>
      </c>
      <c r="AX164" s="12" t="s">
        <v>76</v>
      </c>
      <c r="AY164" s="148" t="s">
        <v>123</v>
      </c>
    </row>
    <row r="165" spans="2:65" s="15" customFormat="1" ht="11.25">
      <c r="B165" s="168"/>
      <c r="D165" s="141" t="s">
        <v>137</v>
      </c>
      <c r="E165" s="169" t="s">
        <v>19</v>
      </c>
      <c r="F165" s="170" t="s">
        <v>227</v>
      </c>
      <c r="H165" s="171">
        <v>24.683</v>
      </c>
      <c r="I165" s="172"/>
      <c r="L165" s="168"/>
      <c r="M165" s="173"/>
      <c r="T165" s="174"/>
      <c r="AT165" s="169" t="s">
        <v>137</v>
      </c>
      <c r="AU165" s="169" t="s">
        <v>131</v>
      </c>
      <c r="AV165" s="15" t="s">
        <v>147</v>
      </c>
      <c r="AW165" s="15" t="s">
        <v>37</v>
      </c>
      <c r="AX165" s="15" t="s">
        <v>76</v>
      </c>
      <c r="AY165" s="169" t="s">
        <v>123</v>
      </c>
    </row>
    <row r="166" spans="2:65" s="13" customFormat="1" ht="11.25">
      <c r="B166" s="154"/>
      <c r="D166" s="141" t="s">
        <v>137</v>
      </c>
      <c r="E166" s="155" t="s">
        <v>19</v>
      </c>
      <c r="F166" s="156" t="s">
        <v>139</v>
      </c>
      <c r="H166" s="157">
        <v>85.228000000000009</v>
      </c>
      <c r="I166" s="158"/>
      <c r="L166" s="154"/>
      <c r="M166" s="159"/>
      <c r="T166" s="160"/>
      <c r="AT166" s="155" t="s">
        <v>137</v>
      </c>
      <c r="AU166" s="155" t="s">
        <v>131</v>
      </c>
      <c r="AV166" s="13" t="s">
        <v>130</v>
      </c>
      <c r="AW166" s="13" t="s">
        <v>37</v>
      </c>
      <c r="AX166" s="13" t="s">
        <v>84</v>
      </c>
      <c r="AY166" s="155" t="s">
        <v>123</v>
      </c>
    </row>
    <row r="167" spans="2:65" s="1" customFormat="1" ht="16.5" customHeight="1">
      <c r="B167" s="33"/>
      <c r="C167" s="175" t="s">
        <v>230</v>
      </c>
      <c r="D167" s="175" t="s">
        <v>231</v>
      </c>
      <c r="E167" s="176" t="s">
        <v>232</v>
      </c>
      <c r="F167" s="177" t="s">
        <v>233</v>
      </c>
      <c r="G167" s="178" t="s">
        <v>211</v>
      </c>
      <c r="H167" s="179">
        <v>49.366</v>
      </c>
      <c r="I167" s="180"/>
      <c r="J167" s="181">
        <f>ROUND(I167*H167,2)</f>
        <v>0</v>
      </c>
      <c r="K167" s="177" t="s">
        <v>129</v>
      </c>
      <c r="L167" s="182"/>
      <c r="M167" s="183" t="s">
        <v>19</v>
      </c>
      <c r="N167" s="184" t="s">
        <v>48</v>
      </c>
      <c r="P167" s="137">
        <f>O167*H167</f>
        <v>0</v>
      </c>
      <c r="Q167" s="137">
        <v>0</v>
      </c>
      <c r="R167" s="137">
        <f>Q167*H167</f>
        <v>0</v>
      </c>
      <c r="S167" s="137">
        <v>0</v>
      </c>
      <c r="T167" s="138">
        <f>S167*H167</f>
        <v>0</v>
      </c>
      <c r="AR167" s="139" t="s">
        <v>184</v>
      </c>
      <c r="AT167" s="139" t="s">
        <v>231</v>
      </c>
      <c r="AU167" s="139" t="s">
        <v>131</v>
      </c>
      <c r="AY167" s="18" t="s">
        <v>123</v>
      </c>
      <c r="BE167" s="140">
        <f>IF(N167="základní",J167,0)</f>
        <v>0</v>
      </c>
      <c r="BF167" s="140">
        <f>IF(N167="snížená",J167,0)</f>
        <v>0</v>
      </c>
      <c r="BG167" s="140">
        <f>IF(N167="zákl. přenesená",J167,0)</f>
        <v>0</v>
      </c>
      <c r="BH167" s="140">
        <f>IF(N167="sníž. přenesená",J167,0)</f>
        <v>0</v>
      </c>
      <c r="BI167" s="140">
        <f>IF(N167="nulová",J167,0)</f>
        <v>0</v>
      </c>
      <c r="BJ167" s="18" t="s">
        <v>131</v>
      </c>
      <c r="BK167" s="140">
        <f>ROUND(I167*H167,2)</f>
        <v>0</v>
      </c>
      <c r="BL167" s="18" t="s">
        <v>130</v>
      </c>
      <c r="BM167" s="139" t="s">
        <v>234</v>
      </c>
    </row>
    <row r="168" spans="2:65" s="1" customFormat="1" ht="11.25">
      <c r="B168" s="33"/>
      <c r="D168" s="141" t="s">
        <v>133</v>
      </c>
      <c r="F168" s="142" t="s">
        <v>233</v>
      </c>
      <c r="I168" s="143"/>
      <c r="L168" s="33"/>
      <c r="M168" s="144"/>
      <c r="T168" s="54"/>
      <c r="AT168" s="18" t="s">
        <v>133</v>
      </c>
      <c r="AU168" s="18" t="s">
        <v>131</v>
      </c>
    </row>
    <row r="169" spans="2:65" s="14" customFormat="1" ht="11.25">
      <c r="B169" s="162"/>
      <c r="D169" s="141" t="s">
        <v>137</v>
      </c>
      <c r="E169" s="163" t="s">
        <v>19</v>
      </c>
      <c r="F169" s="164" t="s">
        <v>228</v>
      </c>
      <c r="H169" s="163" t="s">
        <v>19</v>
      </c>
      <c r="I169" s="165"/>
      <c r="L169" s="162"/>
      <c r="M169" s="166"/>
      <c r="T169" s="167"/>
      <c r="AT169" s="163" t="s">
        <v>137</v>
      </c>
      <c r="AU169" s="163" t="s">
        <v>131</v>
      </c>
      <c r="AV169" s="14" t="s">
        <v>84</v>
      </c>
      <c r="AW169" s="14" t="s">
        <v>37</v>
      </c>
      <c r="AX169" s="14" t="s">
        <v>76</v>
      </c>
      <c r="AY169" s="163" t="s">
        <v>123</v>
      </c>
    </row>
    <row r="170" spans="2:65" s="12" customFormat="1" ht="22.5">
      <c r="B170" s="147"/>
      <c r="D170" s="141" t="s">
        <v>137</v>
      </c>
      <c r="E170" s="148" t="s">
        <v>19</v>
      </c>
      <c r="F170" s="149" t="s">
        <v>235</v>
      </c>
      <c r="H170" s="150">
        <v>49.366</v>
      </c>
      <c r="I170" s="151"/>
      <c r="L170" s="147"/>
      <c r="M170" s="152"/>
      <c r="T170" s="153"/>
      <c r="AT170" s="148" t="s">
        <v>137</v>
      </c>
      <c r="AU170" s="148" t="s">
        <v>131</v>
      </c>
      <c r="AV170" s="12" t="s">
        <v>131</v>
      </c>
      <c r="AW170" s="12" t="s">
        <v>37</v>
      </c>
      <c r="AX170" s="12" t="s">
        <v>76</v>
      </c>
      <c r="AY170" s="148" t="s">
        <v>123</v>
      </c>
    </row>
    <row r="171" spans="2:65" s="13" customFormat="1" ht="11.25">
      <c r="B171" s="154"/>
      <c r="D171" s="141" t="s">
        <v>137</v>
      </c>
      <c r="E171" s="155" t="s">
        <v>19</v>
      </c>
      <c r="F171" s="156" t="s">
        <v>139</v>
      </c>
      <c r="H171" s="157">
        <v>49.366</v>
      </c>
      <c r="I171" s="158"/>
      <c r="L171" s="154"/>
      <c r="M171" s="159"/>
      <c r="T171" s="160"/>
      <c r="AT171" s="155" t="s">
        <v>137</v>
      </c>
      <c r="AU171" s="155" t="s">
        <v>131</v>
      </c>
      <c r="AV171" s="13" t="s">
        <v>130</v>
      </c>
      <c r="AW171" s="13" t="s">
        <v>37</v>
      </c>
      <c r="AX171" s="13" t="s">
        <v>84</v>
      </c>
      <c r="AY171" s="155" t="s">
        <v>123</v>
      </c>
    </row>
    <row r="172" spans="2:65" s="1" customFormat="1" ht="24.2" customHeight="1">
      <c r="B172" s="33"/>
      <c r="C172" s="128" t="s">
        <v>236</v>
      </c>
      <c r="D172" s="128" t="s">
        <v>125</v>
      </c>
      <c r="E172" s="129" t="s">
        <v>237</v>
      </c>
      <c r="F172" s="130" t="s">
        <v>238</v>
      </c>
      <c r="G172" s="131" t="s">
        <v>128</v>
      </c>
      <c r="H172" s="132">
        <v>84</v>
      </c>
      <c r="I172" s="133"/>
      <c r="J172" s="134">
        <f>ROUND(I172*H172,2)</f>
        <v>0</v>
      </c>
      <c r="K172" s="130" t="s">
        <v>129</v>
      </c>
      <c r="L172" s="33"/>
      <c r="M172" s="135" t="s">
        <v>19</v>
      </c>
      <c r="N172" s="136" t="s">
        <v>48</v>
      </c>
      <c r="P172" s="137">
        <f>O172*H172</f>
        <v>0</v>
      </c>
      <c r="Q172" s="137">
        <v>0</v>
      </c>
      <c r="R172" s="137">
        <f>Q172*H172</f>
        <v>0</v>
      </c>
      <c r="S172" s="137">
        <v>0</v>
      </c>
      <c r="T172" s="138">
        <f>S172*H172</f>
        <v>0</v>
      </c>
      <c r="AR172" s="139" t="s">
        <v>130</v>
      </c>
      <c r="AT172" s="139" t="s">
        <v>125</v>
      </c>
      <c r="AU172" s="139" t="s">
        <v>131</v>
      </c>
      <c r="AY172" s="18" t="s">
        <v>123</v>
      </c>
      <c r="BE172" s="140">
        <f>IF(N172="základní",J172,0)</f>
        <v>0</v>
      </c>
      <c r="BF172" s="140">
        <f>IF(N172="snížená",J172,0)</f>
        <v>0</v>
      </c>
      <c r="BG172" s="140">
        <f>IF(N172="zákl. přenesená",J172,0)</f>
        <v>0</v>
      </c>
      <c r="BH172" s="140">
        <f>IF(N172="sníž. přenesená",J172,0)</f>
        <v>0</v>
      </c>
      <c r="BI172" s="140">
        <f>IF(N172="nulová",J172,0)</f>
        <v>0</v>
      </c>
      <c r="BJ172" s="18" t="s">
        <v>131</v>
      </c>
      <c r="BK172" s="140">
        <f>ROUND(I172*H172,2)</f>
        <v>0</v>
      </c>
      <c r="BL172" s="18" t="s">
        <v>130</v>
      </c>
      <c r="BM172" s="139" t="s">
        <v>239</v>
      </c>
    </row>
    <row r="173" spans="2:65" s="1" customFormat="1" ht="19.5">
      <c r="B173" s="33"/>
      <c r="D173" s="141" t="s">
        <v>133</v>
      </c>
      <c r="F173" s="142" t="s">
        <v>240</v>
      </c>
      <c r="I173" s="143"/>
      <c r="L173" s="33"/>
      <c r="M173" s="144"/>
      <c r="T173" s="54"/>
      <c r="AT173" s="18" t="s">
        <v>133</v>
      </c>
      <c r="AU173" s="18" t="s">
        <v>131</v>
      </c>
    </row>
    <row r="174" spans="2:65" s="1" customFormat="1" ht="11.25">
      <c r="B174" s="33"/>
      <c r="D174" s="145" t="s">
        <v>135</v>
      </c>
      <c r="F174" s="146" t="s">
        <v>241</v>
      </c>
      <c r="I174" s="143"/>
      <c r="L174" s="33"/>
      <c r="M174" s="144"/>
      <c r="T174" s="54"/>
      <c r="AT174" s="18" t="s">
        <v>135</v>
      </c>
      <c r="AU174" s="18" t="s">
        <v>131</v>
      </c>
    </row>
    <row r="175" spans="2:65" s="12" customFormat="1" ht="11.25">
      <c r="B175" s="147"/>
      <c r="D175" s="141" t="s">
        <v>137</v>
      </c>
      <c r="E175" s="148" t="s">
        <v>19</v>
      </c>
      <c r="F175" s="149" t="s">
        <v>242</v>
      </c>
      <c r="H175" s="150">
        <v>84</v>
      </c>
      <c r="I175" s="151"/>
      <c r="L175" s="147"/>
      <c r="M175" s="152"/>
      <c r="T175" s="153"/>
      <c r="AT175" s="148" t="s">
        <v>137</v>
      </c>
      <c r="AU175" s="148" t="s">
        <v>131</v>
      </c>
      <c r="AV175" s="12" t="s">
        <v>131</v>
      </c>
      <c r="AW175" s="12" t="s">
        <v>37</v>
      </c>
      <c r="AX175" s="12" t="s">
        <v>76</v>
      </c>
      <c r="AY175" s="148" t="s">
        <v>123</v>
      </c>
    </row>
    <row r="176" spans="2:65" s="13" customFormat="1" ht="11.25">
      <c r="B176" s="154"/>
      <c r="D176" s="141" t="s">
        <v>137</v>
      </c>
      <c r="E176" s="155" t="s">
        <v>19</v>
      </c>
      <c r="F176" s="156" t="s">
        <v>139</v>
      </c>
      <c r="H176" s="157">
        <v>84</v>
      </c>
      <c r="I176" s="158"/>
      <c r="L176" s="154"/>
      <c r="M176" s="159"/>
      <c r="T176" s="160"/>
      <c r="AT176" s="155" t="s">
        <v>137</v>
      </c>
      <c r="AU176" s="155" t="s">
        <v>131</v>
      </c>
      <c r="AV176" s="13" t="s">
        <v>130</v>
      </c>
      <c r="AW176" s="13" t="s">
        <v>37</v>
      </c>
      <c r="AX176" s="13" t="s">
        <v>84</v>
      </c>
      <c r="AY176" s="155" t="s">
        <v>123</v>
      </c>
    </row>
    <row r="177" spans="2:65" s="1" customFormat="1" ht="24.2" customHeight="1">
      <c r="B177" s="33"/>
      <c r="C177" s="128" t="s">
        <v>243</v>
      </c>
      <c r="D177" s="128" t="s">
        <v>125</v>
      </c>
      <c r="E177" s="129" t="s">
        <v>244</v>
      </c>
      <c r="F177" s="130" t="s">
        <v>245</v>
      </c>
      <c r="G177" s="131" t="s">
        <v>128</v>
      </c>
      <c r="H177" s="132">
        <v>84</v>
      </c>
      <c r="I177" s="133"/>
      <c r="J177" s="134">
        <f>ROUND(I177*H177,2)</f>
        <v>0</v>
      </c>
      <c r="K177" s="130" t="s">
        <v>19</v>
      </c>
      <c r="L177" s="33"/>
      <c r="M177" s="135" t="s">
        <v>19</v>
      </c>
      <c r="N177" s="136" t="s">
        <v>48</v>
      </c>
      <c r="P177" s="137">
        <f>O177*H177</f>
        <v>0</v>
      </c>
      <c r="Q177" s="137">
        <v>0</v>
      </c>
      <c r="R177" s="137">
        <f>Q177*H177</f>
        <v>0</v>
      </c>
      <c r="S177" s="137">
        <v>0</v>
      </c>
      <c r="T177" s="138">
        <f>S177*H177</f>
        <v>0</v>
      </c>
      <c r="AR177" s="139" t="s">
        <v>130</v>
      </c>
      <c r="AT177" s="139" t="s">
        <v>125</v>
      </c>
      <c r="AU177" s="139" t="s">
        <v>131</v>
      </c>
      <c r="AY177" s="18" t="s">
        <v>123</v>
      </c>
      <c r="BE177" s="140">
        <f>IF(N177="základní",J177,0)</f>
        <v>0</v>
      </c>
      <c r="BF177" s="140">
        <f>IF(N177="snížená",J177,0)</f>
        <v>0</v>
      </c>
      <c r="BG177" s="140">
        <f>IF(N177="zákl. přenesená",J177,0)</f>
        <v>0</v>
      </c>
      <c r="BH177" s="140">
        <f>IF(N177="sníž. přenesená",J177,0)</f>
        <v>0</v>
      </c>
      <c r="BI177" s="140">
        <f>IF(N177="nulová",J177,0)</f>
        <v>0</v>
      </c>
      <c r="BJ177" s="18" t="s">
        <v>131</v>
      </c>
      <c r="BK177" s="140">
        <f>ROUND(I177*H177,2)</f>
        <v>0</v>
      </c>
      <c r="BL177" s="18" t="s">
        <v>130</v>
      </c>
      <c r="BM177" s="139" t="s">
        <v>246</v>
      </c>
    </row>
    <row r="178" spans="2:65" s="1" customFormat="1" ht="19.5">
      <c r="B178" s="33"/>
      <c r="D178" s="141" t="s">
        <v>133</v>
      </c>
      <c r="F178" s="142" t="s">
        <v>247</v>
      </c>
      <c r="I178" s="143"/>
      <c r="L178" s="33"/>
      <c r="M178" s="144"/>
      <c r="T178" s="54"/>
      <c r="AT178" s="18" t="s">
        <v>133</v>
      </c>
      <c r="AU178" s="18" t="s">
        <v>131</v>
      </c>
    </row>
    <row r="179" spans="2:65" s="12" customFormat="1" ht="11.25">
      <c r="B179" s="147"/>
      <c r="D179" s="141" t="s">
        <v>137</v>
      </c>
      <c r="E179" s="148" t="s">
        <v>19</v>
      </c>
      <c r="F179" s="149" t="s">
        <v>242</v>
      </c>
      <c r="H179" s="150">
        <v>84</v>
      </c>
      <c r="I179" s="151"/>
      <c r="L179" s="147"/>
      <c r="M179" s="152"/>
      <c r="T179" s="153"/>
      <c r="AT179" s="148" t="s">
        <v>137</v>
      </c>
      <c r="AU179" s="148" t="s">
        <v>131</v>
      </c>
      <c r="AV179" s="12" t="s">
        <v>131</v>
      </c>
      <c r="AW179" s="12" t="s">
        <v>37</v>
      </c>
      <c r="AX179" s="12" t="s">
        <v>76</v>
      </c>
      <c r="AY179" s="148" t="s">
        <v>123</v>
      </c>
    </row>
    <row r="180" spans="2:65" s="13" customFormat="1" ht="11.25">
      <c r="B180" s="154"/>
      <c r="D180" s="141" t="s">
        <v>137</v>
      </c>
      <c r="E180" s="155" t="s">
        <v>19</v>
      </c>
      <c r="F180" s="156" t="s">
        <v>139</v>
      </c>
      <c r="H180" s="157">
        <v>84</v>
      </c>
      <c r="I180" s="158"/>
      <c r="L180" s="154"/>
      <c r="M180" s="159"/>
      <c r="T180" s="160"/>
      <c r="AT180" s="155" t="s">
        <v>137</v>
      </c>
      <c r="AU180" s="155" t="s">
        <v>131</v>
      </c>
      <c r="AV180" s="13" t="s">
        <v>130</v>
      </c>
      <c r="AW180" s="13" t="s">
        <v>37</v>
      </c>
      <c r="AX180" s="13" t="s">
        <v>84</v>
      </c>
      <c r="AY180" s="155" t="s">
        <v>123</v>
      </c>
    </row>
    <row r="181" spans="2:65" s="1" customFormat="1" ht="16.5" customHeight="1">
      <c r="B181" s="33"/>
      <c r="C181" s="175" t="s">
        <v>248</v>
      </c>
      <c r="D181" s="175" t="s">
        <v>231</v>
      </c>
      <c r="E181" s="176" t="s">
        <v>249</v>
      </c>
      <c r="F181" s="177" t="s">
        <v>250</v>
      </c>
      <c r="G181" s="178" t="s">
        <v>251</v>
      </c>
      <c r="H181" s="179">
        <v>2.1</v>
      </c>
      <c r="I181" s="180"/>
      <c r="J181" s="181">
        <f>ROUND(I181*H181,2)</f>
        <v>0</v>
      </c>
      <c r="K181" s="177" t="s">
        <v>19</v>
      </c>
      <c r="L181" s="182"/>
      <c r="M181" s="183" t="s">
        <v>19</v>
      </c>
      <c r="N181" s="184" t="s">
        <v>48</v>
      </c>
      <c r="P181" s="137">
        <f>O181*H181</f>
        <v>0</v>
      </c>
      <c r="Q181" s="137">
        <v>1E-3</v>
      </c>
      <c r="R181" s="137">
        <f>Q181*H181</f>
        <v>2.1000000000000003E-3</v>
      </c>
      <c r="S181" s="137">
        <v>0</v>
      </c>
      <c r="T181" s="138">
        <f>S181*H181</f>
        <v>0</v>
      </c>
      <c r="AR181" s="139" t="s">
        <v>184</v>
      </c>
      <c r="AT181" s="139" t="s">
        <v>231</v>
      </c>
      <c r="AU181" s="139" t="s">
        <v>131</v>
      </c>
      <c r="AY181" s="18" t="s">
        <v>123</v>
      </c>
      <c r="BE181" s="140">
        <f>IF(N181="základní",J181,0)</f>
        <v>0</v>
      </c>
      <c r="BF181" s="140">
        <f>IF(N181="snížená",J181,0)</f>
        <v>0</v>
      </c>
      <c r="BG181" s="140">
        <f>IF(N181="zákl. přenesená",J181,0)</f>
        <v>0</v>
      </c>
      <c r="BH181" s="140">
        <f>IF(N181="sníž. přenesená",J181,0)</f>
        <v>0</v>
      </c>
      <c r="BI181" s="140">
        <f>IF(N181="nulová",J181,0)</f>
        <v>0</v>
      </c>
      <c r="BJ181" s="18" t="s">
        <v>131</v>
      </c>
      <c r="BK181" s="140">
        <f>ROUND(I181*H181,2)</f>
        <v>0</v>
      </c>
      <c r="BL181" s="18" t="s">
        <v>130</v>
      </c>
      <c r="BM181" s="139" t="s">
        <v>252</v>
      </c>
    </row>
    <row r="182" spans="2:65" s="1" customFormat="1" ht="11.25">
      <c r="B182" s="33"/>
      <c r="D182" s="141" t="s">
        <v>133</v>
      </c>
      <c r="F182" s="142" t="s">
        <v>250</v>
      </c>
      <c r="I182" s="143"/>
      <c r="L182" s="33"/>
      <c r="M182" s="144"/>
      <c r="T182" s="54"/>
      <c r="AT182" s="18" t="s">
        <v>133</v>
      </c>
      <c r="AU182" s="18" t="s">
        <v>131</v>
      </c>
    </row>
    <row r="183" spans="2:65" s="12" customFormat="1" ht="11.25">
      <c r="B183" s="147"/>
      <c r="D183" s="141" t="s">
        <v>137</v>
      </c>
      <c r="E183" s="148" t="s">
        <v>19</v>
      </c>
      <c r="F183" s="149" t="s">
        <v>253</v>
      </c>
      <c r="H183" s="150">
        <v>2.1</v>
      </c>
      <c r="I183" s="151"/>
      <c r="L183" s="147"/>
      <c r="M183" s="152"/>
      <c r="T183" s="153"/>
      <c r="AT183" s="148" t="s">
        <v>137</v>
      </c>
      <c r="AU183" s="148" t="s">
        <v>131</v>
      </c>
      <c r="AV183" s="12" t="s">
        <v>131</v>
      </c>
      <c r="AW183" s="12" t="s">
        <v>37</v>
      </c>
      <c r="AX183" s="12" t="s">
        <v>76</v>
      </c>
      <c r="AY183" s="148" t="s">
        <v>123</v>
      </c>
    </row>
    <row r="184" spans="2:65" s="13" customFormat="1" ht="11.25">
      <c r="B184" s="154"/>
      <c r="D184" s="141" t="s">
        <v>137</v>
      </c>
      <c r="E184" s="155" t="s">
        <v>19</v>
      </c>
      <c r="F184" s="156" t="s">
        <v>139</v>
      </c>
      <c r="H184" s="157">
        <v>2.1</v>
      </c>
      <c r="I184" s="158"/>
      <c r="L184" s="154"/>
      <c r="M184" s="159"/>
      <c r="T184" s="160"/>
      <c r="AT184" s="155" t="s">
        <v>137</v>
      </c>
      <c r="AU184" s="155" t="s">
        <v>131</v>
      </c>
      <c r="AV184" s="13" t="s">
        <v>130</v>
      </c>
      <c r="AW184" s="13" t="s">
        <v>37</v>
      </c>
      <c r="AX184" s="13" t="s">
        <v>84</v>
      </c>
      <c r="AY184" s="155" t="s">
        <v>123</v>
      </c>
    </row>
    <row r="185" spans="2:65" s="1" customFormat="1" ht="24.2" customHeight="1">
      <c r="B185" s="33"/>
      <c r="C185" s="128" t="s">
        <v>254</v>
      </c>
      <c r="D185" s="128" t="s">
        <v>125</v>
      </c>
      <c r="E185" s="129" t="s">
        <v>255</v>
      </c>
      <c r="F185" s="130" t="s">
        <v>256</v>
      </c>
      <c r="G185" s="131" t="s">
        <v>150</v>
      </c>
      <c r="H185" s="132">
        <v>3.86</v>
      </c>
      <c r="I185" s="133"/>
      <c r="J185" s="134">
        <f>ROUND(I185*H185,2)</f>
        <v>0</v>
      </c>
      <c r="K185" s="130" t="s">
        <v>129</v>
      </c>
      <c r="L185" s="33"/>
      <c r="M185" s="135" t="s">
        <v>19</v>
      </c>
      <c r="N185" s="136" t="s">
        <v>48</v>
      </c>
      <c r="P185" s="137">
        <f>O185*H185</f>
        <v>0</v>
      </c>
      <c r="Q185" s="137">
        <v>0</v>
      </c>
      <c r="R185" s="137">
        <f>Q185*H185</f>
        <v>0</v>
      </c>
      <c r="S185" s="137">
        <v>0</v>
      </c>
      <c r="T185" s="138">
        <f>S185*H185</f>
        <v>0</v>
      </c>
      <c r="AR185" s="139" t="s">
        <v>130</v>
      </c>
      <c r="AT185" s="139" t="s">
        <v>125</v>
      </c>
      <c r="AU185" s="139" t="s">
        <v>131</v>
      </c>
      <c r="AY185" s="18" t="s">
        <v>123</v>
      </c>
      <c r="BE185" s="140">
        <f>IF(N185="základní",J185,0)</f>
        <v>0</v>
      </c>
      <c r="BF185" s="140">
        <f>IF(N185="snížená",J185,0)</f>
        <v>0</v>
      </c>
      <c r="BG185" s="140">
        <f>IF(N185="zákl. přenesená",J185,0)</f>
        <v>0</v>
      </c>
      <c r="BH185" s="140">
        <f>IF(N185="sníž. přenesená",J185,0)</f>
        <v>0</v>
      </c>
      <c r="BI185" s="140">
        <f>IF(N185="nulová",J185,0)</f>
        <v>0</v>
      </c>
      <c r="BJ185" s="18" t="s">
        <v>131</v>
      </c>
      <c r="BK185" s="140">
        <f>ROUND(I185*H185,2)</f>
        <v>0</v>
      </c>
      <c r="BL185" s="18" t="s">
        <v>130</v>
      </c>
      <c r="BM185" s="139" t="s">
        <v>257</v>
      </c>
    </row>
    <row r="186" spans="2:65" s="1" customFormat="1" ht="39">
      <c r="B186" s="33"/>
      <c r="D186" s="141" t="s">
        <v>133</v>
      </c>
      <c r="F186" s="142" t="s">
        <v>258</v>
      </c>
      <c r="I186" s="143"/>
      <c r="L186" s="33"/>
      <c r="M186" s="144"/>
      <c r="T186" s="54"/>
      <c r="AT186" s="18" t="s">
        <v>133</v>
      </c>
      <c r="AU186" s="18" t="s">
        <v>131</v>
      </c>
    </row>
    <row r="187" spans="2:65" s="1" customFormat="1" ht="11.25">
      <c r="B187" s="33"/>
      <c r="D187" s="145" t="s">
        <v>135</v>
      </c>
      <c r="F187" s="146" t="s">
        <v>259</v>
      </c>
      <c r="I187" s="143"/>
      <c r="L187" s="33"/>
      <c r="M187" s="144"/>
      <c r="T187" s="54"/>
      <c r="AT187" s="18" t="s">
        <v>135</v>
      </c>
      <c r="AU187" s="18" t="s">
        <v>131</v>
      </c>
    </row>
    <row r="188" spans="2:65" s="12" customFormat="1" ht="11.25">
      <c r="B188" s="147"/>
      <c r="D188" s="141" t="s">
        <v>137</v>
      </c>
      <c r="E188" s="148" t="s">
        <v>19</v>
      </c>
      <c r="F188" s="149" t="s">
        <v>260</v>
      </c>
      <c r="H188" s="150">
        <v>3.2</v>
      </c>
      <c r="I188" s="151"/>
      <c r="L188" s="147"/>
      <c r="M188" s="152"/>
      <c r="T188" s="153"/>
      <c r="AT188" s="148" t="s">
        <v>137</v>
      </c>
      <c r="AU188" s="148" t="s">
        <v>131</v>
      </c>
      <c r="AV188" s="12" t="s">
        <v>131</v>
      </c>
      <c r="AW188" s="12" t="s">
        <v>37</v>
      </c>
      <c r="AX188" s="12" t="s">
        <v>76</v>
      </c>
      <c r="AY188" s="148" t="s">
        <v>123</v>
      </c>
    </row>
    <row r="189" spans="2:65" s="12" customFormat="1" ht="11.25">
      <c r="B189" s="147"/>
      <c r="D189" s="141" t="s">
        <v>137</v>
      </c>
      <c r="E189" s="148" t="s">
        <v>19</v>
      </c>
      <c r="F189" s="149" t="s">
        <v>261</v>
      </c>
      <c r="H189" s="150">
        <v>0.66</v>
      </c>
      <c r="I189" s="151"/>
      <c r="L189" s="147"/>
      <c r="M189" s="152"/>
      <c r="T189" s="153"/>
      <c r="AT189" s="148" t="s">
        <v>137</v>
      </c>
      <c r="AU189" s="148" t="s">
        <v>131</v>
      </c>
      <c r="AV189" s="12" t="s">
        <v>131</v>
      </c>
      <c r="AW189" s="12" t="s">
        <v>37</v>
      </c>
      <c r="AX189" s="12" t="s">
        <v>76</v>
      </c>
      <c r="AY189" s="148" t="s">
        <v>123</v>
      </c>
    </row>
    <row r="190" spans="2:65" s="13" customFormat="1" ht="11.25">
      <c r="B190" s="154"/>
      <c r="D190" s="141" t="s">
        <v>137</v>
      </c>
      <c r="E190" s="155" t="s">
        <v>19</v>
      </c>
      <c r="F190" s="156" t="s">
        <v>139</v>
      </c>
      <c r="H190" s="157">
        <v>3.86</v>
      </c>
      <c r="I190" s="158"/>
      <c r="L190" s="154"/>
      <c r="M190" s="159"/>
      <c r="T190" s="160"/>
      <c r="AT190" s="155" t="s">
        <v>137</v>
      </c>
      <c r="AU190" s="155" t="s">
        <v>131</v>
      </c>
      <c r="AV190" s="13" t="s">
        <v>130</v>
      </c>
      <c r="AW190" s="13" t="s">
        <v>37</v>
      </c>
      <c r="AX190" s="13" t="s">
        <v>84</v>
      </c>
      <c r="AY190" s="155" t="s">
        <v>123</v>
      </c>
    </row>
    <row r="191" spans="2:65" s="1" customFormat="1" ht="16.5" customHeight="1">
      <c r="B191" s="33"/>
      <c r="C191" s="175" t="s">
        <v>262</v>
      </c>
      <c r="D191" s="175" t="s">
        <v>231</v>
      </c>
      <c r="E191" s="176" t="s">
        <v>232</v>
      </c>
      <c r="F191" s="177" t="s">
        <v>233</v>
      </c>
      <c r="G191" s="178" t="s">
        <v>211</v>
      </c>
      <c r="H191" s="179">
        <v>7.72</v>
      </c>
      <c r="I191" s="180"/>
      <c r="J191" s="181">
        <f>ROUND(I191*H191,2)</f>
        <v>0</v>
      </c>
      <c r="K191" s="177" t="s">
        <v>129</v>
      </c>
      <c r="L191" s="182"/>
      <c r="M191" s="183" t="s">
        <v>19</v>
      </c>
      <c r="N191" s="184" t="s">
        <v>48</v>
      </c>
      <c r="P191" s="137">
        <f>O191*H191</f>
        <v>0</v>
      </c>
      <c r="Q191" s="137">
        <v>0</v>
      </c>
      <c r="R191" s="137">
        <f>Q191*H191</f>
        <v>0</v>
      </c>
      <c r="S191" s="137">
        <v>0</v>
      </c>
      <c r="T191" s="138">
        <f>S191*H191</f>
        <v>0</v>
      </c>
      <c r="AR191" s="139" t="s">
        <v>184</v>
      </c>
      <c r="AT191" s="139" t="s">
        <v>231</v>
      </c>
      <c r="AU191" s="139" t="s">
        <v>131</v>
      </c>
      <c r="AY191" s="18" t="s">
        <v>123</v>
      </c>
      <c r="BE191" s="140">
        <f>IF(N191="základní",J191,0)</f>
        <v>0</v>
      </c>
      <c r="BF191" s="140">
        <f>IF(N191="snížená",J191,0)</f>
        <v>0</v>
      </c>
      <c r="BG191" s="140">
        <f>IF(N191="zákl. přenesená",J191,0)</f>
        <v>0</v>
      </c>
      <c r="BH191" s="140">
        <f>IF(N191="sníž. přenesená",J191,0)</f>
        <v>0</v>
      </c>
      <c r="BI191" s="140">
        <f>IF(N191="nulová",J191,0)</f>
        <v>0</v>
      </c>
      <c r="BJ191" s="18" t="s">
        <v>131</v>
      </c>
      <c r="BK191" s="140">
        <f>ROUND(I191*H191,2)</f>
        <v>0</v>
      </c>
      <c r="BL191" s="18" t="s">
        <v>130</v>
      </c>
      <c r="BM191" s="139" t="s">
        <v>263</v>
      </c>
    </row>
    <row r="192" spans="2:65" s="1" customFormat="1" ht="11.25">
      <c r="B192" s="33"/>
      <c r="D192" s="141" t="s">
        <v>133</v>
      </c>
      <c r="F192" s="142" t="s">
        <v>233</v>
      </c>
      <c r="I192" s="143"/>
      <c r="L192" s="33"/>
      <c r="M192" s="144"/>
      <c r="T192" s="54"/>
      <c r="AT192" s="18" t="s">
        <v>133</v>
      </c>
      <c r="AU192" s="18" t="s">
        <v>131</v>
      </c>
    </row>
    <row r="193" spans="2:65" s="12" customFormat="1" ht="11.25">
      <c r="B193" s="147"/>
      <c r="D193" s="141" t="s">
        <v>137</v>
      </c>
      <c r="E193" s="148" t="s">
        <v>19</v>
      </c>
      <c r="F193" s="149" t="s">
        <v>264</v>
      </c>
      <c r="H193" s="150">
        <v>6.4</v>
      </c>
      <c r="I193" s="151"/>
      <c r="L193" s="147"/>
      <c r="M193" s="152"/>
      <c r="T193" s="153"/>
      <c r="AT193" s="148" t="s">
        <v>137</v>
      </c>
      <c r="AU193" s="148" t="s">
        <v>131</v>
      </c>
      <c r="AV193" s="12" t="s">
        <v>131</v>
      </c>
      <c r="AW193" s="12" t="s">
        <v>37</v>
      </c>
      <c r="AX193" s="12" t="s">
        <v>76</v>
      </c>
      <c r="AY193" s="148" t="s">
        <v>123</v>
      </c>
    </row>
    <row r="194" spans="2:65" s="12" customFormat="1" ht="11.25">
      <c r="B194" s="147"/>
      <c r="D194" s="141" t="s">
        <v>137</v>
      </c>
      <c r="E194" s="148" t="s">
        <v>19</v>
      </c>
      <c r="F194" s="149" t="s">
        <v>265</v>
      </c>
      <c r="H194" s="150">
        <v>1.32</v>
      </c>
      <c r="I194" s="151"/>
      <c r="L194" s="147"/>
      <c r="M194" s="152"/>
      <c r="T194" s="153"/>
      <c r="AT194" s="148" t="s">
        <v>137</v>
      </c>
      <c r="AU194" s="148" t="s">
        <v>131</v>
      </c>
      <c r="AV194" s="12" t="s">
        <v>131</v>
      </c>
      <c r="AW194" s="12" t="s">
        <v>37</v>
      </c>
      <c r="AX194" s="12" t="s">
        <v>76</v>
      </c>
      <c r="AY194" s="148" t="s">
        <v>123</v>
      </c>
    </row>
    <row r="195" spans="2:65" s="13" customFormat="1" ht="11.25">
      <c r="B195" s="154"/>
      <c r="D195" s="141" t="s">
        <v>137</v>
      </c>
      <c r="E195" s="155" t="s">
        <v>19</v>
      </c>
      <c r="F195" s="156" t="s">
        <v>139</v>
      </c>
      <c r="H195" s="157">
        <v>7.72</v>
      </c>
      <c r="I195" s="158"/>
      <c r="L195" s="154"/>
      <c r="M195" s="159"/>
      <c r="T195" s="160"/>
      <c r="AT195" s="155" t="s">
        <v>137</v>
      </c>
      <c r="AU195" s="155" t="s">
        <v>131</v>
      </c>
      <c r="AV195" s="13" t="s">
        <v>130</v>
      </c>
      <c r="AW195" s="13" t="s">
        <v>37</v>
      </c>
      <c r="AX195" s="13" t="s">
        <v>84</v>
      </c>
      <c r="AY195" s="155" t="s">
        <v>123</v>
      </c>
    </row>
    <row r="196" spans="2:65" s="11" customFormat="1" ht="22.9" customHeight="1">
      <c r="B196" s="116"/>
      <c r="D196" s="117" t="s">
        <v>75</v>
      </c>
      <c r="E196" s="126" t="s">
        <v>131</v>
      </c>
      <c r="F196" s="126" t="s">
        <v>266</v>
      </c>
      <c r="I196" s="119"/>
      <c r="J196" s="127">
        <f>BK196</f>
        <v>0</v>
      </c>
      <c r="L196" s="116"/>
      <c r="M196" s="121"/>
      <c r="P196" s="122">
        <f>SUM(P197:P221)</f>
        <v>0</v>
      </c>
      <c r="R196" s="122">
        <f>SUM(R197:R221)</f>
        <v>2.2154225899999997</v>
      </c>
      <c r="T196" s="123">
        <f>SUM(T197:T221)</f>
        <v>0</v>
      </c>
      <c r="AR196" s="117" t="s">
        <v>84</v>
      </c>
      <c r="AT196" s="124" t="s">
        <v>75</v>
      </c>
      <c r="AU196" s="124" t="s">
        <v>84</v>
      </c>
      <c r="AY196" s="117" t="s">
        <v>123</v>
      </c>
      <c r="BK196" s="125">
        <f>SUM(BK197:BK221)</f>
        <v>0</v>
      </c>
    </row>
    <row r="197" spans="2:65" s="1" customFormat="1" ht="24.2" customHeight="1">
      <c r="B197" s="33"/>
      <c r="C197" s="128" t="s">
        <v>267</v>
      </c>
      <c r="D197" s="128" t="s">
        <v>125</v>
      </c>
      <c r="E197" s="129" t="s">
        <v>268</v>
      </c>
      <c r="F197" s="130" t="s">
        <v>269</v>
      </c>
      <c r="G197" s="131" t="s">
        <v>150</v>
      </c>
      <c r="H197" s="132">
        <v>0.57299999999999995</v>
      </c>
      <c r="I197" s="133"/>
      <c r="J197" s="134">
        <f>ROUND(I197*H197,2)</f>
        <v>0</v>
      </c>
      <c r="K197" s="130" t="s">
        <v>19</v>
      </c>
      <c r="L197" s="33"/>
      <c r="M197" s="135" t="s">
        <v>19</v>
      </c>
      <c r="N197" s="136" t="s">
        <v>48</v>
      </c>
      <c r="P197" s="137">
        <f>O197*H197</f>
        <v>0</v>
      </c>
      <c r="Q197" s="137">
        <v>0</v>
      </c>
      <c r="R197" s="137">
        <f>Q197*H197</f>
        <v>0</v>
      </c>
      <c r="S197" s="137">
        <v>0</v>
      </c>
      <c r="T197" s="138">
        <f>S197*H197</f>
        <v>0</v>
      </c>
      <c r="AR197" s="139" t="s">
        <v>130</v>
      </c>
      <c r="AT197" s="139" t="s">
        <v>125</v>
      </c>
      <c r="AU197" s="139" t="s">
        <v>131</v>
      </c>
      <c r="AY197" s="18" t="s">
        <v>123</v>
      </c>
      <c r="BE197" s="140">
        <f>IF(N197="základní",J197,0)</f>
        <v>0</v>
      </c>
      <c r="BF197" s="140">
        <f>IF(N197="snížená",J197,0)</f>
        <v>0</v>
      </c>
      <c r="BG197" s="140">
        <f>IF(N197="zákl. přenesená",J197,0)</f>
        <v>0</v>
      </c>
      <c r="BH197" s="140">
        <f>IF(N197="sníž. přenesená",J197,0)</f>
        <v>0</v>
      </c>
      <c r="BI197" s="140">
        <f>IF(N197="nulová",J197,0)</f>
        <v>0</v>
      </c>
      <c r="BJ197" s="18" t="s">
        <v>131</v>
      </c>
      <c r="BK197" s="140">
        <f>ROUND(I197*H197,2)</f>
        <v>0</v>
      </c>
      <c r="BL197" s="18" t="s">
        <v>130</v>
      </c>
      <c r="BM197" s="139" t="s">
        <v>270</v>
      </c>
    </row>
    <row r="198" spans="2:65" s="1" customFormat="1" ht="19.5">
      <c r="B198" s="33"/>
      <c r="D198" s="141" t="s">
        <v>133</v>
      </c>
      <c r="F198" s="142" t="s">
        <v>271</v>
      </c>
      <c r="I198" s="143"/>
      <c r="L198" s="33"/>
      <c r="M198" s="144"/>
      <c r="T198" s="54"/>
      <c r="AT198" s="18" t="s">
        <v>133</v>
      </c>
      <c r="AU198" s="18" t="s">
        <v>131</v>
      </c>
    </row>
    <row r="199" spans="2:65" s="12" customFormat="1" ht="11.25">
      <c r="B199" s="147"/>
      <c r="D199" s="141" t="s">
        <v>137</v>
      </c>
      <c r="E199" s="148" t="s">
        <v>19</v>
      </c>
      <c r="F199" s="149" t="s">
        <v>272</v>
      </c>
      <c r="H199" s="150">
        <v>0.57299999999999995</v>
      </c>
      <c r="I199" s="151"/>
      <c r="L199" s="147"/>
      <c r="M199" s="152"/>
      <c r="T199" s="153"/>
      <c r="AT199" s="148" t="s">
        <v>137</v>
      </c>
      <c r="AU199" s="148" t="s">
        <v>131</v>
      </c>
      <c r="AV199" s="12" t="s">
        <v>131</v>
      </c>
      <c r="AW199" s="12" t="s">
        <v>37</v>
      </c>
      <c r="AX199" s="12" t="s">
        <v>76</v>
      </c>
      <c r="AY199" s="148" t="s">
        <v>123</v>
      </c>
    </row>
    <row r="200" spans="2:65" s="13" customFormat="1" ht="11.25">
      <c r="B200" s="154"/>
      <c r="D200" s="141" t="s">
        <v>137</v>
      </c>
      <c r="E200" s="155" t="s">
        <v>19</v>
      </c>
      <c r="F200" s="156" t="s">
        <v>139</v>
      </c>
      <c r="H200" s="157">
        <v>0.57299999999999995</v>
      </c>
      <c r="I200" s="158"/>
      <c r="L200" s="154"/>
      <c r="M200" s="159"/>
      <c r="T200" s="160"/>
      <c r="AT200" s="155" t="s">
        <v>137</v>
      </c>
      <c r="AU200" s="155" t="s">
        <v>131</v>
      </c>
      <c r="AV200" s="13" t="s">
        <v>130</v>
      </c>
      <c r="AW200" s="13" t="s">
        <v>37</v>
      </c>
      <c r="AX200" s="13" t="s">
        <v>84</v>
      </c>
      <c r="AY200" s="155" t="s">
        <v>123</v>
      </c>
    </row>
    <row r="201" spans="2:65" s="1" customFormat="1" ht="24.2" customHeight="1">
      <c r="B201" s="33"/>
      <c r="C201" s="128" t="s">
        <v>273</v>
      </c>
      <c r="D201" s="128" t="s">
        <v>125</v>
      </c>
      <c r="E201" s="129" t="s">
        <v>274</v>
      </c>
      <c r="F201" s="130" t="s">
        <v>275</v>
      </c>
      <c r="G201" s="131" t="s">
        <v>150</v>
      </c>
      <c r="H201" s="132">
        <v>0.85899999999999999</v>
      </c>
      <c r="I201" s="133"/>
      <c r="J201" s="134">
        <f>ROUND(I201*H201,2)</f>
        <v>0</v>
      </c>
      <c r="K201" s="130" t="s">
        <v>129</v>
      </c>
      <c r="L201" s="33"/>
      <c r="M201" s="135" t="s">
        <v>19</v>
      </c>
      <c r="N201" s="136" t="s">
        <v>48</v>
      </c>
      <c r="P201" s="137">
        <f>O201*H201</f>
        <v>0</v>
      </c>
      <c r="Q201" s="137">
        <v>2.5018699999999998</v>
      </c>
      <c r="R201" s="137">
        <f>Q201*H201</f>
        <v>2.14910633</v>
      </c>
      <c r="S201" s="137">
        <v>0</v>
      </c>
      <c r="T201" s="138">
        <f>S201*H201</f>
        <v>0</v>
      </c>
      <c r="AR201" s="139" t="s">
        <v>130</v>
      </c>
      <c r="AT201" s="139" t="s">
        <v>125</v>
      </c>
      <c r="AU201" s="139" t="s">
        <v>131</v>
      </c>
      <c r="AY201" s="18" t="s">
        <v>123</v>
      </c>
      <c r="BE201" s="140">
        <f>IF(N201="základní",J201,0)</f>
        <v>0</v>
      </c>
      <c r="BF201" s="140">
        <f>IF(N201="snížená",J201,0)</f>
        <v>0</v>
      </c>
      <c r="BG201" s="140">
        <f>IF(N201="zákl. přenesená",J201,0)</f>
        <v>0</v>
      </c>
      <c r="BH201" s="140">
        <f>IF(N201="sníž. přenesená",J201,0)</f>
        <v>0</v>
      </c>
      <c r="BI201" s="140">
        <f>IF(N201="nulová",J201,0)</f>
        <v>0</v>
      </c>
      <c r="BJ201" s="18" t="s">
        <v>131</v>
      </c>
      <c r="BK201" s="140">
        <f>ROUND(I201*H201,2)</f>
        <v>0</v>
      </c>
      <c r="BL201" s="18" t="s">
        <v>130</v>
      </c>
      <c r="BM201" s="139" t="s">
        <v>276</v>
      </c>
    </row>
    <row r="202" spans="2:65" s="1" customFormat="1" ht="19.5">
      <c r="B202" s="33"/>
      <c r="D202" s="141" t="s">
        <v>133</v>
      </c>
      <c r="F202" s="142" t="s">
        <v>277</v>
      </c>
      <c r="I202" s="143"/>
      <c r="L202" s="33"/>
      <c r="M202" s="144"/>
      <c r="T202" s="54"/>
      <c r="AT202" s="18" t="s">
        <v>133</v>
      </c>
      <c r="AU202" s="18" t="s">
        <v>131</v>
      </c>
    </row>
    <row r="203" spans="2:65" s="1" customFormat="1" ht="11.25">
      <c r="B203" s="33"/>
      <c r="D203" s="145" t="s">
        <v>135</v>
      </c>
      <c r="F203" s="146" t="s">
        <v>278</v>
      </c>
      <c r="I203" s="143"/>
      <c r="L203" s="33"/>
      <c r="M203" s="144"/>
      <c r="T203" s="54"/>
      <c r="AT203" s="18" t="s">
        <v>135</v>
      </c>
      <c r="AU203" s="18" t="s">
        <v>131</v>
      </c>
    </row>
    <row r="204" spans="2:65" s="12" customFormat="1" ht="11.25">
      <c r="B204" s="147"/>
      <c r="D204" s="141" t="s">
        <v>137</v>
      </c>
      <c r="E204" s="148" t="s">
        <v>19</v>
      </c>
      <c r="F204" s="149" t="s">
        <v>279</v>
      </c>
      <c r="H204" s="150">
        <v>0.85899999999999999</v>
      </c>
      <c r="I204" s="151"/>
      <c r="L204" s="147"/>
      <c r="M204" s="152"/>
      <c r="T204" s="153"/>
      <c r="AT204" s="148" t="s">
        <v>137</v>
      </c>
      <c r="AU204" s="148" t="s">
        <v>131</v>
      </c>
      <c r="AV204" s="12" t="s">
        <v>131</v>
      </c>
      <c r="AW204" s="12" t="s">
        <v>37</v>
      </c>
      <c r="AX204" s="12" t="s">
        <v>76</v>
      </c>
      <c r="AY204" s="148" t="s">
        <v>123</v>
      </c>
    </row>
    <row r="205" spans="2:65" s="13" customFormat="1" ht="11.25">
      <c r="B205" s="154"/>
      <c r="D205" s="141" t="s">
        <v>137</v>
      </c>
      <c r="E205" s="155" t="s">
        <v>19</v>
      </c>
      <c r="F205" s="156" t="s">
        <v>139</v>
      </c>
      <c r="H205" s="157">
        <v>0.85899999999999999</v>
      </c>
      <c r="I205" s="158"/>
      <c r="L205" s="154"/>
      <c r="M205" s="159"/>
      <c r="T205" s="160"/>
      <c r="AT205" s="155" t="s">
        <v>137</v>
      </c>
      <c r="AU205" s="155" t="s">
        <v>131</v>
      </c>
      <c r="AV205" s="13" t="s">
        <v>130</v>
      </c>
      <c r="AW205" s="13" t="s">
        <v>37</v>
      </c>
      <c r="AX205" s="13" t="s">
        <v>84</v>
      </c>
      <c r="AY205" s="155" t="s">
        <v>123</v>
      </c>
    </row>
    <row r="206" spans="2:65" s="1" customFormat="1" ht="16.5" customHeight="1">
      <c r="B206" s="33"/>
      <c r="C206" s="128" t="s">
        <v>7</v>
      </c>
      <c r="D206" s="128" t="s">
        <v>125</v>
      </c>
      <c r="E206" s="129" t="s">
        <v>280</v>
      </c>
      <c r="F206" s="130" t="s">
        <v>281</v>
      </c>
      <c r="G206" s="131" t="s">
        <v>128</v>
      </c>
      <c r="H206" s="132">
        <v>1.272</v>
      </c>
      <c r="I206" s="133"/>
      <c r="J206" s="134">
        <f>ROUND(I206*H206,2)</f>
        <v>0</v>
      </c>
      <c r="K206" s="130" t="s">
        <v>129</v>
      </c>
      <c r="L206" s="33"/>
      <c r="M206" s="135" t="s">
        <v>19</v>
      </c>
      <c r="N206" s="136" t="s">
        <v>48</v>
      </c>
      <c r="P206" s="137">
        <f>O206*H206</f>
        <v>0</v>
      </c>
      <c r="Q206" s="137">
        <v>2.9399999999999999E-3</v>
      </c>
      <c r="R206" s="137">
        <f>Q206*H206</f>
        <v>3.73968E-3</v>
      </c>
      <c r="S206" s="137">
        <v>0</v>
      </c>
      <c r="T206" s="138">
        <f>S206*H206</f>
        <v>0</v>
      </c>
      <c r="AR206" s="139" t="s">
        <v>130</v>
      </c>
      <c r="AT206" s="139" t="s">
        <v>125</v>
      </c>
      <c r="AU206" s="139" t="s">
        <v>131</v>
      </c>
      <c r="AY206" s="18" t="s">
        <v>123</v>
      </c>
      <c r="BE206" s="140">
        <f>IF(N206="základní",J206,0)</f>
        <v>0</v>
      </c>
      <c r="BF206" s="140">
        <f>IF(N206="snížená",J206,0)</f>
        <v>0</v>
      </c>
      <c r="BG206" s="140">
        <f>IF(N206="zákl. přenesená",J206,0)</f>
        <v>0</v>
      </c>
      <c r="BH206" s="140">
        <f>IF(N206="sníž. přenesená",J206,0)</f>
        <v>0</v>
      </c>
      <c r="BI206" s="140">
        <f>IF(N206="nulová",J206,0)</f>
        <v>0</v>
      </c>
      <c r="BJ206" s="18" t="s">
        <v>131</v>
      </c>
      <c r="BK206" s="140">
        <f>ROUND(I206*H206,2)</f>
        <v>0</v>
      </c>
      <c r="BL206" s="18" t="s">
        <v>130</v>
      </c>
      <c r="BM206" s="139" t="s">
        <v>282</v>
      </c>
    </row>
    <row r="207" spans="2:65" s="1" customFormat="1" ht="11.25">
      <c r="B207" s="33"/>
      <c r="D207" s="141" t="s">
        <v>133</v>
      </c>
      <c r="F207" s="142" t="s">
        <v>283</v>
      </c>
      <c r="I207" s="143"/>
      <c r="L207" s="33"/>
      <c r="M207" s="144"/>
      <c r="T207" s="54"/>
      <c r="AT207" s="18" t="s">
        <v>133</v>
      </c>
      <c r="AU207" s="18" t="s">
        <v>131</v>
      </c>
    </row>
    <row r="208" spans="2:65" s="1" customFormat="1" ht="11.25">
      <c r="B208" s="33"/>
      <c r="D208" s="145" t="s">
        <v>135</v>
      </c>
      <c r="F208" s="146" t="s">
        <v>284</v>
      </c>
      <c r="I208" s="143"/>
      <c r="L208" s="33"/>
      <c r="M208" s="144"/>
      <c r="T208" s="54"/>
      <c r="AT208" s="18" t="s">
        <v>135</v>
      </c>
      <c r="AU208" s="18" t="s">
        <v>131</v>
      </c>
    </row>
    <row r="209" spans="2:65" s="12" customFormat="1" ht="11.25">
      <c r="B209" s="147"/>
      <c r="D209" s="141" t="s">
        <v>137</v>
      </c>
      <c r="E209" s="148" t="s">
        <v>19</v>
      </c>
      <c r="F209" s="149" t="s">
        <v>285</v>
      </c>
      <c r="H209" s="150">
        <v>1.272</v>
      </c>
      <c r="I209" s="151"/>
      <c r="L209" s="147"/>
      <c r="M209" s="152"/>
      <c r="T209" s="153"/>
      <c r="AT209" s="148" t="s">
        <v>137</v>
      </c>
      <c r="AU209" s="148" t="s">
        <v>131</v>
      </c>
      <c r="AV209" s="12" t="s">
        <v>131</v>
      </c>
      <c r="AW209" s="12" t="s">
        <v>37</v>
      </c>
      <c r="AX209" s="12" t="s">
        <v>76</v>
      </c>
      <c r="AY209" s="148" t="s">
        <v>123</v>
      </c>
    </row>
    <row r="210" spans="2:65" s="13" customFormat="1" ht="11.25">
      <c r="B210" s="154"/>
      <c r="D210" s="141" t="s">
        <v>137</v>
      </c>
      <c r="E210" s="155" t="s">
        <v>19</v>
      </c>
      <c r="F210" s="156" t="s">
        <v>139</v>
      </c>
      <c r="H210" s="157">
        <v>1.272</v>
      </c>
      <c r="I210" s="158"/>
      <c r="L210" s="154"/>
      <c r="M210" s="159"/>
      <c r="T210" s="160"/>
      <c r="AT210" s="155" t="s">
        <v>137</v>
      </c>
      <c r="AU210" s="155" t="s">
        <v>131</v>
      </c>
      <c r="AV210" s="13" t="s">
        <v>130</v>
      </c>
      <c r="AW210" s="13" t="s">
        <v>37</v>
      </c>
      <c r="AX210" s="13" t="s">
        <v>84</v>
      </c>
      <c r="AY210" s="155" t="s">
        <v>123</v>
      </c>
    </row>
    <row r="211" spans="2:65" s="1" customFormat="1" ht="16.5" customHeight="1">
      <c r="B211" s="33"/>
      <c r="C211" s="128" t="s">
        <v>286</v>
      </c>
      <c r="D211" s="128" t="s">
        <v>125</v>
      </c>
      <c r="E211" s="129" t="s">
        <v>287</v>
      </c>
      <c r="F211" s="130" t="s">
        <v>288</v>
      </c>
      <c r="G211" s="131" t="s">
        <v>128</v>
      </c>
      <c r="H211" s="132">
        <v>1.272</v>
      </c>
      <c r="I211" s="133"/>
      <c r="J211" s="134">
        <f>ROUND(I211*H211,2)</f>
        <v>0</v>
      </c>
      <c r="K211" s="130" t="s">
        <v>129</v>
      </c>
      <c r="L211" s="33"/>
      <c r="M211" s="135" t="s">
        <v>19</v>
      </c>
      <c r="N211" s="136" t="s">
        <v>48</v>
      </c>
      <c r="P211" s="137">
        <f>O211*H211</f>
        <v>0</v>
      </c>
      <c r="Q211" s="137">
        <v>0</v>
      </c>
      <c r="R211" s="137">
        <f>Q211*H211</f>
        <v>0</v>
      </c>
      <c r="S211" s="137">
        <v>0</v>
      </c>
      <c r="T211" s="138">
        <f>S211*H211</f>
        <v>0</v>
      </c>
      <c r="AR211" s="139" t="s">
        <v>130</v>
      </c>
      <c r="AT211" s="139" t="s">
        <v>125</v>
      </c>
      <c r="AU211" s="139" t="s">
        <v>131</v>
      </c>
      <c r="AY211" s="18" t="s">
        <v>123</v>
      </c>
      <c r="BE211" s="140">
        <f>IF(N211="základní",J211,0)</f>
        <v>0</v>
      </c>
      <c r="BF211" s="140">
        <f>IF(N211="snížená",J211,0)</f>
        <v>0</v>
      </c>
      <c r="BG211" s="140">
        <f>IF(N211="zákl. přenesená",J211,0)</f>
        <v>0</v>
      </c>
      <c r="BH211" s="140">
        <f>IF(N211="sníž. přenesená",J211,0)</f>
        <v>0</v>
      </c>
      <c r="BI211" s="140">
        <f>IF(N211="nulová",J211,0)</f>
        <v>0</v>
      </c>
      <c r="BJ211" s="18" t="s">
        <v>131</v>
      </c>
      <c r="BK211" s="140">
        <f>ROUND(I211*H211,2)</f>
        <v>0</v>
      </c>
      <c r="BL211" s="18" t="s">
        <v>130</v>
      </c>
      <c r="BM211" s="139" t="s">
        <v>289</v>
      </c>
    </row>
    <row r="212" spans="2:65" s="1" customFormat="1" ht="11.25">
      <c r="B212" s="33"/>
      <c r="D212" s="141" t="s">
        <v>133</v>
      </c>
      <c r="F212" s="142" t="s">
        <v>290</v>
      </c>
      <c r="I212" s="143"/>
      <c r="L212" s="33"/>
      <c r="M212" s="144"/>
      <c r="T212" s="54"/>
      <c r="AT212" s="18" t="s">
        <v>133</v>
      </c>
      <c r="AU212" s="18" t="s">
        <v>131</v>
      </c>
    </row>
    <row r="213" spans="2:65" s="1" customFormat="1" ht="11.25">
      <c r="B213" s="33"/>
      <c r="D213" s="145" t="s">
        <v>135</v>
      </c>
      <c r="F213" s="146" t="s">
        <v>291</v>
      </c>
      <c r="I213" s="143"/>
      <c r="L213" s="33"/>
      <c r="M213" s="144"/>
      <c r="T213" s="54"/>
      <c r="AT213" s="18" t="s">
        <v>135</v>
      </c>
      <c r="AU213" s="18" t="s">
        <v>131</v>
      </c>
    </row>
    <row r="214" spans="2:65" s="12" customFormat="1" ht="11.25">
      <c r="B214" s="147"/>
      <c r="D214" s="141" t="s">
        <v>137</v>
      </c>
      <c r="E214" s="148" t="s">
        <v>19</v>
      </c>
      <c r="F214" s="149" t="s">
        <v>285</v>
      </c>
      <c r="H214" s="150">
        <v>1.272</v>
      </c>
      <c r="I214" s="151"/>
      <c r="L214" s="147"/>
      <c r="M214" s="152"/>
      <c r="T214" s="153"/>
      <c r="AT214" s="148" t="s">
        <v>137</v>
      </c>
      <c r="AU214" s="148" t="s">
        <v>131</v>
      </c>
      <c r="AV214" s="12" t="s">
        <v>131</v>
      </c>
      <c r="AW214" s="12" t="s">
        <v>37</v>
      </c>
      <c r="AX214" s="12" t="s">
        <v>76</v>
      </c>
      <c r="AY214" s="148" t="s">
        <v>123</v>
      </c>
    </row>
    <row r="215" spans="2:65" s="13" customFormat="1" ht="11.25">
      <c r="B215" s="154"/>
      <c r="D215" s="141" t="s">
        <v>137</v>
      </c>
      <c r="E215" s="155" t="s">
        <v>19</v>
      </c>
      <c r="F215" s="156" t="s">
        <v>139</v>
      </c>
      <c r="H215" s="157">
        <v>1.272</v>
      </c>
      <c r="I215" s="158"/>
      <c r="L215" s="154"/>
      <c r="M215" s="159"/>
      <c r="T215" s="160"/>
      <c r="AT215" s="155" t="s">
        <v>137</v>
      </c>
      <c r="AU215" s="155" t="s">
        <v>131</v>
      </c>
      <c r="AV215" s="13" t="s">
        <v>130</v>
      </c>
      <c r="AW215" s="13" t="s">
        <v>37</v>
      </c>
      <c r="AX215" s="13" t="s">
        <v>84</v>
      </c>
      <c r="AY215" s="155" t="s">
        <v>123</v>
      </c>
    </row>
    <row r="216" spans="2:65" s="1" customFormat="1" ht="21.75" customHeight="1">
      <c r="B216" s="33"/>
      <c r="C216" s="128" t="s">
        <v>292</v>
      </c>
      <c r="D216" s="128" t="s">
        <v>125</v>
      </c>
      <c r="E216" s="129" t="s">
        <v>293</v>
      </c>
      <c r="F216" s="130" t="s">
        <v>294</v>
      </c>
      <c r="G216" s="131" t="s">
        <v>211</v>
      </c>
      <c r="H216" s="132">
        <v>5.8999999999999997E-2</v>
      </c>
      <c r="I216" s="133"/>
      <c r="J216" s="134">
        <f>ROUND(I216*H216,2)</f>
        <v>0</v>
      </c>
      <c r="K216" s="130" t="s">
        <v>129</v>
      </c>
      <c r="L216" s="33"/>
      <c r="M216" s="135" t="s">
        <v>19</v>
      </c>
      <c r="N216" s="136" t="s">
        <v>48</v>
      </c>
      <c r="P216" s="137">
        <f>O216*H216</f>
        <v>0</v>
      </c>
      <c r="Q216" s="137">
        <v>1.0606199999999999</v>
      </c>
      <c r="R216" s="137">
        <f>Q216*H216</f>
        <v>6.2576579999999993E-2</v>
      </c>
      <c r="S216" s="137">
        <v>0</v>
      </c>
      <c r="T216" s="138">
        <f>S216*H216</f>
        <v>0</v>
      </c>
      <c r="AR216" s="139" t="s">
        <v>130</v>
      </c>
      <c r="AT216" s="139" t="s">
        <v>125</v>
      </c>
      <c r="AU216" s="139" t="s">
        <v>131</v>
      </c>
      <c r="AY216" s="18" t="s">
        <v>123</v>
      </c>
      <c r="BE216" s="140">
        <f>IF(N216="základní",J216,0)</f>
        <v>0</v>
      </c>
      <c r="BF216" s="140">
        <f>IF(N216="snížená",J216,0)</f>
        <v>0</v>
      </c>
      <c r="BG216" s="140">
        <f>IF(N216="zákl. přenesená",J216,0)</f>
        <v>0</v>
      </c>
      <c r="BH216" s="140">
        <f>IF(N216="sníž. přenesená",J216,0)</f>
        <v>0</v>
      </c>
      <c r="BI216" s="140">
        <f>IF(N216="nulová",J216,0)</f>
        <v>0</v>
      </c>
      <c r="BJ216" s="18" t="s">
        <v>131</v>
      </c>
      <c r="BK216" s="140">
        <f>ROUND(I216*H216,2)</f>
        <v>0</v>
      </c>
      <c r="BL216" s="18" t="s">
        <v>130</v>
      </c>
      <c r="BM216" s="139" t="s">
        <v>295</v>
      </c>
    </row>
    <row r="217" spans="2:65" s="1" customFormat="1" ht="11.25">
      <c r="B217" s="33"/>
      <c r="D217" s="141" t="s">
        <v>133</v>
      </c>
      <c r="F217" s="142" t="s">
        <v>296</v>
      </c>
      <c r="I217" s="143"/>
      <c r="L217" s="33"/>
      <c r="M217" s="144"/>
      <c r="T217" s="54"/>
      <c r="AT217" s="18" t="s">
        <v>133</v>
      </c>
      <c r="AU217" s="18" t="s">
        <v>131</v>
      </c>
    </row>
    <row r="218" spans="2:65" s="1" customFormat="1" ht="11.25">
      <c r="B218" s="33"/>
      <c r="D218" s="145" t="s">
        <v>135</v>
      </c>
      <c r="F218" s="146" t="s">
        <v>297</v>
      </c>
      <c r="I218" s="143"/>
      <c r="L218" s="33"/>
      <c r="M218" s="144"/>
      <c r="T218" s="54"/>
      <c r="AT218" s="18" t="s">
        <v>135</v>
      </c>
      <c r="AU218" s="18" t="s">
        <v>131</v>
      </c>
    </row>
    <row r="219" spans="2:65" s="14" customFormat="1" ht="11.25">
      <c r="B219" s="162"/>
      <c r="D219" s="141" t="s">
        <v>137</v>
      </c>
      <c r="E219" s="163" t="s">
        <v>19</v>
      </c>
      <c r="F219" s="164" t="s">
        <v>298</v>
      </c>
      <c r="H219" s="163" t="s">
        <v>19</v>
      </c>
      <c r="I219" s="165"/>
      <c r="L219" s="162"/>
      <c r="M219" s="166"/>
      <c r="T219" s="167"/>
      <c r="AT219" s="163" t="s">
        <v>137</v>
      </c>
      <c r="AU219" s="163" t="s">
        <v>131</v>
      </c>
      <c r="AV219" s="14" t="s">
        <v>84</v>
      </c>
      <c r="AW219" s="14" t="s">
        <v>37</v>
      </c>
      <c r="AX219" s="14" t="s">
        <v>76</v>
      </c>
      <c r="AY219" s="163" t="s">
        <v>123</v>
      </c>
    </row>
    <row r="220" spans="2:65" s="12" customFormat="1" ht="11.25">
      <c r="B220" s="147"/>
      <c r="D220" s="141" t="s">
        <v>137</v>
      </c>
      <c r="E220" s="148" t="s">
        <v>19</v>
      </c>
      <c r="F220" s="149" t="s">
        <v>299</v>
      </c>
      <c r="H220" s="150">
        <v>5.8999999999999997E-2</v>
      </c>
      <c r="I220" s="151"/>
      <c r="L220" s="147"/>
      <c r="M220" s="152"/>
      <c r="T220" s="153"/>
      <c r="AT220" s="148" t="s">
        <v>137</v>
      </c>
      <c r="AU220" s="148" t="s">
        <v>131</v>
      </c>
      <c r="AV220" s="12" t="s">
        <v>131</v>
      </c>
      <c r="AW220" s="12" t="s">
        <v>37</v>
      </c>
      <c r="AX220" s="12" t="s">
        <v>76</v>
      </c>
      <c r="AY220" s="148" t="s">
        <v>123</v>
      </c>
    </row>
    <row r="221" spans="2:65" s="13" customFormat="1" ht="11.25">
      <c r="B221" s="154"/>
      <c r="D221" s="141" t="s">
        <v>137</v>
      </c>
      <c r="E221" s="155" t="s">
        <v>19</v>
      </c>
      <c r="F221" s="156" t="s">
        <v>139</v>
      </c>
      <c r="H221" s="157">
        <v>5.8999999999999997E-2</v>
      </c>
      <c r="I221" s="158"/>
      <c r="L221" s="154"/>
      <c r="M221" s="159"/>
      <c r="T221" s="160"/>
      <c r="AT221" s="155" t="s">
        <v>137</v>
      </c>
      <c r="AU221" s="155" t="s">
        <v>131</v>
      </c>
      <c r="AV221" s="13" t="s">
        <v>130</v>
      </c>
      <c r="AW221" s="13" t="s">
        <v>37</v>
      </c>
      <c r="AX221" s="13" t="s">
        <v>84</v>
      </c>
      <c r="AY221" s="155" t="s">
        <v>123</v>
      </c>
    </row>
    <row r="222" spans="2:65" s="11" customFormat="1" ht="22.9" customHeight="1">
      <c r="B222" s="116"/>
      <c r="D222" s="117" t="s">
        <v>75</v>
      </c>
      <c r="E222" s="126" t="s">
        <v>147</v>
      </c>
      <c r="F222" s="126" t="s">
        <v>300</v>
      </c>
      <c r="I222" s="119"/>
      <c r="J222" s="127">
        <f>BK222</f>
        <v>0</v>
      </c>
      <c r="L222" s="116"/>
      <c r="M222" s="121"/>
      <c r="P222" s="122">
        <f>P223</f>
        <v>0</v>
      </c>
      <c r="R222" s="122">
        <f>R223</f>
        <v>0</v>
      </c>
      <c r="T222" s="123">
        <f>T223</f>
        <v>0</v>
      </c>
      <c r="AR222" s="117" t="s">
        <v>84</v>
      </c>
      <c r="AT222" s="124" t="s">
        <v>75</v>
      </c>
      <c r="AU222" s="124" t="s">
        <v>84</v>
      </c>
      <c r="AY222" s="117" t="s">
        <v>123</v>
      </c>
      <c r="BK222" s="125">
        <f>BK223</f>
        <v>0</v>
      </c>
    </row>
    <row r="223" spans="2:65" s="11" customFormat="1" ht="20.85" customHeight="1">
      <c r="B223" s="116"/>
      <c r="D223" s="117" t="s">
        <v>75</v>
      </c>
      <c r="E223" s="126" t="s">
        <v>301</v>
      </c>
      <c r="F223" s="126" t="s">
        <v>302</v>
      </c>
      <c r="I223" s="119"/>
      <c r="J223" s="127">
        <f>BK223</f>
        <v>0</v>
      </c>
      <c r="L223" s="116"/>
      <c r="M223" s="121"/>
      <c r="P223" s="122">
        <f>SUM(P224:P227)</f>
        <v>0</v>
      </c>
      <c r="R223" s="122">
        <f>SUM(R224:R227)</f>
        <v>0</v>
      </c>
      <c r="T223" s="123">
        <f>SUM(T224:T227)</f>
        <v>0</v>
      </c>
      <c r="AR223" s="117" t="s">
        <v>84</v>
      </c>
      <c r="AT223" s="124" t="s">
        <v>75</v>
      </c>
      <c r="AU223" s="124" t="s">
        <v>131</v>
      </c>
      <c r="AY223" s="117" t="s">
        <v>123</v>
      </c>
      <c r="BK223" s="125">
        <f>SUM(BK224:BK227)</f>
        <v>0</v>
      </c>
    </row>
    <row r="224" spans="2:65" s="1" customFormat="1" ht="24.2" customHeight="1">
      <c r="B224" s="33"/>
      <c r="C224" s="128" t="s">
        <v>303</v>
      </c>
      <c r="D224" s="128" t="s">
        <v>125</v>
      </c>
      <c r="E224" s="129" t="s">
        <v>131</v>
      </c>
      <c r="F224" s="130" t="s">
        <v>304</v>
      </c>
      <c r="G224" s="131" t="s">
        <v>305</v>
      </c>
      <c r="H224" s="132">
        <v>1</v>
      </c>
      <c r="I224" s="133"/>
      <c r="J224" s="134">
        <f>ROUND(I224*H224,2)</f>
        <v>0</v>
      </c>
      <c r="K224" s="130" t="s">
        <v>19</v>
      </c>
      <c r="L224" s="33"/>
      <c r="M224" s="135" t="s">
        <v>19</v>
      </c>
      <c r="N224" s="136" t="s">
        <v>48</v>
      </c>
      <c r="P224" s="137">
        <f>O224*H224</f>
        <v>0</v>
      </c>
      <c r="Q224" s="137">
        <v>0</v>
      </c>
      <c r="R224" s="137">
        <f>Q224*H224</f>
        <v>0</v>
      </c>
      <c r="S224" s="137">
        <v>0</v>
      </c>
      <c r="T224" s="138">
        <f>S224*H224</f>
        <v>0</v>
      </c>
      <c r="AR224" s="139" t="s">
        <v>130</v>
      </c>
      <c r="AT224" s="139" t="s">
        <v>125</v>
      </c>
      <c r="AU224" s="139" t="s">
        <v>147</v>
      </c>
      <c r="AY224" s="18" t="s">
        <v>123</v>
      </c>
      <c r="BE224" s="140">
        <f>IF(N224="základní",J224,0)</f>
        <v>0</v>
      </c>
      <c r="BF224" s="140">
        <f>IF(N224="snížená",J224,0)</f>
        <v>0</v>
      </c>
      <c r="BG224" s="140">
        <f>IF(N224="zákl. přenesená",J224,0)</f>
        <v>0</v>
      </c>
      <c r="BH224" s="140">
        <f>IF(N224="sníž. přenesená",J224,0)</f>
        <v>0</v>
      </c>
      <c r="BI224" s="140">
        <f>IF(N224="nulová",J224,0)</f>
        <v>0</v>
      </c>
      <c r="BJ224" s="18" t="s">
        <v>131</v>
      </c>
      <c r="BK224" s="140">
        <f>ROUND(I224*H224,2)</f>
        <v>0</v>
      </c>
      <c r="BL224" s="18" t="s">
        <v>130</v>
      </c>
      <c r="BM224" s="139" t="s">
        <v>306</v>
      </c>
    </row>
    <row r="225" spans="2:65" s="1" customFormat="1" ht="39">
      <c r="B225" s="33"/>
      <c r="D225" s="141" t="s">
        <v>133</v>
      </c>
      <c r="F225" s="142" t="s">
        <v>307</v>
      </c>
      <c r="I225" s="143"/>
      <c r="L225" s="33"/>
      <c r="M225" s="144"/>
      <c r="T225" s="54"/>
      <c r="AT225" s="18" t="s">
        <v>133</v>
      </c>
      <c r="AU225" s="18" t="s">
        <v>147</v>
      </c>
    </row>
    <row r="226" spans="2:65" s="12" customFormat="1" ht="11.25">
      <c r="B226" s="147"/>
      <c r="D226" s="141" t="s">
        <v>137</v>
      </c>
      <c r="E226" s="148" t="s">
        <v>19</v>
      </c>
      <c r="F226" s="149" t="s">
        <v>308</v>
      </c>
      <c r="H226" s="150">
        <v>1</v>
      </c>
      <c r="I226" s="151"/>
      <c r="L226" s="147"/>
      <c r="M226" s="152"/>
      <c r="T226" s="153"/>
      <c r="AT226" s="148" t="s">
        <v>137</v>
      </c>
      <c r="AU226" s="148" t="s">
        <v>147</v>
      </c>
      <c r="AV226" s="12" t="s">
        <v>131</v>
      </c>
      <c r="AW226" s="12" t="s">
        <v>37</v>
      </c>
      <c r="AX226" s="12" t="s">
        <v>76</v>
      </c>
      <c r="AY226" s="148" t="s">
        <v>123</v>
      </c>
    </row>
    <row r="227" spans="2:65" s="13" customFormat="1" ht="11.25">
      <c r="B227" s="154"/>
      <c r="D227" s="141" t="s">
        <v>137</v>
      </c>
      <c r="E227" s="155" t="s">
        <v>19</v>
      </c>
      <c r="F227" s="156" t="s">
        <v>139</v>
      </c>
      <c r="H227" s="157">
        <v>1</v>
      </c>
      <c r="I227" s="158"/>
      <c r="L227" s="154"/>
      <c r="M227" s="159"/>
      <c r="T227" s="160"/>
      <c r="AT227" s="155" t="s">
        <v>137</v>
      </c>
      <c r="AU227" s="155" t="s">
        <v>147</v>
      </c>
      <c r="AV227" s="13" t="s">
        <v>130</v>
      </c>
      <c r="AW227" s="13" t="s">
        <v>37</v>
      </c>
      <c r="AX227" s="13" t="s">
        <v>84</v>
      </c>
      <c r="AY227" s="155" t="s">
        <v>123</v>
      </c>
    </row>
    <row r="228" spans="2:65" s="11" customFormat="1" ht="22.9" customHeight="1">
      <c r="B228" s="116"/>
      <c r="D228" s="117" t="s">
        <v>75</v>
      </c>
      <c r="E228" s="126" t="s">
        <v>130</v>
      </c>
      <c r="F228" s="126" t="s">
        <v>309</v>
      </c>
      <c r="I228" s="119"/>
      <c r="J228" s="127">
        <f>BK228</f>
        <v>0</v>
      </c>
      <c r="L228" s="116"/>
      <c r="M228" s="121"/>
      <c r="P228" s="122">
        <f>SUM(P229:P234)</f>
        <v>0</v>
      </c>
      <c r="R228" s="122">
        <f>SUM(R229:R234)</f>
        <v>0</v>
      </c>
      <c r="T228" s="123">
        <f>SUM(T229:T234)</f>
        <v>0</v>
      </c>
      <c r="AR228" s="117" t="s">
        <v>84</v>
      </c>
      <c r="AT228" s="124" t="s">
        <v>75</v>
      </c>
      <c r="AU228" s="124" t="s">
        <v>84</v>
      </c>
      <c r="AY228" s="117" t="s">
        <v>123</v>
      </c>
      <c r="BK228" s="125">
        <f>SUM(BK229:BK234)</f>
        <v>0</v>
      </c>
    </row>
    <row r="229" spans="2:65" s="1" customFormat="1" ht="16.5" customHeight="1">
      <c r="B229" s="33"/>
      <c r="C229" s="128" t="s">
        <v>310</v>
      </c>
      <c r="D229" s="128" t="s">
        <v>125</v>
      </c>
      <c r="E229" s="129" t="s">
        <v>311</v>
      </c>
      <c r="F229" s="130" t="s">
        <v>312</v>
      </c>
      <c r="G229" s="131" t="s">
        <v>150</v>
      </c>
      <c r="H229" s="132">
        <v>1.1299999999999999</v>
      </c>
      <c r="I229" s="133"/>
      <c r="J229" s="134">
        <f>ROUND(I229*H229,2)</f>
        <v>0</v>
      </c>
      <c r="K229" s="130" t="s">
        <v>129</v>
      </c>
      <c r="L229" s="33"/>
      <c r="M229" s="135" t="s">
        <v>19</v>
      </c>
      <c r="N229" s="136" t="s">
        <v>48</v>
      </c>
      <c r="P229" s="137">
        <f>O229*H229</f>
        <v>0</v>
      </c>
      <c r="Q229" s="137">
        <v>0</v>
      </c>
      <c r="R229" s="137">
        <f>Q229*H229</f>
        <v>0</v>
      </c>
      <c r="S229" s="137">
        <v>0</v>
      </c>
      <c r="T229" s="138">
        <f>S229*H229</f>
        <v>0</v>
      </c>
      <c r="AR229" s="139" t="s">
        <v>130</v>
      </c>
      <c r="AT229" s="139" t="s">
        <v>125</v>
      </c>
      <c r="AU229" s="139" t="s">
        <v>131</v>
      </c>
      <c r="AY229" s="18" t="s">
        <v>123</v>
      </c>
      <c r="BE229" s="140">
        <f>IF(N229="základní",J229,0)</f>
        <v>0</v>
      </c>
      <c r="BF229" s="140">
        <f>IF(N229="snížená",J229,0)</f>
        <v>0</v>
      </c>
      <c r="BG229" s="140">
        <f>IF(N229="zákl. přenesená",J229,0)</f>
        <v>0</v>
      </c>
      <c r="BH229" s="140">
        <f>IF(N229="sníž. přenesená",J229,0)</f>
        <v>0</v>
      </c>
      <c r="BI229" s="140">
        <f>IF(N229="nulová",J229,0)</f>
        <v>0</v>
      </c>
      <c r="BJ229" s="18" t="s">
        <v>131</v>
      </c>
      <c r="BK229" s="140">
        <f>ROUND(I229*H229,2)</f>
        <v>0</v>
      </c>
      <c r="BL229" s="18" t="s">
        <v>130</v>
      </c>
      <c r="BM229" s="139" t="s">
        <v>313</v>
      </c>
    </row>
    <row r="230" spans="2:65" s="1" customFormat="1" ht="19.5">
      <c r="B230" s="33"/>
      <c r="D230" s="141" t="s">
        <v>133</v>
      </c>
      <c r="F230" s="142" t="s">
        <v>314</v>
      </c>
      <c r="I230" s="143"/>
      <c r="L230" s="33"/>
      <c r="M230" s="144"/>
      <c r="T230" s="54"/>
      <c r="AT230" s="18" t="s">
        <v>133</v>
      </c>
      <c r="AU230" s="18" t="s">
        <v>131</v>
      </c>
    </row>
    <row r="231" spans="2:65" s="1" customFormat="1" ht="11.25">
      <c r="B231" s="33"/>
      <c r="D231" s="145" t="s">
        <v>135</v>
      </c>
      <c r="F231" s="146" t="s">
        <v>315</v>
      </c>
      <c r="I231" s="143"/>
      <c r="L231" s="33"/>
      <c r="M231" s="144"/>
      <c r="T231" s="54"/>
      <c r="AT231" s="18" t="s">
        <v>135</v>
      </c>
      <c r="AU231" s="18" t="s">
        <v>131</v>
      </c>
    </row>
    <row r="232" spans="2:65" s="12" customFormat="1" ht="11.25">
      <c r="B232" s="147"/>
      <c r="D232" s="141" t="s">
        <v>137</v>
      </c>
      <c r="E232" s="148" t="s">
        <v>19</v>
      </c>
      <c r="F232" s="149" t="s">
        <v>316</v>
      </c>
      <c r="H232" s="150">
        <v>0.8</v>
      </c>
      <c r="I232" s="151"/>
      <c r="L232" s="147"/>
      <c r="M232" s="152"/>
      <c r="T232" s="153"/>
      <c r="AT232" s="148" t="s">
        <v>137</v>
      </c>
      <c r="AU232" s="148" t="s">
        <v>131</v>
      </c>
      <c r="AV232" s="12" t="s">
        <v>131</v>
      </c>
      <c r="AW232" s="12" t="s">
        <v>37</v>
      </c>
      <c r="AX232" s="12" t="s">
        <v>76</v>
      </c>
      <c r="AY232" s="148" t="s">
        <v>123</v>
      </c>
    </row>
    <row r="233" spans="2:65" s="12" customFormat="1" ht="11.25">
      <c r="B233" s="147"/>
      <c r="D233" s="141" t="s">
        <v>137</v>
      </c>
      <c r="E233" s="148" t="s">
        <v>19</v>
      </c>
      <c r="F233" s="149" t="s">
        <v>317</v>
      </c>
      <c r="H233" s="150">
        <v>0.33</v>
      </c>
      <c r="I233" s="151"/>
      <c r="L233" s="147"/>
      <c r="M233" s="152"/>
      <c r="T233" s="153"/>
      <c r="AT233" s="148" t="s">
        <v>137</v>
      </c>
      <c r="AU233" s="148" t="s">
        <v>131</v>
      </c>
      <c r="AV233" s="12" t="s">
        <v>131</v>
      </c>
      <c r="AW233" s="12" t="s">
        <v>37</v>
      </c>
      <c r="AX233" s="12" t="s">
        <v>76</v>
      </c>
      <c r="AY233" s="148" t="s">
        <v>123</v>
      </c>
    </row>
    <row r="234" spans="2:65" s="13" customFormat="1" ht="11.25">
      <c r="B234" s="154"/>
      <c r="D234" s="141" t="s">
        <v>137</v>
      </c>
      <c r="E234" s="155" t="s">
        <v>19</v>
      </c>
      <c r="F234" s="156" t="s">
        <v>139</v>
      </c>
      <c r="H234" s="157">
        <v>1.1299999999999999</v>
      </c>
      <c r="I234" s="158"/>
      <c r="L234" s="154"/>
      <c r="M234" s="159"/>
      <c r="T234" s="160"/>
      <c r="AT234" s="155" t="s">
        <v>137</v>
      </c>
      <c r="AU234" s="155" t="s">
        <v>131</v>
      </c>
      <c r="AV234" s="13" t="s">
        <v>130</v>
      </c>
      <c r="AW234" s="13" t="s">
        <v>37</v>
      </c>
      <c r="AX234" s="13" t="s">
        <v>84</v>
      </c>
      <c r="AY234" s="155" t="s">
        <v>123</v>
      </c>
    </row>
    <row r="235" spans="2:65" s="11" customFormat="1" ht="22.9" customHeight="1">
      <c r="B235" s="116"/>
      <c r="D235" s="117" t="s">
        <v>75</v>
      </c>
      <c r="E235" s="126" t="s">
        <v>161</v>
      </c>
      <c r="F235" s="126" t="s">
        <v>318</v>
      </c>
      <c r="I235" s="119"/>
      <c r="J235" s="127">
        <f>BK235</f>
        <v>0</v>
      </c>
      <c r="L235" s="116"/>
      <c r="M235" s="121"/>
      <c r="P235" s="122">
        <f>SUM(P236:P245)</f>
        <v>0</v>
      </c>
      <c r="R235" s="122">
        <f>SUM(R236:R245)</f>
        <v>2.1968800000000002</v>
      </c>
      <c r="T235" s="123">
        <f>SUM(T236:T245)</f>
        <v>0</v>
      </c>
      <c r="AR235" s="117" t="s">
        <v>84</v>
      </c>
      <c r="AT235" s="124" t="s">
        <v>75</v>
      </c>
      <c r="AU235" s="124" t="s">
        <v>84</v>
      </c>
      <c r="AY235" s="117" t="s">
        <v>123</v>
      </c>
      <c r="BK235" s="125">
        <f>SUM(BK236:BK245)</f>
        <v>0</v>
      </c>
    </row>
    <row r="236" spans="2:65" s="1" customFormat="1" ht="21.75" customHeight="1">
      <c r="B236" s="33"/>
      <c r="C236" s="128" t="s">
        <v>319</v>
      </c>
      <c r="D236" s="128" t="s">
        <v>125</v>
      </c>
      <c r="E236" s="129" t="s">
        <v>320</v>
      </c>
      <c r="F236" s="130" t="s">
        <v>321</v>
      </c>
      <c r="G236" s="131" t="s">
        <v>128</v>
      </c>
      <c r="H236" s="132">
        <v>4</v>
      </c>
      <c r="I236" s="133"/>
      <c r="J236" s="134">
        <f>ROUND(I236*H236,2)</f>
        <v>0</v>
      </c>
      <c r="K236" s="130" t="s">
        <v>129</v>
      </c>
      <c r="L236" s="33"/>
      <c r="M236" s="135" t="s">
        <v>19</v>
      </c>
      <c r="N236" s="136" t="s">
        <v>48</v>
      </c>
      <c r="P236" s="137">
        <f>O236*H236</f>
        <v>0</v>
      </c>
      <c r="Q236" s="137">
        <v>0.46</v>
      </c>
      <c r="R236" s="137">
        <f>Q236*H236</f>
        <v>1.84</v>
      </c>
      <c r="S236" s="137">
        <v>0</v>
      </c>
      <c r="T236" s="138">
        <f>S236*H236</f>
        <v>0</v>
      </c>
      <c r="AR236" s="139" t="s">
        <v>130</v>
      </c>
      <c r="AT236" s="139" t="s">
        <v>125</v>
      </c>
      <c r="AU236" s="139" t="s">
        <v>131</v>
      </c>
      <c r="AY236" s="18" t="s">
        <v>123</v>
      </c>
      <c r="BE236" s="140">
        <f>IF(N236="základní",J236,0)</f>
        <v>0</v>
      </c>
      <c r="BF236" s="140">
        <f>IF(N236="snížená",J236,0)</f>
        <v>0</v>
      </c>
      <c r="BG236" s="140">
        <f>IF(N236="zákl. přenesená",J236,0)</f>
        <v>0</v>
      </c>
      <c r="BH236" s="140">
        <f>IF(N236="sníž. přenesená",J236,0)</f>
        <v>0</v>
      </c>
      <c r="BI236" s="140">
        <f>IF(N236="nulová",J236,0)</f>
        <v>0</v>
      </c>
      <c r="BJ236" s="18" t="s">
        <v>131</v>
      </c>
      <c r="BK236" s="140">
        <f>ROUND(I236*H236,2)</f>
        <v>0</v>
      </c>
      <c r="BL236" s="18" t="s">
        <v>130</v>
      </c>
      <c r="BM236" s="139" t="s">
        <v>322</v>
      </c>
    </row>
    <row r="237" spans="2:65" s="1" customFormat="1" ht="19.5">
      <c r="B237" s="33"/>
      <c r="D237" s="141" t="s">
        <v>133</v>
      </c>
      <c r="F237" s="142" t="s">
        <v>323</v>
      </c>
      <c r="I237" s="143"/>
      <c r="L237" s="33"/>
      <c r="M237" s="144"/>
      <c r="T237" s="54"/>
      <c r="AT237" s="18" t="s">
        <v>133</v>
      </c>
      <c r="AU237" s="18" t="s">
        <v>131</v>
      </c>
    </row>
    <row r="238" spans="2:65" s="1" customFormat="1" ht="11.25">
      <c r="B238" s="33"/>
      <c r="D238" s="145" t="s">
        <v>135</v>
      </c>
      <c r="F238" s="146" t="s">
        <v>324</v>
      </c>
      <c r="I238" s="143"/>
      <c r="L238" s="33"/>
      <c r="M238" s="144"/>
      <c r="T238" s="54"/>
      <c r="AT238" s="18" t="s">
        <v>135</v>
      </c>
      <c r="AU238" s="18" t="s">
        <v>131</v>
      </c>
    </row>
    <row r="239" spans="2:65" s="12" customFormat="1" ht="11.25">
      <c r="B239" s="147"/>
      <c r="D239" s="141" t="s">
        <v>137</v>
      </c>
      <c r="E239" s="148" t="s">
        <v>19</v>
      </c>
      <c r="F239" s="149" t="s">
        <v>325</v>
      </c>
      <c r="H239" s="150">
        <v>4</v>
      </c>
      <c r="I239" s="151"/>
      <c r="L239" s="147"/>
      <c r="M239" s="152"/>
      <c r="T239" s="153"/>
      <c r="AT239" s="148" t="s">
        <v>137</v>
      </c>
      <c r="AU239" s="148" t="s">
        <v>131</v>
      </c>
      <c r="AV239" s="12" t="s">
        <v>131</v>
      </c>
      <c r="AW239" s="12" t="s">
        <v>37</v>
      </c>
      <c r="AX239" s="12" t="s">
        <v>76</v>
      </c>
      <c r="AY239" s="148" t="s">
        <v>123</v>
      </c>
    </row>
    <row r="240" spans="2:65" s="13" customFormat="1" ht="11.25">
      <c r="B240" s="154"/>
      <c r="D240" s="141" t="s">
        <v>137</v>
      </c>
      <c r="E240" s="155" t="s">
        <v>19</v>
      </c>
      <c r="F240" s="156" t="s">
        <v>139</v>
      </c>
      <c r="H240" s="157">
        <v>4</v>
      </c>
      <c r="I240" s="158"/>
      <c r="L240" s="154"/>
      <c r="M240" s="159"/>
      <c r="T240" s="160"/>
      <c r="AT240" s="155" t="s">
        <v>137</v>
      </c>
      <c r="AU240" s="155" t="s">
        <v>131</v>
      </c>
      <c r="AV240" s="13" t="s">
        <v>130</v>
      </c>
      <c r="AW240" s="13" t="s">
        <v>37</v>
      </c>
      <c r="AX240" s="13" t="s">
        <v>84</v>
      </c>
      <c r="AY240" s="155" t="s">
        <v>123</v>
      </c>
    </row>
    <row r="241" spans="2:65" s="1" customFormat="1" ht="24.2" customHeight="1">
      <c r="B241" s="33"/>
      <c r="C241" s="128" t="s">
        <v>326</v>
      </c>
      <c r="D241" s="128" t="s">
        <v>125</v>
      </c>
      <c r="E241" s="129" t="s">
        <v>327</v>
      </c>
      <c r="F241" s="130" t="s">
        <v>328</v>
      </c>
      <c r="G241" s="131" t="s">
        <v>128</v>
      </c>
      <c r="H241" s="132">
        <v>4</v>
      </c>
      <c r="I241" s="133"/>
      <c r="J241" s="134">
        <f>ROUND(I241*H241,2)</f>
        <v>0</v>
      </c>
      <c r="K241" s="130" t="s">
        <v>129</v>
      </c>
      <c r="L241" s="33"/>
      <c r="M241" s="135" t="s">
        <v>19</v>
      </c>
      <c r="N241" s="136" t="s">
        <v>48</v>
      </c>
      <c r="P241" s="137">
        <f>O241*H241</f>
        <v>0</v>
      </c>
      <c r="Q241" s="137">
        <v>8.9219999999999994E-2</v>
      </c>
      <c r="R241" s="137">
        <f>Q241*H241</f>
        <v>0.35687999999999998</v>
      </c>
      <c r="S241" s="137">
        <v>0</v>
      </c>
      <c r="T241" s="138">
        <f>S241*H241</f>
        <v>0</v>
      </c>
      <c r="AR241" s="139" t="s">
        <v>130</v>
      </c>
      <c r="AT241" s="139" t="s">
        <v>125</v>
      </c>
      <c r="AU241" s="139" t="s">
        <v>131</v>
      </c>
      <c r="AY241" s="18" t="s">
        <v>123</v>
      </c>
      <c r="BE241" s="140">
        <f>IF(N241="základní",J241,0)</f>
        <v>0</v>
      </c>
      <c r="BF241" s="140">
        <f>IF(N241="snížená",J241,0)</f>
        <v>0</v>
      </c>
      <c r="BG241" s="140">
        <f>IF(N241="zákl. přenesená",J241,0)</f>
        <v>0</v>
      </c>
      <c r="BH241" s="140">
        <f>IF(N241="sníž. přenesená",J241,0)</f>
        <v>0</v>
      </c>
      <c r="BI241" s="140">
        <f>IF(N241="nulová",J241,0)</f>
        <v>0</v>
      </c>
      <c r="BJ241" s="18" t="s">
        <v>131</v>
      </c>
      <c r="BK241" s="140">
        <f>ROUND(I241*H241,2)</f>
        <v>0</v>
      </c>
      <c r="BL241" s="18" t="s">
        <v>130</v>
      </c>
      <c r="BM241" s="139" t="s">
        <v>329</v>
      </c>
    </row>
    <row r="242" spans="2:65" s="1" customFormat="1" ht="48.75">
      <c r="B242" s="33"/>
      <c r="D242" s="141" t="s">
        <v>133</v>
      </c>
      <c r="F242" s="142" t="s">
        <v>330</v>
      </c>
      <c r="I242" s="143"/>
      <c r="L242" s="33"/>
      <c r="M242" s="144"/>
      <c r="T242" s="54"/>
      <c r="AT242" s="18" t="s">
        <v>133</v>
      </c>
      <c r="AU242" s="18" t="s">
        <v>131</v>
      </c>
    </row>
    <row r="243" spans="2:65" s="1" customFormat="1" ht="11.25">
      <c r="B243" s="33"/>
      <c r="D243" s="145" t="s">
        <v>135</v>
      </c>
      <c r="F243" s="146" t="s">
        <v>331</v>
      </c>
      <c r="I243" s="143"/>
      <c r="L243" s="33"/>
      <c r="M243" s="144"/>
      <c r="T243" s="54"/>
      <c r="AT243" s="18" t="s">
        <v>135</v>
      </c>
      <c r="AU243" s="18" t="s">
        <v>131</v>
      </c>
    </row>
    <row r="244" spans="2:65" s="12" customFormat="1" ht="22.5">
      <c r="B244" s="147"/>
      <c r="D244" s="141" t="s">
        <v>137</v>
      </c>
      <c r="E244" s="148" t="s">
        <v>19</v>
      </c>
      <c r="F244" s="149" t="s">
        <v>332</v>
      </c>
      <c r="H244" s="150">
        <v>4</v>
      </c>
      <c r="I244" s="151"/>
      <c r="L244" s="147"/>
      <c r="M244" s="152"/>
      <c r="T244" s="153"/>
      <c r="AT244" s="148" t="s">
        <v>137</v>
      </c>
      <c r="AU244" s="148" t="s">
        <v>131</v>
      </c>
      <c r="AV244" s="12" t="s">
        <v>131</v>
      </c>
      <c r="AW244" s="12" t="s">
        <v>37</v>
      </c>
      <c r="AX244" s="12" t="s">
        <v>76</v>
      </c>
      <c r="AY244" s="148" t="s">
        <v>123</v>
      </c>
    </row>
    <row r="245" spans="2:65" s="13" customFormat="1" ht="11.25">
      <c r="B245" s="154"/>
      <c r="D245" s="141" t="s">
        <v>137</v>
      </c>
      <c r="E245" s="155" t="s">
        <v>19</v>
      </c>
      <c r="F245" s="156" t="s">
        <v>139</v>
      </c>
      <c r="H245" s="157">
        <v>4</v>
      </c>
      <c r="I245" s="158"/>
      <c r="L245" s="154"/>
      <c r="M245" s="159"/>
      <c r="T245" s="160"/>
      <c r="AT245" s="155" t="s">
        <v>137</v>
      </c>
      <c r="AU245" s="155" t="s">
        <v>131</v>
      </c>
      <c r="AV245" s="13" t="s">
        <v>130</v>
      </c>
      <c r="AW245" s="13" t="s">
        <v>37</v>
      </c>
      <c r="AX245" s="13" t="s">
        <v>84</v>
      </c>
      <c r="AY245" s="155" t="s">
        <v>123</v>
      </c>
    </row>
    <row r="246" spans="2:65" s="11" customFormat="1" ht="22.9" customHeight="1">
      <c r="B246" s="116"/>
      <c r="D246" s="117" t="s">
        <v>75</v>
      </c>
      <c r="E246" s="126" t="s">
        <v>184</v>
      </c>
      <c r="F246" s="126" t="s">
        <v>333</v>
      </c>
      <c r="I246" s="119"/>
      <c r="J246" s="127">
        <f>BK246</f>
        <v>0</v>
      </c>
      <c r="L246" s="116"/>
      <c r="M246" s="121"/>
      <c r="P246" s="122">
        <f>SUM(P247:P284)</f>
        <v>0</v>
      </c>
      <c r="R246" s="122">
        <f>SUM(R247:R284)</f>
        <v>6.8370500000000001E-2</v>
      </c>
      <c r="T246" s="123">
        <f>SUM(T247:T284)</f>
        <v>0</v>
      </c>
      <c r="AR246" s="117" t="s">
        <v>84</v>
      </c>
      <c r="AT246" s="124" t="s">
        <v>75</v>
      </c>
      <c r="AU246" s="124" t="s">
        <v>84</v>
      </c>
      <c r="AY246" s="117" t="s">
        <v>123</v>
      </c>
      <c r="BK246" s="125">
        <f>SUM(BK247:BK284)</f>
        <v>0</v>
      </c>
    </row>
    <row r="247" spans="2:65" s="1" customFormat="1" ht="24.2" customHeight="1">
      <c r="B247" s="33"/>
      <c r="C247" s="128" t="s">
        <v>334</v>
      </c>
      <c r="D247" s="128" t="s">
        <v>125</v>
      </c>
      <c r="E247" s="129" t="s">
        <v>335</v>
      </c>
      <c r="F247" s="130" t="s">
        <v>336</v>
      </c>
      <c r="G247" s="131" t="s">
        <v>142</v>
      </c>
      <c r="H247" s="132">
        <v>10</v>
      </c>
      <c r="I247" s="133"/>
      <c r="J247" s="134">
        <f>ROUND(I247*H247,2)</f>
        <v>0</v>
      </c>
      <c r="K247" s="130" t="s">
        <v>129</v>
      </c>
      <c r="L247" s="33"/>
      <c r="M247" s="135" t="s">
        <v>19</v>
      </c>
      <c r="N247" s="136" t="s">
        <v>48</v>
      </c>
      <c r="P247" s="137">
        <f>O247*H247</f>
        <v>0</v>
      </c>
      <c r="Q247" s="137">
        <v>1.0000000000000001E-5</v>
      </c>
      <c r="R247" s="137">
        <f>Q247*H247</f>
        <v>1E-4</v>
      </c>
      <c r="S247" s="137">
        <v>0</v>
      </c>
      <c r="T247" s="138">
        <f>S247*H247</f>
        <v>0</v>
      </c>
      <c r="AR247" s="139" t="s">
        <v>130</v>
      </c>
      <c r="AT247" s="139" t="s">
        <v>125</v>
      </c>
      <c r="AU247" s="139" t="s">
        <v>131</v>
      </c>
      <c r="AY247" s="18" t="s">
        <v>123</v>
      </c>
      <c r="BE247" s="140">
        <f>IF(N247="základní",J247,0)</f>
        <v>0</v>
      </c>
      <c r="BF247" s="140">
        <f>IF(N247="snížená",J247,0)</f>
        <v>0</v>
      </c>
      <c r="BG247" s="140">
        <f>IF(N247="zákl. přenesená",J247,0)</f>
        <v>0</v>
      </c>
      <c r="BH247" s="140">
        <f>IF(N247="sníž. přenesená",J247,0)</f>
        <v>0</v>
      </c>
      <c r="BI247" s="140">
        <f>IF(N247="nulová",J247,0)</f>
        <v>0</v>
      </c>
      <c r="BJ247" s="18" t="s">
        <v>131</v>
      </c>
      <c r="BK247" s="140">
        <f>ROUND(I247*H247,2)</f>
        <v>0</v>
      </c>
      <c r="BL247" s="18" t="s">
        <v>130</v>
      </c>
      <c r="BM247" s="139" t="s">
        <v>337</v>
      </c>
    </row>
    <row r="248" spans="2:65" s="1" customFormat="1" ht="19.5">
      <c r="B248" s="33"/>
      <c r="D248" s="141" t="s">
        <v>133</v>
      </c>
      <c r="F248" s="142" t="s">
        <v>338</v>
      </c>
      <c r="I248" s="143"/>
      <c r="L248" s="33"/>
      <c r="M248" s="144"/>
      <c r="T248" s="54"/>
      <c r="AT248" s="18" t="s">
        <v>133</v>
      </c>
      <c r="AU248" s="18" t="s">
        <v>131</v>
      </c>
    </row>
    <row r="249" spans="2:65" s="1" customFormat="1" ht="11.25">
      <c r="B249" s="33"/>
      <c r="D249" s="145" t="s">
        <v>135</v>
      </c>
      <c r="F249" s="146" t="s">
        <v>339</v>
      </c>
      <c r="I249" s="143"/>
      <c r="L249" s="33"/>
      <c r="M249" s="144"/>
      <c r="T249" s="54"/>
      <c r="AT249" s="18" t="s">
        <v>135</v>
      </c>
      <c r="AU249" s="18" t="s">
        <v>131</v>
      </c>
    </row>
    <row r="250" spans="2:65" s="12" customFormat="1" ht="11.25">
      <c r="B250" s="147"/>
      <c r="D250" s="141" t="s">
        <v>137</v>
      </c>
      <c r="E250" s="148" t="s">
        <v>19</v>
      </c>
      <c r="F250" s="149" t="s">
        <v>340</v>
      </c>
      <c r="H250" s="150">
        <v>10</v>
      </c>
      <c r="I250" s="151"/>
      <c r="L250" s="147"/>
      <c r="M250" s="152"/>
      <c r="T250" s="153"/>
      <c r="AT250" s="148" t="s">
        <v>137</v>
      </c>
      <c r="AU250" s="148" t="s">
        <v>131</v>
      </c>
      <c r="AV250" s="12" t="s">
        <v>131</v>
      </c>
      <c r="AW250" s="12" t="s">
        <v>37</v>
      </c>
      <c r="AX250" s="12" t="s">
        <v>76</v>
      </c>
      <c r="AY250" s="148" t="s">
        <v>123</v>
      </c>
    </row>
    <row r="251" spans="2:65" s="13" customFormat="1" ht="11.25">
      <c r="B251" s="154"/>
      <c r="D251" s="141" t="s">
        <v>137</v>
      </c>
      <c r="E251" s="155" t="s">
        <v>19</v>
      </c>
      <c r="F251" s="156" t="s">
        <v>139</v>
      </c>
      <c r="H251" s="157">
        <v>10</v>
      </c>
      <c r="I251" s="158"/>
      <c r="L251" s="154"/>
      <c r="M251" s="159"/>
      <c r="T251" s="160"/>
      <c r="AT251" s="155" t="s">
        <v>137</v>
      </c>
      <c r="AU251" s="155" t="s">
        <v>131</v>
      </c>
      <c r="AV251" s="13" t="s">
        <v>130</v>
      </c>
      <c r="AW251" s="13" t="s">
        <v>37</v>
      </c>
      <c r="AX251" s="13" t="s">
        <v>84</v>
      </c>
      <c r="AY251" s="155" t="s">
        <v>123</v>
      </c>
    </row>
    <row r="252" spans="2:65" s="1" customFormat="1" ht="24.2" customHeight="1">
      <c r="B252" s="33"/>
      <c r="C252" s="175" t="s">
        <v>341</v>
      </c>
      <c r="D252" s="175" t="s">
        <v>231</v>
      </c>
      <c r="E252" s="176" t="s">
        <v>342</v>
      </c>
      <c r="F252" s="177" t="s">
        <v>343</v>
      </c>
      <c r="G252" s="178" t="s">
        <v>142</v>
      </c>
      <c r="H252" s="179">
        <v>2</v>
      </c>
      <c r="I252" s="180"/>
      <c r="J252" s="181">
        <f>ROUND(I252*H252,2)</f>
        <v>0</v>
      </c>
      <c r="K252" s="177" t="s">
        <v>129</v>
      </c>
      <c r="L252" s="182"/>
      <c r="M252" s="183" t="s">
        <v>19</v>
      </c>
      <c r="N252" s="184" t="s">
        <v>48</v>
      </c>
      <c r="P252" s="137">
        <f>O252*H252</f>
        <v>0</v>
      </c>
      <c r="Q252" s="137">
        <v>2.6700000000000001E-3</v>
      </c>
      <c r="R252" s="137">
        <f>Q252*H252</f>
        <v>5.3400000000000001E-3</v>
      </c>
      <c r="S252" s="137">
        <v>0</v>
      </c>
      <c r="T252" s="138">
        <f>S252*H252</f>
        <v>0</v>
      </c>
      <c r="AR252" s="139" t="s">
        <v>184</v>
      </c>
      <c r="AT252" s="139" t="s">
        <v>231</v>
      </c>
      <c r="AU252" s="139" t="s">
        <v>131</v>
      </c>
      <c r="AY252" s="18" t="s">
        <v>123</v>
      </c>
      <c r="BE252" s="140">
        <f>IF(N252="základní",J252,0)</f>
        <v>0</v>
      </c>
      <c r="BF252" s="140">
        <f>IF(N252="snížená",J252,0)</f>
        <v>0</v>
      </c>
      <c r="BG252" s="140">
        <f>IF(N252="zákl. přenesená",J252,0)</f>
        <v>0</v>
      </c>
      <c r="BH252" s="140">
        <f>IF(N252="sníž. přenesená",J252,0)</f>
        <v>0</v>
      </c>
      <c r="BI252" s="140">
        <f>IF(N252="nulová",J252,0)</f>
        <v>0</v>
      </c>
      <c r="BJ252" s="18" t="s">
        <v>131</v>
      </c>
      <c r="BK252" s="140">
        <f>ROUND(I252*H252,2)</f>
        <v>0</v>
      </c>
      <c r="BL252" s="18" t="s">
        <v>130</v>
      </c>
      <c r="BM252" s="139" t="s">
        <v>344</v>
      </c>
    </row>
    <row r="253" spans="2:65" s="1" customFormat="1" ht="19.5">
      <c r="B253" s="33"/>
      <c r="D253" s="141" t="s">
        <v>133</v>
      </c>
      <c r="F253" s="142" t="s">
        <v>343</v>
      </c>
      <c r="I253" s="143"/>
      <c r="L253" s="33"/>
      <c r="M253" s="144"/>
      <c r="T253" s="54"/>
      <c r="AT253" s="18" t="s">
        <v>133</v>
      </c>
      <c r="AU253" s="18" t="s">
        <v>131</v>
      </c>
    </row>
    <row r="254" spans="2:65" s="12" customFormat="1" ht="11.25">
      <c r="B254" s="147"/>
      <c r="D254" s="141" t="s">
        <v>137</v>
      </c>
      <c r="E254" s="148" t="s">
        <v>19</v>
      </c>
      <c r="F254" s="149" t="s">
        <v>345</v>
      </c>
      <c r="H254" s="150">
        <v>2</v>
      </c>
      <c r="I254" s="151"/>
      <c r="L254" s="147"/>
      <c r="M254" s="152"/>
      <c r="T254" s="153"/>
      <c r="AT254" s="148" t="s">
        <v>137</v>
      </c>
      <c r="AU254" s="148" t="s">
        <v>131</v>
      </c>
      <c r="AV254" s="12" t="s">
        <v>131</v>
      </c>
      <c r="AW254" s="12" t="s">
        <v>37</v>
      </c>
      <c r="AX254" s="12" t="s">
        <v>76</v>
      </c>
      <c r="AY254" s="148" t="s">
        <v>123</v>
      </c>
    </row>
    <row r="255" spans="2:65" s="13" customFormat="1" ht="11.25">
      <c r="B255" s="154"/>
      <c r="D255" s="141" t="s">
        <v>137</v>
      </c>
      <c r="E255" s="155" t="s">
        <v>19</v>
      </c>
      <c r="F255" s="156" t="s">
        <v>139</v>
      </c>
      <c r="H255" s="157">
        <v>2</v>
      </c>
      <c r="I255" s="158"/>
      <c r="L255" s="154"/>
      <c r="M255" s="159"/>
      <c r="T255" s="160"/>
      <c r="AT255" s="155" t="s">
        <v>137</v>
      </c>
      <c r="AU255" s="155" t="s">
        <v>131</v>
      </c>
      <c r="AV255" s="13" t="s">
        <v>130</v>
      </c>
      <c r="AW255" s="13" t="s">
        <v>37</v>
      </c>
      <c r="AX255" s="13" t="s">
        <v>84</v>
      </c>
      <c r="AY255" s="155" t="s">
        <v>123</v>
      </c>
    </row>
    <row r="256" spans="2:65" s="1" customFormat="1" ht="24.2" customHeight="1">
      <c r="B256" s="33"/>
      <c r="C256" s="175" t="s">
        <v>346</v>
      </c>
      <c r="D256" s="175" t="s">
        <v>231</v>
      </c>
      <c r="E256" s="176" t="s">
        <v>347</v>
      </c>
      <c r="F256" s="177" t="s">
        <v>348</v>
      </c>
      <c r="G256" s="178" t="s">
        <v>142</v>
      </c>
      <c r="H256" s="179">
        <v>9</v>
      </c>
      <c r="I256" s="180"/>
      <c r="J256" s="181">
        <f>ROUND(I256*H256,2)</f>
        <v>0</v>
      </c>
      <c r="K256" s="177" t="s">
        <v>129</v>
      </c>
      <c r="L256" s="182"/>
      <c r="M256" s="183" t="s">
        <v>19</v>
      </c>
      <c r="N256" s="184" t="s">
        <v>48</v>
      </c>
      <c r="P256" s="137">
        <f>O256*H256</f>
        <v>0</v>
      </c>
      <c r="Q256" s="137">
        <v>2.6700000000000001E-3</v>
      </c>
      <c r="R256" s="137">
        <f>Q256*H256</f>
        <v>2.4029999999999999E-2</v>
      </c>
      <c r="S256" s="137">
        <v>0</v>
      </c>
      <c r="T256" s="138">
        <f>S256*H256</f>
        <v>0</v>
      </c>
      <c r="AR256" s="139" t="s">
        <v>184</v>
      </c>
      <c r="AT256" s="139" t="s">
        <v>231</v>
      </c>
      <c r="AU256" s="139" t="s">
        <v>131</v>
      </c>
      <c r="AY256" s="18" t="s">
        <v>123</v>
      </c>
      <c r="BE256" s="140">
        <f>IF(N256="základní",J256,0)</f>
        <v>0</v>
      </c>
      <c r="BF256" s="140">
        <f>IF(N256="snížená",J256,0)</f>
        <v>0</v>
      </c>
      <c r="BG256" s="140">
        <f>IF(N256="zákl. přenesená",J256,0)</f>
        <v>0</v>
      </c>
      <c r="BH256" s="140">
        <f>IF(N256="sníž. přenesená",J256,0)</f>
        <v>0</v>
      </c>
      <c r="BI256" s="140">
        <f>IF(N256="nulová",J256,0)</f>
        <v>0</v>
      </c>
      <c r="BJ256" s="18" t="s">
        <v>131</v>
      </c>
      <c r="BK256" s="140">
        <f>ROUND(I256*H256,2)</f>
        <v>0</v>
      </c>
      <c r="BL256" s="18" t="s">
        <v>130</v>
      </c>
      <c r="BM256" s="139" t="s">
        <v>349</v>
      </c>
    </row>
    <row r="257" spans="2:65" s="1" customFormat="1" ht="19.5">
      <c r="B257" s="33"/>
      <c r="D257" s="141" t="s">
        <v>133</v>
      </c>
      <c r="F257" s="142" t="s">
        <v>348</v>
      </c>
      <c r="I257" s="143"/>
      <c r="L257" s="33"/>
      <c r="M257" s="144"/>
      <c r="T257" s="54"/>
      <c r="AT257" s="18" t="s">
        <v>133</v>
      </c>
      <c r="AU257" s="18" t="s">
        <v>131</v>
      </c>
    </row>
    <row r="258" spans="2:65" s="12" customFormat="1" ht="11.25">
      <c r="B258" s="147"/>
      <c r="D258" s="141" t="s">
        <v>137</v>
      </c>
      <c r="E258" s="148" t="s">
        <v>19</v>
      </c>
      <c r="F258" s="149" t="s">
        <v>350</v>
      </c>
      <c r="H258" s="150">
        <v>9</v>
      </c>
      <c r="I258" s="151"/>
      <c r="L258" s="147"/>
      <c r="M258" s="152"/>
      <c r="T258" s="153"/>
      <c r="AT258" s="148" t="s">
        <v>137</v>
      </c>
      <c r="AU258" s="148" t="s">
        <v>131</v>
      </c>
      <c r="AV258" s="12" t="s">
        <v>131</v>
      </c>
      <c r="AW258" s="12" t="s">
        <v>37</v>
      </c>
      <c r="AX258" s="12" t="s">
        <v>76</v>
      </c>
      <c r="AY258" s="148" t="s">
        <v>123</v>
      </c>
    </row>
    <row r="259" spans="2:65" s="13" customFormat="1" ht="11.25">
      <c r="B259" s="154"/>
      <c r="D259" s="141" t="s">
        <v>137</v>
      </c>
      <c r="E259" s="155" t="s">
        <v>19</v>
      </c>
      <c r="F259" s="156" t="s">
        <v>139</v>
      </c>
      <c r="H259" s="157">
        <v>9</v>
      </c>
      <c r="I259" s="158"/>
      <c r="L259" s="154"/>
      <c r="M259" s="159"/>
      <c r="T259" s="160"/>
      <c r="AT259" s="155" t="s">
        <v>137</v>
      </c>
      <c r="AU259" s="155" t="s">
        <v>131</v>
      </c>
      <c r="AV259" s="13" t="s">
        <v>130</v>
      </c>
      <c r="AW259" s="13" t="s">
        <v>37</v>
      </c>
      <c r="AX259" s="13" t="s">
        <v>84</v>
      </c>
      <c r="AY259" s="155" t="s">
        <v>123</v>
      </c>
    </row>
    <row r="260" spans="2:65" s="1" customFormat="1" ht="33" customHeight="1">
      <c r="B260" s="33"/>
      <c r="C260" s="128" t="s">
        <v>351</v>
      </c>
      <c r="D260" s="128" t="s">
        <v>125</v>
      </c>
      <c r="E260" s="129" t="s">
        <v>352</v>
      </c>
      <c r="F260" s="130" t="s">
        <v>353</v>
      </c>
      <c r="G260" s="131" t="s">
        <v>354</v>
      </c>
      <c r="H260" s="132">
        <v>2</v>
      </c>
      <c r="I260" s="133"/>
      <c r="J260" s="134">
        <f>ROUND(I260*H260,2)</f>
        <v>0</v>
      </c>
      <c r="K260" s="130" t="s">
        <v>129</v>
      </c>
      <c r="L260" s="33"/>
      <c r="M260" s="135" t="s">
        <v>19</v>
      </c>
      <c r="N260" s="136" t="s">
        <v>48</v>
      </c>
      <c r="P260" s="137">
        <f>O260*H260</f>
        <v>0</v>
      </c>
      <c r="Q260" s="137">
        <v>0</v>
      </c>
      <c r="R260" s="137">
        <f>Q260*H260</f>
        <v>0</v>
      </c>
      <c r="S260" s="137">
        <v>0</v>
      </c>
      <c r="T260" s="138">
        <f>S260*H260</f>
        <v>0</v>
      </c>
      <c r="AR260" s="139" t="s">
        <v>130</v>
      </c>
      <c r="AT260" s="139" t="s">
        <v>125</v>
      </c>
      <c r="AU260" s="139" t="s">
        <v>131</v>
      </c>
      <c r="AY260" s="18" t="s">
        <v>123</v>
      </c>
      <c r="BE260" s="140">
        <f>IF(N260="základní",J260,0)</f>
        <v>0</v>
      </c>
      <c r="BF260" s="140">
        <f>IF(N260="snížená",J260,0)</f>
        <v>0</v>
      </c>
      <c r="BG260" s="140">
        <f>IF(N260="zákl. přenesená",J260,0)</f>
        <v>0</v>
      </c>
      <c r="BH260" s="140">
        <f>IF(N260="sníž. přenesená",J260,0)</f>
        <v>0</v>
      </c>
      <c r="BI260" s="140">
        <f>IF(N260="nulová",J260,0)</f>
        <v>0</v>
      </c>
      <c r="BJ260" s="18" t="s">
        <v>131</v>
      </c>
      <c r="BK260" s="140">
        <f>ROUND(I260*H260,2)</f>
        <v>0</v>
      </c>
      <c r="BL260" s="18" t="s">
        <v>130</v>
      </c>
      <c r="BM260" s="139" t="s">
        <v>355</v>
      </c>
    </row>
    <row r="261" spans="2:65" s="1" customFormat="1" ht="29.25">
      <c r="B261" s="33"/>
      <c r="D261" s="141" t="s">
        <v>133</v>
      </c>
      <c r="F261" s="142" t="s">
        <v>356</v>
      </c>
      <c r="I261" s="143"/>
      <c r="L261" s="33"/>
      <c r="M261" s="144"/>
      <c r="T261" s="54"/>
      <c r="AT261" s="18" t="s">
        <v>133</v>
      </c>
      <c r="AU261" s="18" t="s">
        <v>131</v>
      </c>
    </row>
    <row r="262" spans="2:65" s="1" customFormat="1" ht="11.25">
      <c r="B262" s="33"/>
      <c r="D262" s="145" t="s">
        <v>135</v>
      </c>
      <c r="F262" s="146" t="s">
        <v>357</v>
      </c>
      <c r="I262" s="143"/>
      <c r="L262" s="33"/>
      <c r="M262" s="144"/>
      <c r="T262" s="54"/>
      <c r="AT262" s="18" t="s">
        <v>135</v>
      </c>
      <c r="AU262" s="18" t="s">
        <v>131</v>
      </c>
    </row>
    <row r="263" spans="2:65" s="12" customFormat="1" ht="11.25">
      <c r="B263" s="147"/>
      <c r="D263" s="141" t="s">
        <v>137</v>
      </c>
      <c r="E263" s="148" t="s">
        <v>19</v>
      </c>
      <c r="F263" s="149" t="s">
        <v>358</v>
      </c>
      <c r="H263" s="150">
        <v>1</v>
      </c>
      <c r="I263" s="151"/>
      <c r="L263" s="147"/>
      <c r="M263" s="152"/>
      <c r="T263" s="153"/>
      <c r="AT263" s="148" t="s">
        <v>137</v>
      </c>
      <c r="AU263" s="148" t="s">
        <v>131</v>
      </c>
      <c r="AV263" s="12" t="s">
        <v>131</v>
      </c>
      <c r="AW263" s="12" t="s">
        <v>37</v>
      </c>
      <c r="AX263" s="12" t="s">
        <v>76</v>
      </c>
      <c r="AY263" s="148" t="s">
        <v>123</v>
      </c>
    </row>
    <row r="264" spans="2:65" s="12" customFormat="1" ht="11.25">
      <c r="B264" s="147"/>
      <c r="D264" s="141" t="s">
        <v>137</v>
      </c>
      <c r="E264" s="148" t="s">
        <v>19</v>
      </c>
      <c r="F264" s="149" t="s">
        <v>359</v>
      </c>
      <c r="H264" s="150">
        <v>1</v>
      </c>
      <c r="I264" s="151"/>
      <c r="L264" s="147"/>
      <c r="M264" s="152"/>
      <c r="T264" s="153"/>
      <c r="AT264" s="148" t="s">
        <v>137</v>
      </c>
      <c r="AU264" s="148" t="s">
        <v>131</v>
      </c>
      <c r="AV264" s="12" t="s">
        <v>131</v>
      </c>
      <c r="AW264" s="12" t="s">
        <v>37</v>
      </c>
      <c r="AX264" s="12" t="s">
        <v>76</v>
      </c>
      <c r="AY264" s="148" t="s">
        <v>123</v>
      </c>
    </row>
    <row r="265" spans="2:65" s="13" customFormat="1" ht="11.25">
      <c r="B265" s="154"/>
      <c r="D265" s="141" t="s">
        <v>137</v>
      </c>
      <c r="E265" s="155" t="s">
        <v>19</v>
      </c>
      <c r="F265" s="156" t="s">
        <v>139</v>
      </c>
      <c r="H265" s="157">
        <v>2</v>
      </c>
      <c r="I265" s="158"/>
      <c r="L265" s="154"/>
      <c r="M265" s="159"/>
      <c r="T265" s="160"/>
      <c r="AT265" s="155" t="s">
        <v>137</v>
      </c>
      <c r="AU265" s="155" t="s">
        <v>131</v>
      </c>
      <c r="AV265" s="13" t="s">
        <v>130</v>
      </c>
      <c r="AW265" s="13" t="s">
        <v>37</v>
      </c>
      <c r="AX265" s="13" t="s">
        <v>84</v>
      </c>
      <c r="AY265" s="155" t="s">
        <v>123</v>
      </c>
    </row>
    <row r="266" spans="2:65" s="1" customFormat="1" ht="16.5" customHeight="1">
      <c r="B266" s="33"/>
      <c r="C266" s="175" t="s">
        <v>360</v>
      </c>
      <c r="D266" s="175" t="s">
        <v>231</v>
      </c>
      <c r="E266" s="176" t="s">
        <v>361</v>
      </c>
      <c r="F266" s="177" t="s">
        <v>362</v>
      </c>
      <c r="G266" s="178" t="s">
        <v>354</v>
      </c>
      <c r="H266" s="179">
        <v>2.0299999999999998</v>
      </c>
      <c r="I266" s="180"/>
      <c r="J266" s="181">
        <f>ROUND(I266*H266,2)</f>
        <v>0</v>
      </c>
      <c r="K266" s="177" t="s">
        <v>129</v>
      </c>
      <c r="L266" s="182"/>
      <c r="M266" s="183" t="s">
        <v>19</v>
      </c>
      <c r="N266" s="184" t="s">
        <v>48</v>
      </c>
      <c r="P266" s="137">
        <f>O266*H266</f>
        <v>0</v>
      </c>
      <c r="Q266" s="137">
        <v>6.4999999999999997E-4</v>
      </c>
      <c r="R266" s="137">
        <f>Q266*H266</f>
        <v>1.3194999999999997E-3</v>
      </c>
      <c r="S266" s="137">
        <v>0</v>
      </c>
      <c r="T266" s="138">
        <f>S266*H266</f>
        <v>0</v>
      </c>
      <c r="AR266" s="139" t="s">
        <v>184</v>
      </c>
      <c r="AT266" s="139" t="s">
        <v>231</v>
      </c>
      <c r="AU266" s="139" t="s">
        <v>131</v>
      </c>
      <c r="AY266" s="18" t="s">
        <v>123</v>
      </c>
      <c r="BE266" s="140">
        <f>IF(N266="základní",J266,0)</f>
        <v>0</v>
      </c>
      <c r="BF266" s="140">
        <f>IF(N266="snížená",J266,0)</f>
        <v>0</v>
      </c>
      <c r="BG266" s="140">
        <f>IF(N266="zákl. přenesená",J266,0)</f>
        <v>0</v>
      </c>
      <c r="BH266" s="140">
        <f>IF(N266="sníž. přenesená",J266,0)</f>
        <v>0</v>
      </c>
      <c r="BI266" s="140">
        <f>IF(N266="nulová",J266,0)</f>
        <v>0</v>
      </c>
      <c r="BJ266" s="18" t="s">
        <v>131</v>
      </c>
      <c r="BK266" s="140">
        <f>ROUND(I266*H266,2)</f>
        <v>0</v>
      </c>
      <c r="BL266" s="18" t="s">
        <v>130</v>
      </c>
      <c r="BM266" s="139" t="s">
        <v>363</v>
      </c>
    </row>
    <row r="267" spans="2:65" s="1" customFormat="1" ht="11.25">
      <c r="B267" s="33"/>
      <c r="D267" s="141" t="s">
        <v>133</v>
      </c>
      <c r="F267" s="142" t="s">
        <v>362</v>
      </c>
      <c r="I267" s="143"/>
      <c r="L267" s="33"/>
      <c r="M267" s="144"/>
      <c r="T267" s="54"/>
      <c r="AT267" s="18" t="s">
        <v>133</v>
      </c>
      <c r="AU267" s="18" t="s">
        <v>131</v>
      </c>
    </row>
    <row r="268" spans="2:65" s="12" customFormat="1" ht="11.25">
      <c r="B268" s="147"/>
      <c r="D268" s="141" t="s">
        <v>137</v>
      </c>
      <c r="E268" s="148" t="s">
        <v>19</v>
      </c>
      <c r="F268" s="149" t="s">
        <v>364</v>
      </c>
      <c r="H268" s="150">
        <v>1.0149999999999999</v>
      </c>
      <c r="I268" s="151"/>
      <c r="L268" s="147"/>
      <c r="M268" s="152"/>
      <c r="T268" s="153"/>
      <c r="AT268" s="148" t="s">
        <v>137</v>
      </c>
      <c r="AU268" s="148" t="s">
        <v>131</v>
      </c>
      <c r="AV268" s="12" t="s">
        <v>131</v>
      </c>
      <c r="AW268" s="12" t="s">
        <v>37</v>
      </c>
      <c r="AX268" s="12" t="s">
        <v>76</v>
      </c>
      <c r="AY268" s="148" t="s">
        <v>123</v>
      </c>
    </row>
    <row r="269" spans="2:65" s="12" customFormat="1" ht="11.25">
      <c r="B269" s="147"/>
      <c r="D269" s="141" t="s">
        <v>137</v>
      </c>
      <c r="E269" s="148" t="s">
        <v>19</v>
      </c>
      <c r="F269" s="149" t="s">
        <v>365</v>
      </c>
      <c r="H269" s="150">
        <v>1.0149999999999999</v>
      </c>
      <c r="I269" s="151"/>
      <c r="L269" s="147"/>
      <c r="M269" s="152"/>
      <c r="T269" s="153"/>
      <c r="AT269" s="148" t="s">
        <v>137</v>
      </c>
      <c r="AU269" s="148" t="s">
        <v>131</v>
      </c>
      <c r="AV269" s="12" t="s">
        <v>131</v>
      </c>
      <c r="AW269" s="12" t="s">
        <v>37</v>
      </c>
      <c r="AX269" s="12" t="s">
        <v>76</v>
      </c>
      <c r="AY269" s="148" t="s">
        <v>123</v>
      </c>
    </row>
    <row r="270" spans="2:65" s="13" customFormat="1" ht="11.25">
      <c r="B270" s="154"/>
      <c r="D270" s="141" t="s">
        <v>137</v>
      </c>
      <c r="E270" s="155" t="s">
        <v>19</v>
      </c>
      <c r="F270" s="156" t="s">
        <v>139</v>
      </c>
      <c r="H270" s="157">
        <v>2.0299999999999998</v>
      </c>
      <c r="I270" s="158"/>
      <c r="L270" s="154"/>
      <c r="M270" s="159"/>
      <c r="T270" s="160"/>
      <c r="AT270" s="155" t="s">
        <v>137</v>
      </c>
      <c r="AU270" s="155" t="s">
        <v>131</v>
      </c>
      <c r="AV270" s="13" t="s">
        <v>130</v>
      </c>
      <c r="AW270" s="13" t="s">
        <v>37</v>
      </c>
      <c r="AX270" s="13" t="s">
        <v>84</v>
      </c>
      <c r="AY270" s="155" t="s">
        <v>123</v>
      </c>
    </row>
    <row r="271" spans="2:65" s="1" customFormat="1" ht="24.2" customHeight="1">
      <c r="B271" s="33"/>
      <c r="C271" s="128" t="s">
        <v>366</v>
      </c>
      <c r="D271" s="128" t="s">
        <v>125</v>
      </c>
      <c r="E271" s="129" t="s">
        <v>367</v>
      </c>
      <c r="F271" s="130" t="s">
        <v>368</v>
      </c>
      <c r="G271" s="131" t="s">
        <v>354</v>
      </c>
      <c r="H271" s="132">
        <v>1</v>
      </c>
      <c r="I271" s="133"/>
      <c r="J271" s="134">
        <f>ROUND(I271*H271,2)</f>
        <v>0</v>
      </c>
      <c r="K271" s="130" t="s">
        <v>129</v>
      </c>
      <c r="L271" s="33"/>
      <c r="M271" s="135" t="s">
        <v>19</v>
      </c>
      <c r="N271" s="136" t="s">
        <v>48</v>
      </c>
      <c r="P271" s="137">
        <f>O271*H271</f>
        <v>0</v>
      </c>
      <c r="Q271" s="137">
        <v>6.9999999999999994E-5</v>
      </c>
      <c r="R271" s="137">
        <f>Q271*H271</f>
        <v>6.9999999999999994E-5</v>
      </c>
      <c r="S271" s="137">
        <v>0</v>
      </c>
      <c r="T271" s="138">
        <f>S271*H271</f>
        <v>0</v>
      </c>
      <c r="AR271" s="139" t="s">
        <v>130</v>
      </c>
      <c r="AT271" s="139" t="s">
        <v>125</v>
      </c>
      <c r="AU271" s="139" t="s">
        <v>131</v>
      </c>
      <c r="AY271" s="18" t="s">
        <v>123</v>
      </c>
      <c r="BE271" s="140">
        <f>IF(N271="základní",J271,0)</f>
        <v>0</v>
      </c>
      <c r="BF271" s="140">
        <f>IF(N271="snížená",J271,0)</f>
        <v>0</v>
      </c>
      <c r="BG271" s="140">
        <f>IF(N271="zákl. přenesená",J271,0)</f>
        <v>0</v>
      </c>
      <c r="BH271" s="140">
        <f>IF(N271="sníž. přenesená",J271,0)</f>
        <v>0</v>
      </c>
      <c r="BI271" s="140">
        <f>IF(N271="nulová",J271,0)</f>
        <v>0</v>
      </c>
      <c r="BJ271" s="18" t="s">
        <v>131</v>
      </c>
      <c r="BK271" s="140">
        <f>ROUND(I271*H271,2)</f>
        <v>0</v>
      </c>
      <c r="BL271" s="18" t="s">
        <v>130</v>
      </c>
      <c r="BM271" s="139" t="s">
        <v>369</v>
      </c>
    </row>
    <row r="272" spans="2:65" s="1" customFormat="1" ht="19.5">
      <c r="B272" s="33"/>
      <c r="D272" s="141" t="s">
        <v>133</v>
      </c>
      <c r="F272" s="142" t="s">
        <v>370</v>
      </c>
      <c r="I272" s="143"/>
      <c r="L272" s="33"/>
      <c r="M272" s="144"/>
      <c r="T272" s="54"/>
      <c r="AT272" s="18" t="s">
        <v>133</v>
      </c>
      <c r="AU272" s="18" t="s">
        <v>131</v>
      </c>
    </row>
    <row r="273" spans="2:65" s="1" customFormat="1" ht="11.25">
      <c r="B273" s="33"/>
      <c r="D273" s="145" t="s">
        <v>135</v>
      </c>
      <c r="F273" s="146" t="s">
        <v>371</v>
      </c>
      <c r="I273" s="143"/>
      <c r="L273" s="33"/>
      <c r="M273" s="144"/>
      <c r="T273" s="54"/>
      <c r="AT273" s="18" t="s">
        <v>135</v>
      </c>
      <c r="AU273" s="18" t="s">
        <v>131</v>
      </c>
    </row>
    <row r="274" spans="2:65" s="12" customFormat="1" ht="11.25">
      <c r="B274" s="147"/>
      <c r="D274" s="141" t="s">
        <v>137</v>
      </c>
      <c r="E274" s="148" t="s">
        <v>19</v>
      </c>
      <c r="F274" s="149" t="s">
        <v>359</v>
      </c>
      <c r="H274" s="150">
        <v>1</v>
      </c>
      <c r="I274" s="151"/>
      <c r="L274" s="147"/>
      <c r="M274" s="152"/>
      <c r="T274" s="153"/>
      <c r="AT274" s="148" t="s">
        <v>137</v>
      </c>
      <c r="AU274" s="148" t="s">
        <v>131</v>
      </c>
      <c r="AV274" s="12" t="s">
        <v>131</v>
      </c>
      <c r="AW274" s="12" t="s">
        <v>37</v>
      </c>
      <c r="AX274" s="12" t="s">
        <v>76</v>
      </c>
      <c r="AY274" s="148" t="s">
        <v>123</v>
      </c>
    </row>
    <row r="275" spans="2:65" s="13" customFormat="1" ht="11.25">
      <c r="B275" s="154"/>
      <c r="D275" s="141" t="s">
        <v>137</v>
      </c>
      <c r="E275" s="155" t="s">
        <v>19</v>
      </c>
      <c r="F275" s="156" t="s">
        <v>139</v>
      </c>
      <c r="H275" s="157">
        <v>1</v>
      </c>
      <c r="I275" s="158"/>
      <c r="L275" s="154"/>
      <c r="M275" s="159"/>
      <c r="T275" s="160"/>
      <c r="AT275" s="155" t="s">
        <v>137</v>
      </c>
      <c r="AU275" s="155" t="s">
        <v>131</v>
      </c>
      <c r="AV275" s="13" t="s">
        <v>130</v>
      </c>
      <c r="AW275" s="13" t="s">
        <v>37</v>
      </c>
      <c r="AX275" s="13" t="s">
        <v>84</v>
      </c>
      <c r="AY275" s="155" t="s">
        <v>123</v>
      </c>
    </row>
    <row r="276" spans="2:65" s="1" customFormat="1" ht="24.2" customHeight="1">
      <c r="B276" s="33"/>
      <c r="C276" s="175" t="s">
        <v>372</v>
      </c>
      <c r="D276" s="175" t="s">
        <v>231</v>
      </c>
      <c r="E276" s="176" t="s">
        <v>373</v>
      </c>
      <c r="F276" s="177" t="s">
        <v>374</v>
      </c>
      <c r="G276" s="178" t="s">
        <v>354</v>
      </c>
      <c r="H276" s="179">
        <v>1.0149999999999999</v>
      </c>
      <c r="I276" s="180"/>
      <c r="J276" s="181">
        <f>ROUND(I276*H276,2)</f>
        <v>0</v>
      </c>
      <c r="K276" s="177" t="s">
        <v>129</v>
      </c>
      <c r="L276" s="182"/>
      <c r="M276" s="183" t="s">
        <v>19</v>
      </c>
      <c r="N276" s="184" t="s">
        <v>48</v>
      </c>
      <c r="P276" s="137">
        <f>O276*H276</f>
        <v>0</v>
      </c>
      <c r="Q276" s="137">
        <v>3.3999999999999998E-3</v>
      </c>
      <c r="R276" s="137">
        <f>Q276*H276</f>
        <v>3.4509999999999996E-3</v>
      </c>
      <c r="S276" s="137">
        <v>0</v>
      </c>
      <c r="T276" s="138">
        <f>S276*H276</f>
        <v>0</v>
      </c>
      <c r="AR276" s="139" t="s">
        <v>184</v>
      </c>
      <c r="AT276" s="139" t="s">
        <v>231</v>
      </c>
      <c r="AU276" s="139" t="s">
        <v>131</v>
      </c>
      <c r="AY276" s="18" t="s">
        <v>123</v>
      </c>
      <c r="BE276" s="140">
        <f>IF(N276="základní",J276,0)</f>
        <v>0</v>
      </c>
      <c r="BF276" s="140">
        <f>IF(N276="snížená",J276,0)</f>
        <v>0</v>
      </c>
      <c r="BG276" s="140">
        <f>IF(N276="zákl. přenesená",J276,0)</f>
        <v>0</v>
      </c>
      <c r="BH276" s="140">
        <f>IF(N276="sníž. přenesená",J276,0)</f>
        <v>0</v>
      </c>
      <c r="BI276" s="140">
        <f>IF(N276="nulová",J276,0)</f>
        <v>0</v>
      </c>
      <c r="BJ276" s="18" t="s">
        <v>131</v>
      </c>
      <c r="BK276" s="140">
        <f>ROUND(I276*H276,2)</f>
        <v>0</v>
      </c>
      <c r="BL276" s="18" t="s">
        <v>130</v>
      </c>
      <c r="BM276" s="139" t="s">
        <v>375</v>
      </c>
    </row>
    <row r="277" spans="2:65" s="1" customFormat="1" ht="11.25">
      <c r="B277" s="33"/>
      <c r="D277" s="141" t="s">
        <v>133</v>
      </c>
      <c r="F277" s="142" t="s">
        <v>374</v>
      </c>
      <c r="I277" s="143"/>
      <c r="L277" s="33"/>
      <c r="M277" s="144"/>
      <c r="T277" s="54"/>
      <c r="AT277" s="18" t="s">
        <v>133</v>
      </c>
      <c r="AU277" s="18" t="s">
        <v>131</v>
      </c>
    </row>
    <row r="278" spans="2:65" s="12" customFormat="1" ht="11.25">
      <c r="B278" s="147"/>
      <c r="D278" s="141" t="s">
        <v>137</v>
      </c>
      <c r="E278" s="148" t="s">
        <v>19</v>
      </c>
      <c r="F278" s="149" t="s">
        <v>365</v>
      </c>
      <c r="H278" s="150">
        <v>1.0149999999999999</v>
      </c>
      <c r="I278" s="151"/>
      <c r="L278" s="147"/>
      <c r="M278" s="152"/>
      <c r="T278" s="153"/>
      <c r="AT278" s="148" t="s">
        <v>137</v>
      </c>
      <c r="AU278" s="148" t="s">
        <v>131</v>
      </c>
      <c r="AV278" s="12" t="s">
        <v>131</v>
      </c>
      <c r="AW278" s="12" t="s">
        <v>37</v>
      </c>
      <c r="AX278" s="12" t="s">
        <v>76</v>
      </c>
      <c r="AY278" s="148" t="s">
        <v>123</v>
      </c>
    </row>
    <row r="279" spans="2:65" s="13" customFormat="1" ht="11.25">
      <c r="B279" s="154"/>
      <c r="D279" s="141" t="s">
        <v>137</v>
      </c>
      <c r="E279" s="155" t="s">
        <v>19</v>
      </c>
      <c r="F279" s="156" t="s">
        <v>139</v>
      </c>
      <c r="H279" s="157">
        <v>1.0149999999999999</v>
      </c>
      <c r="I279" s="158"/>
      <c r="L279" s="154"/>
      <c r="M279" s="159"/>
      <c r="T279" s="160"/>
      <c r="AT279" s="155" t="s">
        <v>137</v>
      </c>
      <c r="AU279" s="155" t="s">
        <v>131</v>
      </c>
      <c r="AV279" s="13" t="s">
        <v>130</v>
      </c>
      <c r="AW279" s="13" t="s">
        <v>37</v>
      </c>
      <c r="AX279" s="13" t="s">
        <v>84</v>
      </c>
      <c r="AY279" s="155" t="s">
        <v>123</v>
      </c>
    </row>
    <row r="280" spans="2:65" s="1" customFormat="1" ht="24.2" customHeight="1">
      <c r="B280" s="33"/>
      <c r="C280" s="128" t="s">
        <v>376</v>
      </c>
      <c r="D280" s="128" t="s">
        <v>125</v>
      </c>
      <c r="E280" s="129" t="s">
        <v>377</v>
      </c>
      <c r="F280" s="130" t="s">
        <v>378</v>
      </c>
      <c r="G280" s="131" t="s">
        <v>354</v>
      </c>
      <c r="H280" s="132">
        <v>1</v>
      </c>
      <c r="I280" s="133"/>
      <c r="J280" s="134">
        <f>ROUND(I280*H280,2)</f>
        <v>0</v>
      </c>
      <c r="K280" s="130" t="s">
        <v>129</v>
      </c>
      <c r="L280" s="33"/>
      <c r="M280" s="135" t="s">
        <v>19</v>
      </c>
      <c r="N280" s="136" t="s">
        <v>48</v>
      </c>
      <c r="P280" s="137">
        <f>O280*H280</f>
        <v>0</v>
      </c>
      <c r="Q280" s="137">
        <v>3.406E-2</v>
      </c>
      <c r="R280" s="137">
        <f>Q280*H280</f>
        <v>3.406E-2</v>
      </c>
      <c r="S280" s="137">
        <v>0</v>
      </c>
      <c r="T280" s="138">
        <f>S280*H280</f>
        <v>0</v>
      </c>
      <c r="AR280" s="139" t="s">
        <v>130</v>
      </c>
      <c r="AT280" s="139" t="s">
        <v>125</v>
      </c>
      <c r="AU280" s="139" t="s">
        <v>131</v>
      </c>
      <c r="AY280" s="18" t="s">
        <v>123</v>
      </c>
      <c r="BE280" s="140">
        <f>IF(N280="základní",J280,0)</f>
        <v>0</v>
      </c>
      <c r="BF280" s="140">
        <f>IF(N280="snížená",J280,0)</f>
        <v>0</v>
      </c>
      <c r="BG280" s="140">
        <f>IF(N280="zákl. přenesená",J280,0)</f>
        <v>0</v>
      </c>
      <c r="BH280" s="140">
        <f>IF(N280="sníž. přenesená",J280,0)</f>
        <v>0</v>
      </c>
      <c r="BI280" s="140">
        <f>IF(N280="nulová",J280,0)</f>
        <v>0</v>
      </c>
      <c r="BJ280" s="18" t="s">
        <v>131</v>
      </c>
      <c r="BK280" s="140">
        <f>ROUND(I280*H280,2)</f>
        <v>0</v>
      </c>
      <c r="BL280" s="18" t="s">
        <v>130</v>
      </c>
      <c r="BM280" s="139" t="s">
        <v>379</v>
      </c>
    </row>
    <row r="281" spans="2:65" s="1" customFormat="1" ht="29.25">
      <c r="B281" s="33"/>
      <c r="D281" s="141" t="s">
        <v>133</v>
      </c>
      <c r="F281" s="142" t="s">
        <v>380</v>
      </c>
      <c r="I281" s="143"/>
      <c r="L281" s="33"/>
      <c r="M281" s="144"/>
      <c r="T281" s="54"/>
      <c r="AT281" s="18" t="s">
        <v>133</v>
      </c>
      <c r="AU281" s="18" t="s">
        <v>131</v>
      </c>
    </row>
    <row r="282" spans="2:65" s="1" customFormat="1" ht="11.25">
      <c r="B282" s="33"/>
      <c r="D282" s="145" t="s">
        <v>135</v>
      </c>
      <c r="F282" s="146" t="s">
        <v>381</v>
      </c>
      <c r="I282" s="143"/>
      <c r="L282" s="33"/>
      <c r="M282" s="144"/>
      <c r="T282" s="54"/>
      <c r="AT282" s="18" t="s">
        <v>135</v>
      </c>
      <c r="AU282" s="18" t="s">
        <v>131</v>
      </c>
    </row>
    <row r="283" spans="2:65" s="12" customFormat="1" ht="11.25">
      <c r="B283" s="147"/>
      <c r="D283" s="141" t="s">
        <v>137</v>
      </c>
      <c r="E283" s="148" t="s">
        <v>19</v>
      </c>
      <c r="F283" s="149" t="s">
        <v>382</v>
      </c>
      <c r="H283" s="150">
        <v>1</v>
      </c>
      <c r="I283" s="151"/>
      <c r="L283" s="147"/>
      <c r="M283" s="152"/>
      <c r="T283" s="153"/>
      <c r="AT283" s="148" t="s">
        <v>137</v>
      </c>
      <c r="AU283" s="148" t="s">
        <v>131</v>
      </c>
      <c r="AV283" s="12" t="s">
        <v>131</v>
      </c>
      <c r="AW283" s="12" t="s">
        <v>37</v>
      </c>
      <c r="AX283" s="12" t="s">
        <v>76</v>
      </c>
      <c r="AY283" s="148" t="s">
        <v>123</v>
      </c>
    </row>
    <row r="284" spans="2:65" s="13" customFormat="1" ht="11.25">
      <c r="B284" s="154"/>
      <c r="D284" s="141" t="s">
        <v>137</v>
      </c>
      <c r="E284" s="155" t="s">
        <v>19</v>
      </c>
      <c r="F284" s="156" t="s">
        <v>139</v>
      </c>
      <c r="H284" s="157">
        <v>1</v>
      </c>
      <c r="I284" s="158"/>
      <c r="L284" s="154"/>
      <c r="M284" s="159"/>
      <c r="T284" s="160"/>
      <c r="AT284" s="155" t="s">
        <v>137</v>
      </c>
      <c r="AU284" s="155" t="s">
        <v>131</v>
      </c>
      <c r="AV284" s="13" t="s">
        <v>130</v>
      </c>
      <c r="AW284" s="13" t="s">
        <v>37</v>
      </c>
      <c r="AX284" s="13" t="s">
        <v>84</v>
      </c>
      <c r="AY284" s="155" t="s">
        <v>123</v>
      </c>
    </row>
    <row r="285" spans="2:65" s="11" customFormat="1" ht="22.9" customHeight="1">
      <c r="B285" s="116"/>
      <c r="D285" s="117" t="s">
        <v>75</v>
      </c>
      <c r="E285" s="126" t="s">
        <v>192</v>
      </c>
      <c r="F285" s="126" t="s">
        <v>383</v>
      </c>
      <c r="I285" s="119"/>
      <c r="J285" s="127">
        <f>BK285</f>
        <v>0</v>
      </c>
      <c r="L285" s="116"/>
      <c r="M285" s="121"/>
      <c r="P285" s="122">
        <f>SUM(P286:P304)</f>
        <v>0</v>
      </c>
      <c r="R285" s="122">
        <f>SUM(R286:R304)</f>
        <v>0.25900000000000001</v>
      </c>
      <c r="T285" s="123">
        <f>SUM(T286:T304)</f>
        <v>0</v>
      </c>
      <c r="AR285" s="117" t="s">
        <v>84</v>
      </c>
      <c r="AT285" s="124" t="s">
        <v>75</v>
      </c>
      <c r="AU285" s="124" t="s">
        <v>84</v>
      </c>
      <c r="AY285" s="117" t="s">
        <v>123</v>
      </c>
      <c r="BK285" s="125">
        <f>SUM(BK286:BK304)</f>
        <v>0</v>
      </c>
    </row>
    <row r="286" spans="2:65" s="1" customFormat="1" ht="24.2" customHeight="1">
      <c r="B286" s="33"/>
      <c r="C286" s="128" t="s">
        <v>384</v>
      </c>
      <c r="D286" s="128" t="s">
        <v>125</v>
      </c>
      <c r="E286" s="129" t="s">
        <v>147</v>
      </c>
      <c r="F286" s="130" t="s">
        <v>385</v>
      </c>
      <c r="G286" s="131" t="s">
        <v>305</v>
      </c>
      <c r="H286" s="132">
        <v>1</v>
      </c>
      <c r="I286" s="133"/>
      <c r="J286" s="134">
        <f>ROUND(I286*H286,2)</f>
        <v>0</v>
      </c>
      <c r="K286" s="130" t="s">
        <v>19</v>
      </c>
      <c r="L286" s="33"/>
      <c r="M286" s="135" t="s">
        <v>19</v>
      </c>
      <c r="N286" s="136" t="s">
        <v>48</v>
      </c>
      <c r="P286" s="137">
        <f>O286*H286</f>
        <v>0</v>
      </c>
      <c r="Q286" s="137">
        <v>0</v>
      </c>
      <c r="R286" s="137">
        <f>Q286*H286</f>
        <v>0</v>
      </c>
      <c r="S286" s="137">
        <v>0</v>
      </c>
      <c r="T286" s="138">
        <f>S286*H286</f>
        <v>0</v>
      </c>
      <c r="AR286" s="139" t="s">
        <v>130</v>
      </c>
      <c r="AT286" s="139" t="s">
        <v>125</v>
      </c>
      <c r="AU286" s="139" t="s">
        <v>131</v>
      </c>
      <c r="AY286" s="18" t="s">
        <v>123</v>
      </c>
      <c r="BE286" s="140">
        <f>IF(N286="základní",J286,0)</f>
        <v>0</v>
      </c>
      <c r="BF286" s="140">
        <f>IF(N286="snížená",J286,0)</f>
        <v>0</v>
      </c>
      <c r="BG286" s="140">
        <f>IF(N286="zákl. přenesená",J286,0)</f>
        <v>0</v>
      </c>
      <c r="BH286" s="140">
        <f>IF(N286="sníž. přenesená",J286,0)</f>
        <v>0</v>
      </c>
      <c r="BI286" s="140">
        <f>IF(N286="nulová",J286,0)</f>
        <v>0</v>
      </c>
      <c r="BJ286" s="18" t="s">
        <v>131</v>
      </c>
      <c r="BK286" s="140">
        <f>ROUND(I286*H286,2)</f>
        <v>0</v>
      </c>
      <c r="BL286" s="18" t="s">
        <v>130</v>
      </c>
      <c r="BM286" s="139" t="s">
        <v>386</v>
      </c>
    </row>
    <row r="287" spans="2:65" s="1" customFormat="1" ht="19.5">
      <c r="B287" s="33"/>
      <c r="D287" s="141" t="s">
        <v>133</v>
      </c>
      <c r="F287" s="142" t="s">
        <v>387</v>
      </c>
      <c r="I287" s="143"/>
      <c r="L287" s="33"/>
      <c r="M287" s="144"/>
      <c r="T287" s="54"/>
      <c r="AT287" s="18" t="s">
        <v>133</v>
      </c>
      <c r="AU287" s="18" t="s">
        <v>131</v>
      </c>
    </row>
    <row r="288" spans="2:65" s="12" customFormat="1" ht="11.25">
      <c r="B288" s="147"/>
      <c r="D288" s="141" t="s">
        <v>137</v>
      </c>
      <c r="E288" s="148" t="s">
        <v>19</v>
      </c>
      <c r="F288" s="149" t="s">
        <v>388</v>
      </c>
      <c r="H288" s="150">
        <v>1</v>
      </c>
      <c r="I288" s="151"/>
      <c r="L288" s="147"/>
      <c r="M288" s="152"/>
      <c r="T288" s="153"/>
      <c r="AT288" s="148" t="s">
        <v>137</v>
      </c>
      <c r="AU288" s="148" t="s">
        <v>131</v>
      </c>
      <c r="AV288" s="12" t="s">
        <v>131</v>
      </c>
      <c r="AW288" s="12" t="s">
        <v>37</v>
      </c>
      <c r="AX288" s="12" t="s">
        <v>76</v>
      </c>
      <c r="AY288" s="148" t="s">
        <v>123</v>
      </c>
    </row>
    <row r="289" spans="2:65" s="13" customFormat="1" ht="11.25">
      <c r="B289" s="154"/>
      <c r="D289" s="141" t="s">
        <v>137</v>
      </c>
      <c r="E289" s="155" t="s">
        <v>19</v>
      </c>
      <c r="F289" s="156" t="s">
        <v>139</v>
      </c>
      <c r="H289" s="157">
        <v>1</v>
      </c>
      <c r="I289" s="158"/>
      <c r="L289" s="154"/>
      <c r="M289" s="159"/>
      <c r="T289" s="160"/>
      <c r="AT289" s="155" t="s">
        <v>137</v>
      </c>
      <c r="AU289" s="155" t="s">
        <v>131</v>
      </c>
      <c r="AV289" s="13" t="s">
        <v>130</v>
      </c>
      <c r="AW289" s="13" t="s">
        <v>37</v>
      </c>
      <c r="AX289" s="13" t="s">
        <v>84</v>
      </c>
      <c r="AY289" s="155" t="s">
        <v>123</v>
      </c>
    </row>
    <row r="290" spans="2:65" s="1" customFormat="1" ht="33" customHeight="1">
      <c r="B290" s="33"/>
      <c r="C290" s="128" t="s">
        <v>389</v>
      </c>
      <c r="D290" s="128" t="s">
        <v>125</v>
      </c>
      <c r="E290" s="129" t="s">
        <v>390</v>
      </c>
      <c r="F290" s="130" t="s">
        <v>391</v>
      </c>
      <c r="G290" s="131" t="s">
        <v>142</v>
      </c>
      <c r="H290" s="132">
        <v>2</v>
      </c>
      <c r="I290" s="133"/>
      <c r="J290" s="134">
        <f>ROUND(I290*H290,2)</f>
        <v>0</v>
      </c>
      <c r="K290" s="130" t="s">
        <v>129</v>
      </c>
      <c r="L290" s="33"/>
      <c r="M290" s="135" t="s">
        <v>19</v>
      </c>
      <c r="N290" s="136" t="s">
        <v>48</v>
      </c>
      <c r="P290" s="137">
        <f>O290*H290</f>
        <v>0</v>
      </c>
      <c r="Q290" s="137">
        <v>0.1295</v>
      </c>
      <c r="R290" s="137">
        <f>Q290*H290</f>
        <v>0.25900000000000001</v>
      </c>
      <c r="S290" s="137">
        <v>0</v>
      </c>
      <c r="T290" s="138">
        <f>S290*H290</f>
        <v>0</v>
      </c>
      <c r="AR290" s="139" t="s">
        <v>130</v>
      </c>
      <c r="AT290" s="139" t="s">
        <v>125</v>
      </c>
      <c r="AU290" s="139" t="s">
        <v>131</v>
      </c>
      <c r="AY290" s="18" t="s">
        <v>123</v>
      </c>
      <c r="BE290" s="140">
        <f>IF(N290="základní",J290,0)</f>
        <v>0</v>
      </c>
      <c r="BF290" s="140">
        <f>IF(N290="snížená",J290,0)</f>
        <v>0</v>
      </c>
      <c r="BG290" s="140">
        <f>IF(N290="zákl. přenesená",J290,0)</f>
        <v>0</v>
      </c>
      <c r="BH290" s="140">
        <f>IF(N290="sníž. přenesená",J290,0)</f>
        <v>0</v>
      </c>
      <c r="BI290" s="140">
        <f>IF(N290="nulová",J290,0)</f>
        <v>0</v>
      </c>
      <c r="BJ290" s="18" t="s">
        <v>131</v>
      </c>
      <c r="BK290" s="140">
        <f>ROUND(I290*H290,2)</f>
        <v>0</v>
      </c>
      <c r="BL290" s="18" t="s">
        <v>130</v>
      </c>
      <c r="BM290" s="139" t="s">
        <v>392</v>
      </c>
    </row>
    <row r="291" spans="2:65" s="1" customFormat="1" ht="29.25">
      <c r="B291" s="33"/>
      <c r="D291" s="141" t="s">
        <v>133</v>
      </c>
      <c r="F291" s="142" t="s">
        <v>393</v>
      </c>
      <c r="I291" s="143"/>
      <c r="L291" s="33"/>
      <c r="M291" s="144"/>
      <c r="T291" s="54"/>
      <c r="AT291" s="18" t="s">
        <v>133</v>
      </c>
      <c r="AU291" s="18" t="s">
        <v>131</v>
      </c>
    </row>
    <row r="292" spans="2:65" s="1" customFormat="1" ht="11.25">
      <c r="B292" s="33"/>
      <c r="D292" s="145" t="s">
        <v>135</v>
      </c>
      <c r="F292" s="146" t="s">
        <v>394</v>
      </c>
      <c r="I292" s="143"/>
      <c r="L292" s="33"/>
      <c r="M292" s="144"/>
      <c r="T292" s="54"/>
      <c r="AT292" s="18" t="s">
        <v>135</v>
      </c>
      <c r="AU292" s="18" t="s">
        <v>131</v>
      </c>
    </row>
    <row r="293" spans="2:65" s="12" customFormat="1" ht="11.25">
      <c r="B293" s="147"/>
      <c r="D293" s="141" t="s">
        <v>137</v>
      </c>
      <c r="E293" s="148" t="s">
        <v>19</v>
      </c>
      <c r="F293" s="149" t="s">
        <v>395</v>
      </c>
      <c r="H293" s="150">
        <v>2</v>
      </c>
      <c r="I293" s="151"/>
      <c r="L293" s="147"/>
      <c r="M293" s="152"/>
      <c r="T293" s="153"/>
      <c r="AT293" s="148" t="s">
        <v>137</v>
      </c>
      <c r="AU293" s="148" t="s">
        <v>131</v>
      </c>
      <c r="AV293" s="12" t="s">
        <v>131</v>
      </c>
      <c r="AW293" s="12" t="s">
        <v>37</v>
      </c>
      <c r="AX293" s="12" t="s">
        <v>76</v>
      </c>
      <c r="AY293" s="148" t="s">
        <v>123</v>
      </c>
    </row>
    <row r="294" spans="2:65" s="13" customFormat="1" ht="11.25">
      <c r="B294" s="154"/>
      <c r="D294" s="141" t="s">
        <v>137</v>
      </c>
      <c r="E294" s="155" t="s">
        <v>19</v>
      </c>
      <c r="F294" s="156" t="s">
        <v>139</v>
      </c>
      <c r="H294" s="157">
        <v>2</v>
      </c>
      <c r="I294" s="158"/>
      <c r="L294" s="154"/>
      <c r="M294" s="159"/>
      <c r="T294" s="160"/>
      <c r="AT294" s="155" t="s">
        <v>137</v>
      </c>
      <c r="AU294" s="155" t="s">
        <v>131</v>
      </c>
      <c r="AV294" s="13" t="s">
        <v>130</v>
      </c>
      <c r="AW294" s="13" t="s">
        <v>37</v>
      </c>
      <c r="AX294" s="13" t="s">
        <v>84</v>
      </c>
      <c r="AY294" s="155" t="s">
        <v>123</v>
      </c>
    </row>
    <row r="295" spans="2:65" s="1" customFormat="1" ht="24.2" customHeight="1">
      <c r="B295" s="33"/>
      <c r="C295" s="128" t="s">
        <v>301</v>
      </c>
      <c r="D295" s="128" t="s">
        <v>125</v>
      </c>
      <c r="E295" s="129" t="s">
        <v>396</v>
      </c>
      <c r="F295" s="130" t="s">
        <v>397</v>
      </c>
      <c r="G295" s="131" t="s">
        <v>142</v>
      </c>
      <c r="H295" s="132">
        <v>2</v>
      </c>
      <c r="I295" s="133"/>
      <c r="J295" s="134">
        <f>ROUND(I295*H295,2)</f>
        <v>0</v>
      </c>
      <c r="K295" s="130" t="s">
        <v>129</v>
      </c>
      <c r="L295" s="33"/>
      <c r="M295" s="135" t="s">
        <v>19</v>
      </c>
      <c r="N295" s="136" t="s">
        <v>48</v>
      </c>
      <c r="P295" s="137">
        <f>O295*H295</f>
        <v>0</v>
      </c>
      <c r="Q295" s="137">
        <v>0</v>
      </c>
      <c r="R295" s="137">
        <f>Q295*H295</f>
        <v>0</v>
      </c>
      <c r="S295" s="137">
        <v>0</v>
      </c>
      <c r="T295" s="138">
        <f>S295*H295</f>
        <v>0</v>
      </c>
      <c r="AR295" s="139" t="s">
        <v>130</v>
      </c>
      <c r="AT295" s="139" t="s">
        <v>125</v>
      </c>
      <c r="AU295" s="139" t="s">
        <v>131</v>
      </c>
      <c r="AY295" s="18" t="s">
        <v>123</v>
      </c>
      <c r="BE295" s="140">
        <f>IF(N295="základní",J295,0)</f>
        <v>0</v>
      </c>
      <c r="BF295" s="140">
        <f>IF(N295="snížená",J295,0)</f>
        <v>0</v>
      </c>
      <c r="BG295" s="140">
        <f>IF(N295="zákl. přenesená",J295,0)</f>
        <v>0</v>
      </c>
      <c r="BH295" s="140">
        <f>IF(N295="sníž. přenesená",J295,0)</f>
        <v>0</v>
      </c>
      <c r="BI295" s="140">
        <f>IF(N295="nulová",J295,0)</f>
        <v>0</v>
      </c>
      <c r="BJ295" s="18" t="s">
        <v>131</v>
      </c>
      <c r="BK295" s="140">
        <f>ROUND(I295*H295,2)</f>
        <v>0</v>
      </c>
      <c r="BL295" s="18" t="s">
        <v>130</v>
      </c>
      <c r="BM295" s="139" t="s">
        <v>398</v>
      </c>
    </row>
    <row r="296" spans="2:65" s="1" customFormat="1" ht="39">
      <c r="B296" s="33"/>
      <c r="D296" s="141" t="s">
        <v>133</v>
      </c>
      <c r="F296" s="142" t="s">
        <v>399</v>
      </c>
      <c r="I296" s="143"/>
      <c r="L296" s="33"/>
      <c r="M296" s="144"/>
      <c r="T296" s="54"/>
      <c r="AT296" s="18" t="s">
        <v>133</v>
      </c>
      <c r="AU296" s="18" t="s">
        <v>131</v>
      </c>
    </row>
    <row r="297" spans="2:65" s="1" customFormat="1" ht="11.25">
      <c r="B297" s="33"/>
      <c r="D297" s="145" t="s">
        <v>135</v>
      </c>
      <c r="F297" s="146" t="s">
        <v>400</v>
      </c>
      <c r="I297" s="143"/>
      <c r="L297" s="33"/>
      <c r="M297" s="144"/>
      <c r="T297" s="54"/>
      <c r="AT297" s="18" t="s">
        <v>135</v>
      </c>
      <c r="AU297" s="18" t="s">
        <v>131</v>
      </c>
    </row>
    <row r="298" spans="2:65" s="12" customFormat="1" ht="11.25">
      <c r="B298" s="147"/>
      <c r="D298" s="141" t="s">
        <v>137</v>
      </c>
      <c r="E298" s="148" t="s">
        <v>19</v>
      </c>
      <c r="F298" s="149" t="s">
        <v>401</v>
      </c>
      <c r="H298" s="150">
        <v>2</v>
      </c>
      <c r="I298" s="151"/>
      <c r="L298" s="147"/>
      <c r="M298" s="152"/>
      <c r="T298" s="153"/>
      <c r="AT298" s="148" t="s">
        <v>137</v>
      </c>
      <c r="AU298" s="148" t="s">
        <v>131</v>
      </c>
      <c r="AV298" s="12" t="s">
        <v>131</v>
      </c>
      <c r="AW298" s="12" t="s">
        <v>37</v>
      </c>
      <c r="AX298" s="12" t="s">
        <v>76</v>
      </c>
      <c r="AY298" s="148" t="s">
        <v>123</v>
      </c>
    </row>
    <row r="299" spans="2:65" s="13" customFormat="1" ht="11.25">
      <c r="B299" s="154"/>
      <c r="D299" s="141" t="s">
        <v>137</v>
      </c>
      <c r="E299" s="155" t="s">
        <v>19</v>
      </c>
      <c r="F299" s="156" t="s">
        <v>139</v>
      </c>
      <c r="H299" s="157">
        <v>2</v>
      </c>
      <c r="I299" s="158"/>
      <c r="L299" s="154"/>
      <c r="M299" s="159"/>
      <c r="T299" s="160"/>
      <c r="AT299" s="155" t="s">
        <v>137</v>
      </c>
      <c r="AU299" s="155" t="s">
        <v>131</v>
      </c>
      <c r="AV299" s="13" t="s">
        <v>130</v>
      </c>
      <c r="AW299" s="13" t="s">
        <v>37</v>
      </c>
      <c r="AX299" s="13" t="s">
        <v>84</v>
      </c>
      <c r="AY299" s="155" t="s">
        <v>123</v>
      </c>
    </row>
    <row r="300" spans="2:65" s="1" customFormat="1" ht="24.2" customHeight="1">
      <c r="B300" s="33"/>
      <c r="C300" s="128" t="s">
        <v>402</v>
      </c>
      <c r="D300" s="128" t="s">
        <v>125</v>
      </c>
      <c r="E300" s="129" t="s">
        <v>403</v>
      </c>
      <c r="F300" s="130" t="s">
        <v>404</v>
      </c>
      <c r="G300" s="131" t="s">
        <v>128</v>
      </c>
      <c r="H300" s="132">
        <v>4</v>
      </c>
      <c r="I300" s="133"/>
      <c r="J300" s="134">
        <f>ROUND(I300*H300,2)</f>
        <v>0</v>
      </c>
      <c r="K300" s="130" t="s">
        <v>129</v>
      </c>
      <c r="L300" s="33"/>
      <c r="M300" s="135" t="s">
        <v>19</v>
      </c>
      <c r="N300" s="136" t="s">
        <v>48</v>
      </c>
      <c r="P300" s="137">
        <f>O300*H300</f>
        <v>0</v>
      </c>
      <c r="Q300" s="137">
        <v>0</v>
      </c>
      <c r="R300" s="137">
        <f>Q300*H300</f>
        <v>0</v>
      </c>
      <c r="S300" s="137">
        <v>0</v>
      </c>
      <c r="T300" s="138">
        <f>S300*H300</f>
        <v>0</v>
      </c>
      <c r="AR300" s="139" t="s">
        <v>130</v>
      </c>
      <c r="AT300" s="139" t="s">
        <v>125</v>
      </c>
      <c r="AU300" s="139" t="s">
        <v>131</v>
      </c>
      <c r="AY300" s="18" t="s">
        <v>123</v>
      </c>
      <c r="BE300" s="140">
        <f>IF(N300="základní",J300,0)</f>
        <v>0</v>
      </c>
      <c r="BF300" s="140">
        <f>IF(N300="snížená",J300,0)</f>
        <v>0</v>
      </c>
      <c r="BG300" s="140">
        <f>IF(N300="zákl. přenesená",J300,0)</f>
        <v>0</v>
      </c>
      <c r="BH300" s="140">
        <f>IF(N300="sníž. přenesená",J300,0)</f>
        <v>0</v>
      </c>
      <c r="BI300" s="140">
        <f>IF(N300="nulová",J300,0)</f>
        <v>0</v>
      </c>
      <c r="BJ300" s="18" t="s">
        <v>131</v>
      </c>
      <c r="BK300" s="140">
        <f>ROUND(I300*H300,2)</f>
        <v>0</v>
      </c>
      <c r="BL300" s="18" t="s">
        <v>130</v>
      </c>
      <c r="BM300" s="139" t="s">
        <v>405</v>
      </c>
    </row>
    <row r="301" spans="2:65" s="1" customFormat="1" ht="39">
      <c r="B301" s="33"/>
      <c r="D301" s="141" t="s">
        <v>133</v>
      </c>
      <c r="F301" s="142" t="s">
        <v>406</v>
      </c>
      <c r="I301" s="143"/>
      <c r="L301" s="33"/>
      <c r="M301" s="144"/>
      <c r="T301" s="54"/>
      <c r="AT301" s="18" t="s">
        <v>133</v>
      </c>
      <c r="AU301" s="18" t="s">
        <v>131</v>
      </c>
    </row>
    <row r="302" spans="2:65" s="1" customFormat="1" ht="11.25">
      <c r="B302" s="33"/>
      <c r="D302" s="145" t="s">
        <v>135</v>
      </c>
      <c r="F302" s="146" t="s">
        <v>407</v>
      </c>
      <c r="I302" s="143"/>
      <c r="L302" s="33"/>
      <c r="M302" s="144"/>
      <c r="T302" s="54"/>
      <c r="AT302" s="18" t="s">
        <v>135</v>
      </c>
      <c r="AU302" s="18" t="s">
        <v>131</v>
      </c>
    </row>
    <row r="303" spans="2:65" s="12" customFormat="1" ht="11.25">
      <c r="B303" s="147"/>
      <c r="D303" s="141" t="s">
        <v>137</v>
      </c>
      <c r="E303" s="148" t="s">
        <v>19</v>
      </c>
      <c r="F303" s="149" t="s">
        <v>408</v>
      </c>
      <c r="H303" s="150">
        <v>4</v>
      </c>
      <c r="I303" s="151"/>
      <c r="L303" s="147"/>
      <c r="M303" s="152"/>
      <c r="T303" s="153"/>
      <c r="AT303" s="148" t="s">
        <v>137</v>
      </c>
      <c r="AU303" s="148" t="s">
        <v>131</v>
      </c>
      <c r="AV303" s="12" t="s">
        <v>131</v>
      </c>
      <c r="AW303" s="12" t="s">
        <v>37</v>
      </c>
      <c r="AX303" s="12" t="s">
        <v>76</v>
      </c>
      <c r="AY303" s="148" t="s">
        <v>123</v>
      </c>
    </row>
    <row r="304" spans="2:65" s="13" customFormat="1" ht="11.25">
      <c r="B304" s="154"/>
      <c r="D304" s="141" t="s">
        <v>137</v>
      </c>
      <c r="E304" s="155" t="s">
        <v>19</v>
      </c>
      <c r="F304" s="156" t="s">
        <v>139</v>
      </c>
      <c r="H304" s="157">
        <v>4</v>
      </c>
      <c r="I304" s="158"/>
      <c r="L304" s="154"/>
      <c r="M304" s="159"/>
      <c r="T304" s="160"/>
      <c r="AT304" s="155" t="s">
        <v>137</v>
      </c>
      <c r="AU304" s="155" t="s">
        <v>131</v>
      </c>
      <c r="AV304" s="13" t="s">
        <v>130</v>
      </c>
      <c r="AW304" s="13" t="s">
        <v>37</v>
      </c>
      <c r="AX304" s="13" t="s">
        <v>84</v>
      </c>
      <c r="AY304" s="155" t="s">
        <v>123</v>
      </c>
    </row>
    <row r="305" spans="2:65" s="11" customFormat="1" ht="22.9" customHeight="1">
      <c r="B305" s="116"/>
      <c r="D305" s="117" t="s">
        <v>75</v>
      </c>
      <c r="E305" s="126" t="s">
        <v>409</v>
      </c>
      <c r="F305" s="126" t="s">
        <v>410</v>
      </c>
      <c r="I305" s="119"/>
      <c r="J305" s="127">
        <f>BK305</f>
        <v>0</v>
      </c>
      <c r="L305" s="116"/>
      <c r="M305" s="121"/>
      <c r="P305" s="122">
        <f>SUM(P306:P308)</f>
        <v>0</v>
      </c>
      <c r="R305" s="122">
        <f>SUM(R306:R308)</f>
        <v>0</v>
      </c>
      <c r="T305" s="123">
        <f>SUM(T306:T308)</f>
        <v>0</v>
      </c>
      <c r="AR305" s="117" t="s">
        <v>84</v>
      </c>
      <c r="AT305" s="124" t="s">
        <v>75</v>
      </c>
      <c r="AU305" s="124" t="s">
        <v>84</v>
      </c>
      <c r="AY305" s="117" t="s">
        <v>123</v>
      </c>
      <c r="BK305" s="125">
        <f>SUM(BK306:BK308)</f>
        <v>0</v>
      </c>
    </row>
    <row r="306" spans="2:65" s="1" customFormat="1" ht="24.2" customHeight="1">
      <c r="B306" s="33"/>
      <c r="C306" s="128" t="s">
        <v>411</v>
      </c>
      <c r="D306" s="128" t="s">
        <v>125</v>
      </c>
      <c r="E306" s="129" t="s">
        <v>412</v>
      </c>
      <c r="F306" s="130" t="s">
        <v>413</v>
      </c>
      <c r="G306" s="131" t="s">
        <v>211</v>
      </c>
      <c r="H306" s="132">
        <v>5.8620000000000001</v>
      </c>
      <c r="I306" s="133"/>
      <c r="J306" s="134">
        <f>ROUND(I306*H306,2)</f>
        <v>0</v>
      </c>
      <c r="K306" s="130" t="s">
        <v>129</v>
      </c>
      <c r="L306" s="33"/>
      <c r="M306" s="135" t="s">
        <v>19</v>
      </c>
      <c r="N306" s="136" t="s">
        <v>48</v>
      </c>
      <c r="P306" s="137">
        <f>O306*H306</f>
        <v>0</v>
      </c>
      <c r="Q306" s="137">
        <v>0</v>
      </c>
      <c r="R306" s="137">
        <f>Q306*H306</f>
        <v>0</v>
      </c>
      <c r="S306" s="137">
        <v>0</v>
      </c>
      <c r="T306" s="138">
        <f>S306*H306</f>
        <v>0</v>
      </c>
      <c r="AR306" s="139" t="s">
        <v>130</v>
      </c>
      <c r="AT306" s="139" t="s">
        <v>125</v>
      </c>
      <c r="AU306" s="139" t="s">
        <v>131</v>
      </c>
      <c r="AY306" s="18" t="s">
        <v>123</v>
      </c>
      <c r="BE306" s="140">
        <f>IF(N306="základní",J306,0)</f>
        <v>0</v>
      </c>
      <c r="BF306" s="140">
        <f>IF(N306="snížená",J306,0)</f>
        <v>0</v>
      </c>
      <c r="BG306" s="140">
        <f>IF(N306="zákl. přenesená",J306,0)</f>
        <v>0</v>
      </c>
      <c r="BH306" s="140">
        <f>IF(N306="sníž. přenesená",J306,0)</f>
        <v>0</v>
      </c>
      <c r="BI306" s="140">
        <f>IF(N306="nulová",J306,0)</f>
        <v>0</v>
      </c>
      <c r="BJ306" s="18" t="s">
        <v>131</v>
      </c>
      <c r="BK306" s="140">
        <f>ROUND(I306*H306,2)</f>
        <v>0</v>
      </c>
      <c r="BL306" s="18" t="s">
        <v>130</v>
      </c>
      <c r="BM306" s="139" t="s">
        <v>414</v>
      </c>
    </row>
    <row r="307" spans="2:65" s="1" customFormat="1" ht="29.25">
      <c r="B307" s="33"/>
      <c r="D307" s="141" t="s">
        <v>133</v>
      </c>
      <c r="F307" s="142" t="s">
        <v>415</v>
      </c>
      <c r="I307" s="143"/>
      <c r="L307" s="33"/>
      <c r="M307" s="144"/>
      <c r="T307" s="54"/>
      <c r="AT307" s="18" t="s">
        <v>133</v>
      </c>
      <c r="AU307" s="18" t="s">
        <v>131</v>
      </c>
    </row>
    <row r="308" spans="2:65" s="1" customFormat="1" ht="11.25">
      <c r="B308" s="33"/>
      <c r="D308" s="145" t="s">
        <v>135</v>
      </c>
      <c r="F308" s="146" t="s">
        <v>416</v>
      </c>
      <c r="I308" s="143"/>
      <c r="L308" s="33"/>
      <c r="M308" s="144"/>
      <c r="T308" s="54"/>
      <c r="AT308" s="18" t="s">
        <v>135</v>
      </c>
      <c r="AU308" s="18" t="s">
        <v>131</v>
      </c>
    </row>
    <row r="309" spans="2:65" s="11" customFormat="1" ht="25.9" customHeight="1">
      <c r="B309" s="116"/>
      <c r="D309" s="117" t="s">
        <v>75</v>
      </c>
      <c r="E309" s="118" t="s">
        <v>231</v>
      </c>
      <c r="F309" s="118" t="s">
        <v>417</v>
      </c>
      <c r="I309" s="119"/>
      <c r="J309" s="120">
        <f>BK309</f>
        <v>0</v>
      </c>
      <c r="L309" s="116"/>
      <c r="M309" s="121"/>
      <c r="P309" s="122">
        <f>P310</f>
        <v>0</v>
      </c>
      <c r="R309" s="122">
        <f>R310</f>
        <v>0</v>
      </c>
      <c r="T309" s="123">
        <f>T310</f>
        <v>0</v>
      </c>
      <c r="AR309" s="117" t="s">
        <v>147</v>
      </c>
      <c r="AT309" s="124" t="s">
        <v>75</v>
      </c>
      <c r="AU309" s="124" t="s">
        <v>76</v>
      </c>
      <c r="AY309" s="117" t="s">
        <v>123</v>
      </c>
      <c r="BK309" s="125">
        <f>BK310</f>
        <v>0</v>
      </c>
    </row>
    <row r="310" spans="2:65" s="11" customFormat="1" ht="22.9" customHeight="1">
      <c r="B310" s="116"/>
      <c r="D310" s="117" t="s">
        <v>75</v>
      </c>
      <c r="E310" s="126" t="s">
        <v>418</v>
      </c>
      <c r="F310" s="126" t="s">
        <v>419</v>
      </c>
      <c r="I310" s="119"/>
      <c r="J310" s="127">
        <f>BK310</f>
        <v>0</v>
      </c>
      <c r="L310" s="116"/>
      <c r="M310" s="121"/>
      <c r="P310" s="122">
        <f>SUM(P311:P318)</f>
        <v>0</v>
      </c>
      <c r="R310" s="122">
        <f>SUM(R311:R318)</f>
        <v>0</v>
      </c>
      <c r="T310" s="123">
        <f>SUM(T311:T318)</f>
        <v>0</v>
      </c>
      <c r="AR310" s="117" t="s">
        <v>147</v>
      </c>
      <c r="AT310" s="124" t="s">
        <v>75</v>
      </c>
      <c r="AU310" s="124" t="s">
        <v>84</v>
      </c>
      <c r="AY310" s="117" t="s">
        <v>123</v>
      </c>
      <c r="BK310" s="125">
        <f>SUM(BK311:BK318)</f>
        <v>0</v>
      </c>
    </row>
    <row r="311" spans="2:65" s="1" customFormat="1" ht="24.2" customHeight="1">
      <c r="B311" s="33"/>
      <c r="C311" s="128" t="s">
        <v>420</v>
      </c>
      <c r="D311" s="128" t="s">
        <v>125</v>
      </c>
      <c r="E311" s="129" t="s">
        <v>130</v>
      </c>
      <c r="F311" s="130" t="s">
        <v>421</v>
      </c>
      <c r="G311" s="131" t="s">
        <v>305</v>
      </c>
      <c r="H311" s="132">
        <v>1</v>
      </c>
      <c r="I311" s="133"/>
      <c r="J311" s="134">
        <f>ROUND(I311*H311,2)</f>
        <v>0</v>
      </c>
      <c r="K311" s="130" t="s">
        <v>19</v>
      </c>
      <c r="L311" s="33"/>
      <c r="M311" s="135" t="s">
        <v>19</v>
      </c>
      <c r="N311" s="136" t="s">
        <v>48</v>
      </c>
      <c r="P311" s="137">
        <f>O311*H311</f>
        <v>0</v>
      </c>
      <c r="Q311" s="137">
        <v>0</v>
      </c>
      <c r="R311" s="137">
        <f>Q311*H311</f>
        <v>0</v>
      </c>
      <c r="S311" s="137">
        <v>0</v>
      </c>
      <c r="T311" s="138">
        <f>S311*H311</f>
        <v>0</v>
      </c>
      <c r="AR311" s="139" t="s">
        <v>422</v>
      </c>
      <c r="AT311" s="139" t="s">
        <v>125</v>
      </c>
      <c r="AU311" s="139" t="s">
        <v>131</v>
      </c>
      <c r="AY311" s="18" t="s">
        <v>123</v>
      </c>
      <c r="BE311" s="140">
        <f>IF(N311="základní",J311,0)</f>
        <v>0</v>
      </c>
      <c r="BF311" s="140">
        <f>IF(N311="snížená",J311,0)</f>
        <v>0</v>
      </c>
      <c r="BG311" s="140">
        <f>IF(N311="zákl. přenesená",J311,0)</f>
        <v>0</v>
      </c>
      <c r="BH311" s="140">
        <f>IF(N311="sníž. přenesená",J311,0)</f>
        <v>0</v>
      </c>
      <c r="BI311" s="140">
        <f>IF(N311="nulová",J311,0)</f>
        <v>0</v>
      </c>
      <c r="BJ311" s="18" t="s">
        <v>131</v>
      </c>
      <c r="BK311" s="140">
        <f>ROUND(I311*H311,2)</f>
        <v>0</v>
      </c>
      <c r="BL311" s="18" t="s">
        <v>422</v>
      </c>
      <c r="BM311" s="139" t="s">
        <v>423</v>
      </c>
    </row>
    <row r="312" spans="2:65" s="1" customFormat="1" ht="146.25">
      <c r="B312" s="33"/>
      <c r="D312" s="141" t="s">
        <v>133</v>
      </c>
      <c r="F312" s="142" t="s">
        <v>424</v>
      </c>
      <c r="I312" s="143"/>
      <c r="L312" s="33"/>
      <c r="M312" s="144"/>
      <c r="T312" s="54"/>
      <c r="AT312" s="18" t="s">
        <v>133</v>
      </c>
      <c r="AU312" s="18" t="s">
        <v>131</v>
      </c>
    </row>
    <row r="313" spans="2:65" s="12" customFormat="1" ht="11.25">
      <c r="B313" s="147"/>
      <c r="D313" s="141" t="s">
        <v>137</v>
      </c>
      <c r="E313" s="148" t="s">
        <v>19</v>
      </c>
      <c r="F313" s="149" t="s">
        <v>308</v>
      </c>
      <c r="H313" s="150">
        <v>1</v>
      </c>
      <c r="I313" s="151"/>
      <c r="L313" s="147"/>
      <c r="M313" s="152"/>
      <c r="T313" s="153"/>
      <c r="AT313" s="148" t="s">
        <v>137</v>
      </c>
      <c r="AU313" s="148" t="s">
        <v>131</v>
      </c>
      <c r="AV313" s="12" t="s">
        <v>131</v>
      </c>
      <c r="AW313" s="12" t="s">
        <v>37</v>
      </c>
      <c r="AX313" s="12" t="s">
        <v>76</v>
      </c>
      <c r="AY313" s="148" t="s">
        <v>123</v>
      </c>
    </row>
    <row r="314" spans="2:65" s="13" customFormat="1" ht="11.25">
      <c r="B314" s="154"/>
      <c r="D314" s="141" t="s">
        <v>137</v>
      </c>
      <c r="E314" s="155" t="s">
        <v>19</v>
      </c>
      <c r="F314" s="156" t="s">
        <v>139</v>
      </c>
      <c r="H314" s="157">
        <v>1</v>
      </c>
      <c r="I314" s="158"/>
      <c r="L314" s="154"/>
      <c r="M314" s="159"/>
      <c r="T314" s="160"/>
      <c r="AT314" s="155" t="s">
        <v>137</v>
      </c>
      <c r="AU314" s="155" t="s">
        <v>131</v>
      </c>
      <c r="AV314" s="13" t="s">
        <v>130</v>
      </c>
      <c r="AW314" s="13" t="s">
        <v>37</v>
      </c>
      <c r="AX314" s="13" t="s">
        <v>84</v>
      </c>
      <c r="AY314" s="155" t="s">
        <v>123</v>
      </c>
    </row>
    <row r="315" spans="2:65" s="1" customFormat="1" ht="24.2" customHeight="1">
      <c r="B315" s="33"/>
      <c r="C315" s="128" t="s">
        <v>425</v>
      </c>
      <c r="D315" s="128" t="s">
        <v>125</v>
      </c>
      <c r="E315" s="129" t="s">
        <v>161</v>
      </c>
      <c r="F315" s="130" t="s">
        <v>426</v>
      </c>
      <c r="G315" s="131" t="s">
        <v>305</v>
      </c>
      <c r="H315" s="132">
        <v>1</v>
      </c>
      <c r="I315" s="133"/>
      <c r="J315" s="134">
        <f>ROUND(I315*H315,2)</f>
        <v>0</v>
      </c>
      <c r="K315" s="130" t="s">
        <v>19</v>
      </c>
      <c r="L315" s="33"/>
      <c r="M315" s="135" t="s">
        <v>19</v>
      </c>
      <c r="N315" s="136" t="s">
        <v>48</v>
      </c>
      <c r="P315" s="137">
        <f>O315*H315</f>
        <v>0</v>
      </c>
      <c r="Q315" s="137">
        <v>0</v>
      </c>
      <c r="R315" s="137">
        <f>Q315*H315</f>
        <v>0</v>
      </c>
      <c r="S315" s="137">
        <v>0</v>
      </c>
      <c r="T315" s="138">
        <f>S315*H315</f>
        <v>0</v>
      </c>
      <c r="AR315" s="139" t="s">
        <v>422</v>
      </c>
      <c r="AT315" s="139" t="s">
        <v>125</v>
      </c>
      <c r="AU315" s="139" t="s">
        <v>131</v>
      </c>
      <c r="AY315" s="18" t="s">
        <v>123</v>
      </c>
      <c r="BE315" s="140">
        <f>IF(N315="základní",J315,0)</f>
        <v>0</v>
      </c>
      <c r="BF315" s="140">
        <f>IF(N315="snížená",J315,0)</f>
        <v>0</v>
      </c>
      <c r="BG315" s="140">
        <f>IF(N315="zákl. přenesená",J315,0)</f>
        <v>0</v>
      </c>
      <c r="BH315" s="140">
        <f>IF(N315="sníž. přenesená",J315,0)</f>
        <v>0</v>
      </c>
      <c r="BI315" s="140">
        <f>IF(N315="nulová",J315,0)</f>
        <v>0</v>
      </c>
      <c r="BJ315" s="18" t="s">
        <v>131</v>
      </c>
      <c r="BK315" s="140">
        <f>ROUND(I315*H315,2)</f>
        <v>0</v>
      </c>
      <c r="BL315" s="18" t="s">
        <v>422</v>
      </c>
      <c r="BM315" s="139" t="s">
        <v>427</v>
      </c>
    </row>
    <row r="316" spans="2:65" s="1" customFormat="1" ht="19.5">
      <c r="B316" s="33"/>
      <c r="D316" s="141" t="s">
        <v>133</v>
      </c>
      <c r="F316" s="142" t="s">
        <v>426</v>
      </c>
      <c r="I316" s="143"/>
      <c r="L316" s="33"/>
      <c r="M316" s="144"/>
      <c r="T316" s="54"/>
      <c r="AT316" s="18" t="s">
        <v>133</v>
      </c>
      <c r="AU316" s="18" t="s">
        <v>131</v>
      </c>
    </row>
    <row r="317" spans="2:65" s="12" customFormat="1" ht="11.25">
      <c r="B317" s="147"/>
      <c r="D317" s="141" t="s">
        <v>137</v>
      </c>
      <c r="E317" s="148" t="s">
        <v>19</v>
      </c>
      <c r="F317" s="149" t="s">
        <v>308</v>
      </c>
      <c r="H317" s="150">
        <v>1</v>
      </c>
      <c r="I317" s="151"/>
      <c r="L317" s="147"/>
      <c r="M317" s="152"/>
      <c r="T317" s="153"/>
      <c r="AT317" s="148" t="s">
        <v>137</v>
      </c>
      <c r="AU317" s="148" t="s">
        <v>131</v>
      </c>
      <c r="AV317" s="12" t="s">
        <v>131</v>
      </c>
      <c r="AW317" s="12" t="s">
        <v>37</v>
      </c>
      <c r="AX317" s="12" t="s">
        <v>76</v>
      </c>
      <c r="AY317" s="148" t="s">
        <v>123</v>
      </c>
    </row>
    <row r="318" spans="2:65" s="13" customFormat="1" ht="11.25">
      <c r="B318" s="154"/>
      <c r="D318" s="141" t="s">
        <v>137</v>
      </c>
      <c r="E318" s="155" t="s">
        <v>19</v>
      </c>
      <c r="F318" s="156" t="s">
        <v>139</v>
      </c>
      <c r="H318" s="157">
        <v>1</v>
      </c>
      <c r="I318" s="158"/>
      <c r="L318" s="154"/>
      <c r="M318" s="185"/>
      <c r="N318" s="186"/>
      <c r="O318" s="186"/>
      <c r="P318" s="186"/>
      <c r="Q318" s="186"/>
      <c r="R318" s="186"/>
      <c r="S318" s="186"/>
      <c r="T318" s="187"/>
      <c r="AT318" s="155" t="s">
        <v>137</v>
      </c>
      <c r="AU318" s="155" t="s">
        <v>131</v>
      </c>
      <c r="AV318" s="13" t="s">
        <v>130</v>
      </c>
      <c r="AW318" s="13" t="s">
        <v>37</v>
      </c>
      <c r="AX318" s="13" t="s">
        <v>84</v>
      </c>
      <c r="AY318" s="155" t="s">
        <v>123</v>
      </c>
    </row>
    <row r="319" spans="2:65" s="1" customFormat="1" ht="6.95" customHeight="1">
      <c r="B319" s="42"/>
      <c r="C319" s="43"/>
      <c r="D319" s="43"/>
      <c r="E319" s="43"/>
      <c r="F319" s="43"/>
      <c r="G319" s="43"/>
      <c r="H319" s="43"/>
      <c r="I319" s="43"/>
      <c r="J319" s="43"/>
      <c r="K319" s="43"/>
      <c r="L319" s="33"/>
    </row>
  </sheetData>
  <sheetProtection algorithmName="SHA-512" hashValue="oEHICNw3D5kL96DmTuos4x30JKfNYdXoTQOj/uz795F0N9nMbOoHDuafivoDSk0EjdtxexH4gTJtaIjqlK4WAg==" saltValue="oK4TKF2Frrtr4fYZTwKh3aZ5/YZ/+BrYVmN4Uq/YpFbdFbF/y9xHzEjtYb9955r/XB8yR3dfNYlEFU7CODdYQw==" spinCount="100000" sheet="1" objects="1" scenarios="1" formatColumns="0" formatRows="0" autoFilter="0"/>
  <autoFilter ref="C90:K318" xr:uid="{00000000-0009-0000-0000-000001000000}"/>
  <mergeCells count="9">
    <mergeCell ref="E50:H50"/>
    <mergeCell ref="E81:H81"/>
    <mergeCell ref="E83:H83"/>
    <mergeCell ref="L2:V2"/>
    <mergeCell ref="E7:H7"/>
    <mergeCell ref="E9:H9"/>
    <mergeCell ref="E18:H18"/>
    <mergeCell ref="E27:H27"/>
    <mergeCell ref="E48:H48"/>
  </mergeCells>
  <hyperlinks>
    <hyperlink ref="F96" r:id="rId1" xr:uid="{00000000-0004-0000-0100-000000000000}"/>
    <hyperlink ref="F101" r:id="rId2" xr:uid="{00000000-0004-0000-0100-000001000000}"/>
    <hyperlink ref="F106" r:id="rId3" xr:uid="{00000000-0004-0000-0100-000002000000}"/>
    <hyperlink ref="F111" r:id="rId4" xr:uid="{00000000-0004-0000-0100-000003000000}"/>
    <hyperlink ref="F116" r:id="rId5" xr:uid="{00000000-0004-0000-0100-000004000000}"/>
    <hyperlink ref="F122" r:id="rId6" xr:uid="{00000000-0004-0000-0100-000005000000}"/>
    <hyperlink ref="F128" r:id="rId7" xr:uid="{00000000-0004-0000-0100-000006000000}"/>
    <hyperlink ref="F133" r:id="rId8" xr:uid="{00000000-0004-0000-0100-000007000000}"/>
    <hyperlink ref="F139" r:id="rId9" xr:uid="{00000000-0004-0000-0100-000008000000}"/>
    <hyperlink ref="F144" r:id="rId10" xr:uid="{00000000-0004-0000-0100-000009000000}"/>
    <hyperlink ref="F151" r:id="rId11" xr:uid="{00000000-0004-0000-0100-00000A000000}"/>
    <hyperlink ref="F156" r:id="rId12" xr:uid="{00000000-0004-0000-0100-00000B000000}"/>
    <hyperlink ref="F174" r:id="rId13" xr:uid="{00000000-0004-0000-0100-00000C000000}"/>
    <hyperlink ref="F187" r:id="rId14" xr:uid="{00000000-0004-0000-0100-00000D000000}"/>
    <hyperlink ref="F203" r:id="rId15" xr:uid="{00000000-0004-0000-0100-00000E000000}"/>
    <hyperlink ref="F208" r:id="rId16" xr:uid="{00000000-0004-0000-0100-00000F000000}"/>
    <hyperlink ref="F213" r:id="rId17" xr:uid="{00000000-0004-0000-0100-000010000000}"/>
    <hyperlink ref="F218" r:id="rId18" xr:uid="{00000000-0004-0000-0100-000011000000}"/>
    <hyperlink ref="F231" r:id="rId19" xr:uid="{00000000-0004-0000-0100-000012000000}"/>
    <hyperlink ref="F238" r:id="rId20" xr:uid="{00000000-0004-0000-0100-000013000000}"/>
    <hyperlink ref="F243" r:id="rId21" xr:uid="{00000000-0004-0000-0100-000014000000}"/>
    <hyperlink ref="F249" r:id="rId22" xr:uid="{00000000-0004-0000-0100-000015000000}"/>
    <hyperlink ref="F262" r:id="rId23" xr:uid="{00000000-0004-0000-0100-000016000000}"/>
    <hyperlink ref="F273" r:id="rId24" xr:uid="{00000000-0004-0000-0100-000017000000}"/>
    <hyperlink ref="F282" r:id="rId25" xr:uid="{00000000-0004-0000-0100-000018000000}"/>
    <hyperlink ref="F292" r:id="rId26" xr:uid="{00000000-0004-0000-0100-000019000000}"/>
    <hyperlink ref="F297" r:id="rId27" xr:uid="{00000000-0004-0000-0100-00001A000000}"/>
    <hyperlink ref="F302" r:id="rId28" xr:uid="{00000000-0004-0000-0100-00001B000000}"/>
    <hyperlink ref="F308" r:id="rId29" xr:uid="{00000000-0004-0000-0100-00001C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112"/>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77"/>
      <c r="M2" s="277"/>
      <c r="N2" s="277"/>
      <c r="O2" s="277"/>
      <c r="P2" s="277"/>
      <c r="Q2" s="277"/>
      <c r="R2" s="277"/>
      <c r="S2" s="277"/>
      <c r="T2" s="277"/>
      <c r="U2" s="277"/>
      <c r="V2" s="277"/>
      <c r="AT2" s="18" t="s">
        <v>88</v>
      </c>
    </row>
    <row r="3" spans="2:46" ht="6.95" customHeight="1">
      <c r="B3" s="19"/>
      <c r="C3" s="20"/>
      <c r="D3" s="20"/>
      <c r="E3" s="20"/>
      <c r="F3" s="20"/>
      <c r="G3" s="20"/>
      <c r="H3" s="20"/>
      <c r="I3" s="20"/>
      <c r="J3" s="20"/>
      <c r="K3" s="20"/>
      <c r="L3" s="21"/>
      <c r="AT3" s="18" t="s">
        <v>84</v>
      </c>
    </row>
    <row r="4" spans="2:46" ht="24.95" customHeight="1">
      <c r="B4" s="21"/>
      <c r="D4" s="22" t="s">
        <v>89</v>
      </c>
      <c r="L4" s="21"/>
      <c r="M4" s="86" t="s">
        <v>10</v>
      </c>
      <c r="AT4" s="18" t="s">
        <v>4</v>
      </c>
    </row>
    <row r="5" spans="2:46" ht="6.95" customHeight="1">
      <c r="B5" s="21"/>
      <c r="L5" s="21"/>
    </row>
    <row r="6" spans="2:46" ht="12" customHeight="1">
      <c r="B6" s="21"/>
      <c r="D6" s="28" t="s">
        <v>16</v>
      </c>
      <c r="L6" s="21"/>
    </row>
    <row r="7" spans="2:46" ht="26.25" customHeight="1">
      <c r="B7" s="21"/>
      <c r="E7" s="310" t="str">
        <f>'Rekapitulace stavby'!K6</f>
        <v>Domovní čistírna odpadních vod k č.p. 24, na p.č. 1216/1, k.ú. Horní Bohušice</v>
      </c>
      <c r="F7" s="311"/>
      <c r="G7" s="311"/>
      <c r="H7" s="311"/>
      <c r="L7" s="21"/>
    </row>
    <row r="8" spans="2:46" s="1" customFormat="1" ht="12" customHeight="1">
      <c r="B8" s="33"/>
      <c r="D8" s="28" t="s">
        <v>90</v>
      </c>
      <c r="L8" s="33"/>
    </row>
    <row r="9" spans="2:46" s="1" customFormat="1" ht="16.5" customHeight="1">
      <c r="B9" s="33"/>
      <c r="E9" s="292" t="s">
        <v>428</v>
      </c>
      <c r="F9" s="312"/>
      <c r="G9" s="312"/>
      <c r="H9" s="312"/>
      <c r="L9" s="33"/>
    </row>
    <row r="10" spans="2:46" s="1" customFormat="1" ht="11.25">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13. 5. 2024</v>
      </c>
      <c r="L12" s="33"/>
    </row>
    <row r="13" spans="2:46" s="1" customFormat="1" ht="10.9" customHeight="1">
      <c r="B13" s="33"/>
      <c r="L13" s="33"/>
    </row>
    <row r="14" spans="2:46" s="1" customFormat="1" ht="12" customHeight="1">
      <c r="B14" s="33"/>
      <c r="D14" s="28" t="s">
        <v>25</v>
      </c>
      <c r="I14" s="28" t="s">
        <v>26</v>
      </c>
      <c r="J14" s="26" t="s">
        <v>27</v>
      </c>
      <c r="L14" s="33"/>
    </row>
    <row r="15" spans="2:46" s="1" customFormat="1" ht="18" customHeight="1">
      <c r="B15" s="33"/>
      <c r="E15" s="26" t="s">
        <v>28</v>
      </c>
      <c r="I15" s="28" t="s">
        <v>29</v>
      </c>
      <c r="J15" s="26" t="s">
        <v>30</v>
      </c>
      <c r="L15" s="33"/>
    </row>
    <row r="16" spans="2:46" s="1" customFormat="1" ht="6.95" customHeight="1">
      <c r="B16" s="33"/>
      <c r="L16" s="33"/>
    </row>
    <row r="17" spans="2:12" s="1" customFormat="1" ht="12" customHeight="1">
      <c r="B17" s="33"/>
      <c r="D17" s="28" t="s">
        <v>31</v>
      </c>
      <c r="I17" s="28" t="s">
        <v>26</v>
      </c>
      <c r="J17" s="29" t="str">
        <f>'Rekapitulace stavby'!AN13</f>
        <v>Vyplň údaj</v>
      </c>
      <c r="L17" s="33"/>
    </row>
    <row r="18" spans="2:12" s="1" customFormat="1" ht="18" customHeight="1">
      <c r="B18" s="33"/>
      <c r="E18" s="313" t="str">
        <f>'Rekapitulace stavby'!E14</f>
        <v>Vyplň údaj</v>
      </c>
      <c r="F18" s="276"/>
      <c r="G18" s="276"/>
      <c r="H18" s="276"/>
      <c r="I18" s="28" t="s">
        <v>29</v>
      </c>
      <c r="J18" s="29" t="str">
        <f>'Rekapitulace stavby'!AN14</f>
        <v>Vyplň údaj</v>
      </c>
      <c r="L18" s="33"/>
    </row>
    <row r="19" spans="2:12" s="1" customFormat="1" ht="6.95" customHeight="1">
      <c r="B19" s="33"/>
      <c r="L19" s="33"/>
    </row>
    <row r="20" spans="2:12" s="1" customFormat="1" ht="12" customHeight="1">
      <c r="B20" s="33"/>
      <c r="D20" s="28" t="s">
        <v>33</v>
      </c>
      <c r="I20" s="28" t="s">
        <v>26</v>
      </c>
      <c r="J20" s="26" t="s">
        <v>34</v>
      </c>
      <c r="L20" s="33"/>
    </row>
    <row r="21" spans="2:12" s="1" customFormat="1" ht="18" customHeight="1">
      <c r="B21" s="33"/>
      <c r="E21" s="26" t="s">
        <v>35</v>
      </c>
      <c r="I21" s="28" t="s">
        <v>29</v>
      </c>
      <c r="J21" s="26" t="s">
        <v>36</v>
      </c>
      <c r="L21" s="33"/>
    </row>
    <row r="22" spans="2:12" s="1" customFormat="1" ht="6.95" customHeight="1">
      <c r="B22" s="33"/>
      <c r="L22" s="33"/>
    </row>
    <row r="23" spans="2:12" s="1" customFormat="1" ht="12" customHeight="1">
      <c r="B23" s="33"/>
      <c r="D23" s="28" t="s">
        <v>38</v>
      </c>
      <c r="I23" s="28" t="s">
        <v>26</v>
      </c>
      <c r="J23" s="26" t="str">
        <f>IF('Rekapitulace stavby'!AN19="","",'Rekapitulace stavby'!AN19)</f>
        <v/>
      </c>
      <c r="L23" s="33"/>
    </row>
    <row r="24" spans="2:12" s="1" customFormat="1" ht="18" customHeight="1">
      <c r="B24" s="33"/>
      <c r="E24" s="26" t="str">
        <f>IF('Rekapitulace stavby'!E20="","",'Rekapitulace stavby'!E20)</f>
        <v xml:space="preserve"> </v>
      </c>
      <c r="I24" s="28" t="s">
        <v>29</v>
      </c>
      <c r="J24" s="26" t="str">
        <f>IF('Rekapitulace stavby'!AN20="","",'Rekapitulace stavby'!AN20)</f>
        <v/>
      </c>
      <c r="L24" s="33"/>
    </row>
    <row r="25" spans="2:12" s="1" customFormat="1" ht="6.95" customHeight="1">
      <c r="B25" s="33"/>
      <c r="L25" s="33"/>
    </row>
    <row r="26" spans="2:12" s="1" customFormat="1" ht="12" customHeight="1">
      <c r="B26" s="33"/>
      <c r="D26" s="28" t="s">
        <v>40</v>
      </c>
      <c r="L26" s="33"/>
    </row>
    <row r="27" spans="2:12" s="7" customFormat="1" ht="16.5" customHeight="1">
      <c r="B27" s="87"/>
      <c r="E27" s="281" t="s">
        <v>19</v>
      </c>
      <c r="F27" s="281"/>
      <c r="G27" s="281"/>
      <c r="H27" s="281"/>
      <c r="L27" s="87"/>
    </row>
    <row r="28" spans="2:12" s="1" customFormat="1" ht="6.95" customHeight="1">
      <c r="B28" s="33"/>
      <c r="L28" s="33"/>
    </row>
    <row r="29" spans="2:12" s="1" customFormat="1" ht="6.95" customHeight="1">
      <c r="B29" s="33"/>
      <c r="D29" s="51"/>
      <c r="E29" s="51"/>
      <c r="F29" s="51"/>
      <c r="G29" s="51"/>
      <c r="H29" s="51"/>
      <c r="I29" s="51"/>
      <c r="J29" s="51"/>
      <c r="K29" s="51"/>
      <c r="L29" s="33"/>
    </row>
    <row r="30" spans="2:12" s="1" customFormat="1" ht="25.35" customHeight="1">
      <c r="B30" s="33"/>
      <c r="D30" s="88" t="s">
        <v>42</v>
      </c>
      <c r="J30" s="64">
        <f>ROUND(J85, 2)</f>
        <v>0</v>
      </c>
      <c r="L30" s="33"/>
    </row>
    <row r="31" spans="2:12" s="1" customFormat="1" ht="6.95" customHeight="1">
      <c r="B31" s="33"/>
      <c r="D31" s="51"/>
      <c r="E31" s="51"/>
      <c r="F31" s="51"/>
      <c r="G31" s="51"/>
      <c r="H31" s="51"/>
      <c r="I31" s="51"/>
      <c r="J31" s="51"/>
      <c r="K31" s="51"/>
      <c r="L31" s="33"/>
    </row>
    <row r="32" spans="2:12" s="1" customFormat="1" ht="14.45" customHeight="1">
      <c r="B32" s="33"/>
      <c r="F32" s="36" t="s">
        <v>44</v>
      </c>
      <c r="I32" s="36" t="s">
        <v>43</v>
      </c>
      <c r="J32" s="36" t="s">
        <v>45</v>
      </c>
      <c r="L32" s="33"/>
    </row>
    <row r="33" spans="2:12" s="1" customFormat="1" ht="14.45" customHeight="1">
      <c r="B33" s="33"/>
      <c r="D33" s="53" t="s">
        <v>46</v>
      </c>
      <c r="E33" s="28" t="s">
        <v>47</v>
      </c>
      <c r="F33" s="89">
        <f>ROUND((SUM(BE85:BE111)),  2)</f>
        <v>0</v>
      </c>
      <c r="I33" s="90">
        <v>0.21</v>
      </c>
      <c r="J33" s="89">
        <f>ROUND(((SUM(BE85:BE111))*I33),  2)</f>
        <v>0</v>
      </c>
      <c r="L33" s="33"/>
    </row>
    <row r="34" spans="2:12" s="1" customFormat="1" ht="14.45" customHeight="1">
      <c r="B34" s="33"/>
      <c r="E34" s="28" t="s">
        <v>48</v>
      </c>
      <c r="F34" s="89">
        <f>ROUND((SUM(BF85:BF111)),  2)</f>
        <v>0</v>
      </c>
      <c r="I34" s="90">
        <v>0.12</v>
      </c>
      <c r="J34" s="89">
        <f>ROUND(((SUM(BF85:BF111))*I34),  2)</f>
        <v>0</v>
      </c>
      <c r="L34" s="33"/>
    </row>
    <row r="35" spans="2:12" s="1" customFormat="1" ht="14.45" hidden="1" customHeight="1">
      <c r="B35" s="33"/>
      <c r="E35" s="28" t="s">
        <v>49</v>
      </c>
      <c r="F35" s="89">
        <f>ROUND((SUM(BG85:BG111)),  2)</f>
        <v>0</v>
      </c>
      <c r="I35" s="90">
        <v>0.21</v>
      </c>
      <c r="J35" s="89">
        <f>0</f>
        <v>0</v>
      </c>
      <c r="L35" s="33"/>
    </row>
    <row r="36" spans="2:12" s="1" customFormat="1" ht="14.45" hidden="1" customHeight="1">
      <c r="B36" s="33"/>
      <c r="E36" s="28" t="s">
        <v>50</v>
      </c>
      <c r="F36" s="89">
        <f>ROUND((SUM(BH85:BH111)),  2)</f>
        <v>0</v>
      </c>
      <c r="I36" s="90">
        <v>0.12</v>
      </c>
      <c r="J36" s="89">
        <f>0</f>
        <v>0</v>
      </c>
      <c r="L36" s="33"/>
    </row>
    <row r="37" spans="2:12" s="1" customFormat="1" ht="14.45" hidden="1" customHeight="1">
      <c r="B37" s="33"/>
      <c r="E37" s="28" t="s">
        <v>51</v>
      </c>
      <c r="F37" s="89">
        <f>ROUND((SUM(BI85:BI111)),  2)</f>
        <v>0</v>
      </c>
      <c r="I37" s="90">
        <v>0</v>
      </c>
      <c r="J37" s="89">
        <f>0</f>
        <v>0</v>
      </c>
      <c r="L37" s="33"/>
    </row>
    <row r="38" spans="2:12" s="1" customFormat="1" ht="6.95" customHeight="1">
      <c r="B38" s="33"/>
      <c r="L38" s="33"/>
    </row>
    <row r="39" spans="2:12" s="1" customFormat="1" ht="25.35" customHeight="1">
      <c r="B39" s="33"/>
      <c r="C39" s="91"/>
      <c r="D39" s="92" t="s">
        <v>52</v>
      </c>
      <c r="E39" s="55"/>
      <c r="F39" s="55"/>
      <c r="G39" s="93" t="s">
        <v>53</v>
      </c>
      <c r="H39" s="94" t="s">
        <v>54</v>
      </c>
      <c r="I39" s="55"/>
      <c r="J39" s="95">
        <f>SUM(J30:J37)</f>
        <v>0</v>
      </c>
      <c r="K39" s="96"/>
      <c r="L39" s="33"/>
    </row>
    <row r="40" spans="2:12" s="1" customFormat="1" ht="14.45" customHeight="1">
      <c r="B40" s="42"/>
      <c r="C40" s="43"/>
      <c r="D40" s="43"/>
      <c r="E40" s="43"/>
      <c r="F40" s="43"/>
      <c r="G40" s="43"/>
      <c r="H40" s="43"/>
      <c r="I40" s="43"/>
      <c r="J40" s="43"/>
      <c r="K40" s="43"/>
      <c r="L40" s="33"/>
    </row>
    <row r="44" spans="2:12" s="1" customFormat="1" ht="6.95" customHeight="1">
      <c r="B44" s="44"/>
      <c r="C44" s="45"/>
      <c r="D44" s="45"/>
      <c r="E44" s="45"/>
      <c r="F44" s="45"/>
      <c r="G44" s="45"/>
      <c r="H44" s="45"/>
      <c r="I44" s="45"/>
      <c r="J44" s="45"/>
      <c r="K44" s="45"/>
      <c r="L44" s="33"/>
    </row>
    <row r="45" spans="2:12" s="1" customFormat="1" ht="24.95" customHeight="1">
      <c r="B45" s="33"/>
      <c r="C45" s="22" t="s">
        <v>92</v>
      </c>
      <c r="L45" s="33"/>
    </row>
    <row r="46" spans="2:12" s="1" customFormat="1" ht="6.95" customHeight="1">
      <c r="B46" s="33"/>
      <c r="L46" s="33"/>
    </row>
    <row r="47" spans="2:12" s="1" customFormat="1" ht="12" customHeight="1">
      <c r="B47" s="33"/>
      <c r="C47" s="28" t="s">
        <v>16</v>
      </c>
      <c r="L47" s="33"/>
    </row>
    <row r="48" spans="2:12" s="1" customFormat="1" ht="26.25" customHeight="1">
      <c r="B48" s="33"/>
      <c r="E48" s="310" t="str">
        <f>E7</f>
        <v>Domovní čistírna odpadních vod k č.p. 24, na p.č. 1216/1, k.ú. Horní Bohušice</v>
      </c>
      <c r="F48" s="311"/>
      <c r="G48" s="311"/>
      <c r="H48" s="311"/>
      <c r="L48" s="33"/>
    </row>
    <row r="49" spans="2:47" s="1" customFormat="1" ht="12" customHeight="1">
      <c r="B49" s="33"/>
      <c r="C49" s="28" t="s">
        <v>90</v>
      </c>
      <c r="L49" s="33"/>
    </row>
    <row r="50" spans="2:47" s="1" customFormat="1" ht="16.5" customHeight="1">
      <c r="B50" s="33"/>
      <c r="E50" s="292" t="str">
        <f>E9</f>
        <v>VN a ON - Vedlejší náklady a ostatní náklady</v>
      </c>
      <c r="F50" s="312"/>
      <c r="G50" s="312"/>
      <c r="H50" s="312"/>
      <c r="L50" s="33"/>
    </row>
    <row r="51" spans="2:47" s="1" customFormat="1" ht="6.95" customHeight="1">
      <c r="B51" s="33"/>
      <c r="L51" s="33"/>
    </row>
    <row r="52" spans="2:47" s="1" customFormat="1" ht="12" customHeight="1">
      <c r="B52" s="33"/>
      <c r="C52" s="28" t="s">
        <v>21</v>
      </c>
      <c r="F52" s="26" t="str">
        <f>F12</f>
        <v>Horní Bohušice</v>
      </c>
      <c r="I52" s="28" t="s">
        <v>23</v>
      </c>
      <c r="J52" s="50" t="str">
        <f>IF(J12="","",J12)</f>
        <v>13. 5. 2024</v>
      </c>
      <c r="L52" s="33"/>
    </row>
    <row r="53" spans="2:47" s="1" customFormat="1" ht="6.95" customHeight="1">
      <c r="B53" s="33"/>
      <c r="L53" s="33"/>
    </row>
    <row r="54" spans="2:47" s="1" customFormat="1" ht="40.15" customHeight="1">
      <c r="B54" s="33"/>
      <c r="C54" s="28" t="s">
        <v>25</v>
      </c>
      <c r="F54" s="26" t="str">
        <f>E15</f>
        <v>Město Světlá nad Sázavou, nám. Trčků z Lípy 18</v>
      </c>
      <c r="I54" s="28" t="s">
        <v>33</v>
      </c>
      <c r="J54" s="31" t="str">
        <f>E21</f>
        <v>PROJEKT efekt s.r.o., Kubelíkova 1224/42, 130 00</v>
      </c>
      <c r="L54" s="33"/>
    </row>
    <row r="55" spans="2:47" s="1" customFormat="1" ht="15.2" customHeight="1">
      <c r="B55" s="33"/>
      <c r="C55" s="28" t="s">
        <v>31</v>
      </c>
      <c r="F55" s="26" t="str">
        <f>IF(E18="","",E18)</f>
        <v>Vyplň údaj</v>
      </c>
      <c r="I55" s="28" t="s">
        <v>38</v>
      </c>
      <c r="J55" s="31" t="str">
        <f>E24</f>
        <v xml:space="preserve"> </v>
      </c>
      <c r="L55" s="33"/>
    </row>
    <row r="56" spans="2:47" s="1" customFormat="1" ht="10.35" customHeight="1">
      <c r="B56" s="33"/>
      <c r="L56" s="33"/>
    </row>
    <row r="57" spans="2:47" s="1" customFormat="1" ht="29.25" customHeight="1">
      <c r="B57" s="33"/>
      <c r="C57" s="97" t="s">
        <v>93</v>
      </c>
      <c r="D57" s="91"/>
      <c r="E57" s="91"/>
      <c r="F57" s="91"/>
      <c r="G57" s="91"/>
      <c r="H57" s="91"/>
      <c r="I57" s="91"/>
      <c r="J57" s="98" t="s">
        <v>94</v>
      </c>
      <c r="K57" s="91"/>
      <c r="L57" s="33"/>
    </row>
    <row r="58" spans="2:47" s="1" customFormat="1" ht="10.35" customHeight="1">
      <c r="B58" s="33"/>
      <c r="L58" s="33"/>
    </row>
    <row r="59" spans="2:47" s="1" customFormat="1" ht="22.9" customHeight="1">
      <c r="B59" s="33"/>
      <c r="C59" s="99" t="s">
        <v>74</v>
      </c>
      <c r="J59" s="64">
        <f>J85</f>
        <v>0</v>
      </c>
      <c r="L59" s="33"/>
      <c r="AU59" s="18" t="s">
        <v>95</v>
      </c>
    </row>
    <row r="60" spans="2:47" s="8" customFormat="1" ht="24.95" customHeight="1">
      <c r="B60" s="100"/>
      <c r="D60" s="101" t="s">
        <v>429</v>
      </c>
      <c r="E60" s="102"/>
      <c r="F60" s="102"/>
      <c r="G60" s="102"/>
      <c r="H60" s="102"/>
      <c r="I60" s="102"/>
      <c r="J60" s="103">
        <f>J86</f>
        <v>0</v>
      </c>
      <c r="L60" s="100"/>
    </row>
    <row r="61" spans="2:47" s="9" customFormat="1" ht="19.899999999999999" customHeight="1">
      <c r="B61" s="104"/>
      <c r="D61" s="105" t="s">
        <v>430</v>
      </c>
      <c r="E61" s="106"/>
      <c r="F61" s="106"/>
      <c r="G61" s="106"/>
      <c r="H61" s="106"/>
      <c r="I61" s="106"/>
      <c r="J61" s="107">
        <f>J87</f>
        <v>0</v>
      </c>
      <c r="L61" s="104"/>
    </row>
    <row r="62" spans="2:47" s="9" customFormat="1" ht="19.899999999999999" customHeight="1">
      <c r="B62" s="104"/>
      <c r="D62" s="105" t="s">
        <v>431</v>
      </c>
      <c r="E62" s="106"/>
      <c r="F62" s="106"/>
      <c r="G62" s="106"/>
      <c r="H62" s="106"/>
      <c r="I62" s="106"/>
      <c r="J62" s="107">
        <f>J92</f>
        <v>0</v>
      </c>
      <c r="L62" s="104"/>
    </row>
    <row r="63" spans="2:47" s="9" customFormat="1" ht="19.899999999999999" customHeight="1">
      <c r="B63" s="104"/>
      <c r="D63" s="105" t="s">
        <v>432</v>
      </c>
      <c r="E63" s="106"/>
      <c r="F63" s="106"/>
      <c r="G63" s="106"/>
      <c r="H63" s="106"/>
      <c r="I63" s="106"/>
      <c r="J63" s="107">
        <f>J97</f>
        <v>0</v>
      </c>
      <c r="L63" s="104"/>
    </row>
    <row r="64" spans="2:47" s="9" customFormat="1" ht="19.899999999999999" customHeight="1">
      <c r="B64" s="104"/>
      <c r="D64" s="105" t="s">
        <v>433</v>
      </c>
      <c r="E64" s="106"/>
      <c r="F64" s="106"/>
      <c r="G64" s="106"/>
      <c r="H64" s="106"/>
      <c r="I64" s="106"/>
      <c r="J64" s="107">
        <f>J102</f>
        <v>0</v>
      </c>
      <c r="L64" s="104"/>
    </row>
    <row r="65" spans="2:12" s="9" customFormat="1" ht="19.899999999999999" customHeight="1">
      <c r="B65" s="104"/>
      <c r="D65" s="105" t="s">
        <v>434</v>
      </c>
      <c r="E65" s="106"/>
      <c r="F65" s="106"/>
      <c r="G65" s="106"/>
      <c r="H65" s="106"/>
      <c r="I65" s="106"/>
      <c r="J65" s="107">
        <f>J107</f>
        <v>0</v>
      </c>
      <c r="L65" s="104"/>
    </row>
    <row r="66" spans="2:12" s="1" customFormat="1" ht="21.75" customHeight="1">
      <c r="B66" s="33"/>
      <c r="L66" s="33"/>
    </row>
    <row r="67" spans="2:12" s="1" customFormat="1" ht="6.95" customHeight="1">
      <c r="B67" s="42"/>
      <c r="C67" s="43"/>
      <c r="D67" s="43"/>
      <c r="E67" s="43"/>
      <c r="F67" s="43"/>
      <c r="G67" s="43"/>
      <c r="H67" s="43"/>
      <c r="I67" s="43"/>
      <c r="J67" s="43"/>
      <c r="K67" s="43"/>
      <c r="L67" s="33"/>
    </row>
    <row r="71" spans="2:12" s="1" customFormat="1" ht="6.95" customHeight="1">
      <c r="B71" s="44"/>
      <c r="C71" s="45"/>
      <c r="D71" s="45"/>
      <c r="E71" s="45"/>
      <c r="F71" s="45"/>
      <c r="G71" s="45"/>
      <c r="H71" s="45"/>
      <c r="I71" s="45"/>
      <c r="J71" s="45"/>
      <c r="K71" s="45"/>
      <c r="L71" s="33"/>
    </row>
    <row r="72" spans="2:12" s="1" customFormat="1" ht="24.95" customHeight="1">
      <c r="B72" s="33"/>
      <c r="C72" s="22" t="s">
        <v>108</v>
      </c>
      <c r="L72" s="33"/>
    </row>
    <row r="73" spans="2:12" s="1" customFormat="1" ht="6.95" customHeight="1">
      <c r="B73" s="33"/>
      <c r="L73" s="33"/>
    </row>
    <row r="74" spans="2:12" s="1" customFormat="1" ht="12" customHeight="1">
      <c r="B74" s="33"/>
      <c r="C74" s="28" t="s">
        <v>16</v>
      </c>
      <c r="L74" s="33"/>
    </row>
    <row r="75" spans="2:12" s="1" customFormat="1" ht="26.25" customHeight="1">
      <c r="B75" s="33"/>
      <c r="E75" s="310" t="str">
        <f>E7</f>
        <v>Domovní čistírna odpadních vod k č.p. 24, na p.č. 1216/1, k.ú. Horní Bohušice</v>
      </c>
      <c r="F75" s="311"/>
      <c r="G75" s="311"/>
      <c r="H75" s="311"/>
      <c r="L75" s="33"/>
    </row>
    <row r="76" spans="2:12" s="1" customFormat="1" ht="12" customHeight="1">
      <c r="B76" s="33"/>
      <c r="C76" s="28" t="s">
        <v>90</v>
      </c>
      <c r="L76" s="33"/>
    </row>
    <row r="77" spans="2:12" s="1" customFormat="1" ht="16.5" customHeight="1">
      <c r="B77" s="33"/>
      <c r="E77" s="292" t="str">
        <f>E9</f>
        <v>VN a ON - Vedlejší náklady a ostatní náklady</v>
      </c>
      <c r="F77" s="312"/>
      <c r="G77" s="312"/>
      <c r="H77" s="312"/>
      <c r="L77" s="33"/>
    </row>
    <row r="78" spans="2:12" s="1" customFormat="1" ht="6.95" customHeight="1">
      <c r="B78" s="33"/>
      <c r="L78" s="33"/>
    </row>
    <row r="79" spans="2:12" s="1" customFormat="1" ht="12" customHeight="1">
      <c r="B79" s="33"/>
      <c r="C79" s="28" t="s">
        <v>21</v>
      </c>
      <c r="F79" s="26" t="str">
        <f>F12</f>
        <v>Horní Bohušice</v>
      </c>
      <c r="I79" s="28" t="s">
        <v>23</v>
      </c>
      <c r="J79" s="50" t="str">
        <f>IF(J12="","",J12)</f>
        <v>13. 5. 2024</v>
      </c>
      <c r="L79" s="33"/>
    </row>
    <row r="80" spans="2:12" s="1" customFormat="1" ht="6.95" customHeight="1">
      <c r="B80" s="33"/>
      <c r="L80" s="33"/>
    </row>
    <row r="81" spans="2:65" s="1" customFormat="1" ht="40.15" customHeight="1">
      <c r="B81" s="33"/>
      <c r="C81" s="28" t="s">
        <v>25</v>
      </c>
      <c r="F81" s="26" t="str">
        <f>E15</f>
        <v>Město Světlá nad Sázavou, nám. Trčků z Lípy 18</v>
      </c>
      <c r="I81" s="28" t="s">
        <v>33</v>
      </c>
      <c r="J81" s="31" t="str">
        <f>E21</f>
        <v>PROJEKT efekt s.r.o., Kubelíkova 1224/42, 130 00</v>
      </c>
      <c r="L81" s="33"/>
    </row>
    <row r="82" spans="2:65" s="1" customFormat="1" ht="15.2" customHeight="1">
      <c r="B82" s="33"/>
      <c r="C82" s="28" t="s">
        <v>31</v>
      </c>
      <c r="F82" s="26" t="str">
        <f>IF(E18="","",E18)</f>
        <v>Vyplň údaj</v>
      </c>
      <c r="I82" s="28" t="s">
        <v>38</v>
      </c>
      <c r="J82" s="31" t="str">
        <f>E24</f>
        <v xml:space="preserve"> </v>
      </c>
      <c r="L82" s="33"/>
    </row>
    <row r="83" spans="2:65" s="1" customFormat="1" ht="10.35" customHeight="1">
      <c r="B83" s="33"/>
      <c r="L83" s="33"/>
    </row>
    <row r="84" spans="2:65" s="10" customFormat="1" ht="29.25" customHeight="1">
      <c r="B84" s="108"/>
      <c r="C84" s="109" t="s">
        <v>109</v>
      </c>
      <c r="D84" s="110" t="s">
        <v>61</v>
      </c>
      <c r="E84" s="110" t="s">
        <v>57</v>
      </c>
      <c r="F84" s="110" t="s">
        <v>58</v>
      </c>
      <c r="G84" s="110" t="s">
        <v>110</v>
      </c>
      <c r="H84" s="110" t="s">
        <v>111</v>
      </c>
      <c r="I84" s="110" t="s">
        <v>112</v>
      </c>
      <c r="J84" s="110" t="s">
        <v>94</v>
      </c>
      <c r="K84" s="111" t="s">
        <v>113</v>
      </c>
      <c r="L84" s="108"/>
      <c r="M84" s="57" t="s">
        <v>19</v>
      </c>
      <c r="N84" s="58" t="s">
        <v>46</v>
      </c>
      <c r="O84" s="58" t="s">
        <v>114</v>
      </c>
      <c r="P84" s="58" t="s">
        <v>115</v>
      </c>
      <c r="Q84" s="58" t="s">
        <v>116</v>
      </c>
      <c r="R84" s="58" t="s">
        <v>117</v>
      </c>
      <c r="S84" s="58" t="s">
        <v>118</v>
      </c>
      <c r="T84" s="59" t="s">
        <v>119</v>
      </c>
    </row>
    <row r="85" spans="2:65" s="1" customFormat="1" ht="22.9" customHeight="1">
      <c r="B85" s="33"/>
      <c r="C85" s="62" t="s">
        <v>120</v>
      </c>
      <c r="J85" s="112">
        <f>BK85</f>
        <v>0</v>
      </c>
      <c r="L85" s="33"/>
      <c r="M85" s="60"/>
      <c r="N85" s="51"/>
      <c r="O85" s="51"/>
      <c r="P85" s="113">
        <f>P86</f>
        <v>0</v>
      </c>
      <c r="Q85" s="51"/>
      <c r="R85" s="113">
        <f>R86</f>
        <v>0</v>
      </c>
      <c r="S85" s="51"/>
      <c r="T85" s="114">
        <f>T86</f>
        <v>0</v>
      </c>
      <c r="AT85" s="18" t="s">
        <v>75</v>
      </c>
      <c r="AU85" s="18" t="s">
        <v>95</v>
      </c>
      <c r="BK85" s="115">
        <f>BK86</f>
        <v>0</v>
      </c>
    </row>
    <row r="86" spans="2:65" s="11" customFormat="1" ht="25.9" customHeight="1">
      <c r="B86" s="116"/>
      <c r="D86" s="117" t="s">
        <v>75</v>
      </c>
      <c r="E86" s="118" t="s">
        <v>435</v>
      </c>
      <c r="F86" s="118" t="s">
        <v>436</v>
      </c>
      <c r="I86" s="119"/>
      <c r="J86" s="120">
        <f>BK86</f>
        <v>0</v>
      </c>
      <c r="L86" s="116"/>
      <c r="M86" s="121"/>
      <c r="P86" s="122">
        <f>P87+P92+P97+P102+P107</f>
        <v>0</v>
      </c>
      <c r="R86" s="122">
        <f>R87+R92+R97+R102+R107</f>
        <v>0</v>
      </c>
      <c r="T86" s="123">
        <f>T87+T92+T97+T102+T107</f>
        <v>0</v>
      </c>
      <c r="AR86" s="117" t="s">
        <v>161</v>
      </c>
      <c r="AT86" s="124" t="s">
        <v>75</v>
      </c>
      <c r="AU86" s="124" t="s">
        <v>76</v>
      </c>
      <c r="AY86" s="117" t="s">
        <v>123</v>
      </c>
      <c r="BK86" s="125">
        <f>BK87+BK92+BK97+BK102+BK107</f>
        <v>0</v>
      </c>
    </row>
    <row r="87" spans="2:65" s="11" customFormat="1" ht="22.9" customHeight="1">
      <c r="B87" s="116"/>
      <c r="D87" s="117" t="s">
        <v>75</v>
      </c>
      <c r="E87" s="126" t="s">
        <v>437</v>
      </c>
      <c r="F87" s="126" t="s">
        <v>438</v>
      </c>
      <c r="I87" s="119"/>
      <c r="J87" s="127">
        <f>BK87</f>
        <v>0</v>
      </c>
      <c r="L87" s="116"/>
      <c r="M87" s="121"/>
      <c r="P87" s="122">
        <f>SUM(P88:P91)</f>
        <v>0</v>
      </c>
      <c r="R87" s="122">
        <f>SUM(R88:R91)</f>
        <v>0</v>
      </c>
      <c r="T87" s="123">
        <f>SUM(T88:T91)</f>
        <v>0</v>
      </c>
      <c r="AR87" s="117" t="s">
        <v>161</v>
      </c>
      <c r="AT87" s="124" t="s">
        <v>75</v>
      </c>
      <c r="AU87" s="124" t="s">
        <v>84</v>
      </c>
      <c r="AY87" s="117" t="s">
        <v>123</v>
      </c>
      <c r="BK87" s="125">
        <f>SUM(BK88:BK91)</f>
        <v>0</v>
      </c>
    </row>
    <row r="88" spans="2:65" s="1" customFormat="1" ht="16.5" customHeight="1">
      <c r="B88" s="33"/>
      <c r="C88" s="128" t="s">
        <v>84</v>
      </c>
      <c r="D88" s="128" t="s">
        <v>125</v>
      </c>
      <c r="E88" s="129" t="s">
        <v>84</v>
      </c>
      <c r="F88" s="130" t="s">
        <v>439</v>
      </c>
      <c r="G88" s="131" t="s">
        <v>305</v>
      </c>
      <c r="H88" s="132">
        <v>1</v>
      </c>
      <c r="I88" s="133"/>
      <c r="J88" s="134">
        <f>ROUND(I88*H88,2)</f>
        <v>0</v>
      </c>
      <c r="K88" s="130" t="s">
        <v>19</v>
      </c>
      <c r="L88" s="33"/>
      <c r="M88" s="135" t="s">
        <v>19</v>
      </c>
      <c r="N88" s="136" t="s">
        <v>48</v>
      </c>
      <c r="P88" s="137">
        <f>O88*H88</f>
        <v>0</v>
      </c>
      <c r="Q88" s="137">
        <v>0</v>
      </c>
      <c r="R88" s="137">
        <f>Q88*H88</f>
        <v>0</v>
      </c>
      <c r="S88" s="137">
        <v>0</v>
      </c>
      <c r="T88" s="138">
        <f>S88*H88</f>
        <v>0</v>
      </c>
      <c r="AR88" s="139" t="s">
        <v>440</v>
      </c>
      <c r="AT88" s="139" t="s">
        <v>125</v>
      </c>
      <c r="AU88" s="139" t="s">
        <v>131</v>
      </c>
      <c r="AY88" s="18" t="s">
        <v>123</v>
      </c>
      <c r="BE88" s="140">
        <f>IF(N88="základní",J88,0)</f>
        <v>0</v>
      </c>
      <c r="BF88" s="140">
        <f>IF(N88="snížená",J88,0)</f>
        <v>0</v>
      </c>
      <c r="BG88" s="140">
        <f>IF(N88="zákl. přenesená",J88,0)</f>
        <v>0</v>
      </c>
      <c r="BH88" s="140">
        <f>IF(N88="sníž. přenesená",J88,0)</f>
        <v>0</v>
      </c>
      <c r="BI88" s="140">
        <f>IF(N88="nulová",J88,0)</f>
        <v>0</v>
      </c>
      <c r="BJ88" s="18" t="s">
        <v>131</v>
      </c>
      <c r="BK88" s="140">
        <f>ROUND(I88*H88,2)</f>
        <v>0</v>
      </c>
      <c r="BL88" s="18" t="s">
        <v>440</v>
      </c>
      <c r="BM88" s="139" t="s">
        <v>441</v>
      </c>
    </row>
    <row r="89" spans="2:65" s="1" customFormat="1" ht="156">
      <c r="B89" s="33"/>
      <c r="D89" s="141" t="s">
        <v>133</v>
      </c>
      <c r="F89" s="142" t="s">
        <v>442</v>
      </c>
      <c r="I89" s="143"/>
      <c r="L89" s="33"/>
      <c r="M89" s="144"/>
      <c r="T89" s="54"/>
      <c r="AT89" s="18" t="s">
        <v>133</v>
      </c>
      <c r="AU89" s="18" t="s">
        <v>131</v>
      </c>
    </row>
    <row r="90" spans="2:65" s="12" customFormat="1" ht="22.5">
      <c r="B90" s="147"/>
      <c r="D90" s="141" t="s">
        <v>137</v>
      </c>
      <c r="E90" s="148" t="s">
        <v>19</v>
      </c>
      <c r="F90" s="149" t="s">
        <v>443</v>
      </c>
      <c r="H90" s="150">
        <v>1</v>
      </c>
      <c r="I90" s="151"/>
      <c r="L90" s="147"/>
      <c r="M90" s="152"/>
      <c r="T90" s="153"/>
      <c r="AT90" s="148" t="s">
        <v>137</v>
      </c>
      <c r="AU90" s="148" t="s">
        <v>131</v>
      </c>
      <c r="AV90" s="12" t="s">
        <v>131</v>
      </c>
      <c r="AW90" s="12" t="s">
        <v>37</v>
      </c>
      <c r="AX90" s="12" t="s">
        <v>76</v>
      </c>
      <c r="AY90" s="148" t="s">
        <v>123</v>
      </c>
    </row>
    <row r="91" spans="2:65" s="13" customFormat="1" ht="11.25">
      <c r="B91" s="154"/>
      <c r="D91" s="141" t="s">
        <v>137</v>
      </c>
      <c r="E91" s="155" t="s">
        <v>19</v>
      </c>
      <c r="F91" s="156" t="s">
        <v>139</v>
      </c>
      <c r="H91" s="157">
        <v>1</v>
      </c>
      <c r="I91" s="158"/>
      <c r="L91" s="154"/>
      <c r="M91" s="159"/>
      <c r="T91" s="160"/>
      <c r="AT91" s="155" t="s">
        <v>137</v>
      </c>
      <c r="AU91" s="155" t="s">
        <v>131</v>
      </c>
      <c r="AV91" s="13" t="s">
        <v>130</v>
      </c>
      <c r="AW91" s="13" t="s">
        <v>37</v>
      </c>
      <c r="AX91" s="13" t="s">
        <v>84</v>
      </c>
      <c r="AY91" s="155" t="s">
        <v>123</v>
      </c>
    </row>
    <row r="92" spans="2:65" s="11" customFormat="1" ht="22.9" customHeight="1">
      <c r="B92" s="116"/>
      <c r="D92" s="117" t="s">
        <v>75</v>
      </c>
      <c r="E92" s="126" t="s">
        <v>444</v>
      </c>
      <c r="F92" s="126" t="s">
        <v>445</v>
      </c>
      <c r="I92" s="119"/>
      <c r="J92" s="127">
        <f>BK92</f>
        <v>0</v>
      </c>
      <c r="L92" s="116"/>
      <c r="M92" s="121"/>
      <c r="P92" s="122">
        <f>SUM(P93:P96)</f>
        <v>0</v>
      </c>
      <c r="R92" s="122">
        <f>SUM(R93:R96)</f>
        <v>0</v>
      </c>
      <c r="T92" s="123">
        <f>SUM(T93:T96)</f>
        <v>0</v>
      </c>
      <c r="AR92" s="117" t="s">
        <v>161</v>
      </c>
      <c r="AT92" s="124" t="s">
        <v>75</v>
      </c>
      <c r="AU92" s="124" t="s">
        <v>84</v>
      </c>
      <c r="AY92" s="117" t="s">
        <v>123</v>
      </c>
      <c r="BK92" s="125">
        <f>SUM(BK93:BK96)</f>
        <v>0</v>
      </c>
    </row>
    <row r="93" spans="2:65" s="1" customFormat="1" ht="16.5" customHeight="1">
      <c r="B93" s="33"/>
      <c r="C93" s="128" t="s">
        <v>131</v>
      </c>
      <c r="D93" s="128" t="s">
        <v>125</v>
      </c>
      <c r="E93" s="129" t="s">
        <v>131</v>
      </c>
      <c r="F93" s="130" t="s">
        <v>445</v>
      </c>
      <c r="G93" s="131" t="s">
        <v>305</v>
      </c>
      <c r="H93" s="132">
        <v>1</v>
      </c>
      <c r="I93" s="133"/>
      <c r="J93" s="134">
        <f>ROUND(I93*H93,2)</f>
        <v>0</v>
      </c>
      <c r="K93" s="130" t="s">
        <v>19</v>
      </c>
      <c r="L93" s="33"/>
      <c r="M93" s="135" t="s">
        <v>19</v>
      </c>
      <c r="N93" s="136" t="s">
        <v>48</v>
      </c>
      <c r="P93" s="137">
        <f>O93*H93</f>
        <v>0</v>
      </c>
      <c r="Q93" s="137">
        <v>0</v>
      </c>
      <c r="R93" s="137">
        <f>Q93*H93</f>
        <v>0</v>
      </c>
      <c r="S93" s="137">
        <v>0</v>
      </c>
      <c r="T93" s="138">
        <f>S93*H93</f>
        <v>0</v>
      </c>
      <c r="AR93" s="139" t="s">
        <v>440</v>
      </c>
      <c r="AT93" s="139" t="s">
        <v>125</v>
      </c>
      <c r="AU93" s="139" t="s">
        <v>131</v>
      </c>
      <c r="AY93" s="18" t="s">
        <v>123</v>
      </c>
      <c r="BE93" s="140">
        <f>IF(N93="základní",J93,0)</f>
        <v>0</v>
      </c>
      <c r="BF93" s="140">
        <f>IF(N93="snížená",J93,0)</f>
        <v>0</v>
      </c>
      <c r="BG93" s="140">
        <f>IF(N93="zákl. přenesená",J93,0)</f>
        <v>0</v>
      </c>
      <c r="BH93" s="140">
        <f>IF(N93="sníž. přenesená",J93,0)</f>
        <v>0</v>
      </c>
      <c r="BI93" s="140">
        <f>IF(N93="nulová",J93,0)</f>
        <v>0</v>
      </c>
      <c r="BJ93" s="18" t="s">
        <v>131</v>
      </c>
      <c r="BK93" s="140">
        <f>ROUND(I93*H93,2)</f>
        <v>0</v>
      </c>
      <c r="BL93" s="18" t="s">
        <v>440</v>
      </c>
      <c r="BM93" s="139" t="s">
        <v>446</v>
      </c>
    </row>
    <row r="94" spans="2:65" s="1" customFormat="1" ht="409.5">
      <c r="B94" s="33"/>
      <c r="D94" s="141" t="s">
        <v>133</v>
      </c>
      <c r="F94" s="142" t="s">
        <v>447</v>
      </c>
      <c r="I94" s="143"/>
      <c r="L94" s="33"/>
      <c r="M94" s="144"/>
      <c r="T94" s="54"/>
      <c r="AT94" s="18" t="s">
        <v>133</v>
      </c>
      <c r="AU94" s="18" t="s">
        <v>131</v>
      </c>
    </row>
    <row r="95" spans="2:65" s="12" customFormat="1" ht="22.5">
      <c r="B95" s="147"/>
      <c r="D95" s="141" t="s">
        <v>137</v>
      </c>
      <c r="E95" s="148" t="s">
        <v>19</v>
      </c>
      <c r="F95" s="149" t="s">
        <v>443</v>
      </c>
      <c r="H95" s="150">
        <v>1</v>
      </c>
      <c r="I95" s="151"/>
      <c r="L95" s="147"/>
      <c r="M95" s="152"/>
      <c r="T95" s="153"/>
      <c r="AT95" s="148" t="s">
        <v>137</v>
      </c>
      <c r="AU95" s="148" t="s">
        <v>131</v>
      </c>
      <c r="AV95" s="12" t="s">
        <v>131</v>
      </c>
      <c r="AW95" s="12" t="s">
        <v>37</v>
      </c>
      <c r="AX95" s="12" t="s">
        <v>76</v>
      </c>
      <c r="AY95" s="148" t="s">
        <v>123</v>
      </c>
    </row>
    <row r="96" spans="2:65" s="13" customFormat="1" ht="11.25">
      <c r="B96" s="154"/>
      <c r="D96" s="141" t="s">
        <v>137</v>
      </c>
      <c r="E96" s="155" t="s">
        <v>19</v>
      </c>
      <c r="F96" s="156" t="s">
        <v>139</v>
      </c>
      <c r="H96" s="157">
        <v>1</v>
      </c>
      <c r="I96" s="158"/>
      <c r="L96" s="154"/>
      <c r="M96" s="159"/>
      <c r="T96" s="160"/>
      <c r="AT96" s="155" t="s">
        <v>137</v>
      </c>
      <c r="AU96" s="155" t="s">
        <v>131</v>
      </c>
      <c r="AV96" s="13" t="s">
        <v>130</v>
      </c>
      <c r="AW96" s="13" t="s">
        <v>37</v>
      </c>
      <c r="AX96" s="13" t="s">
        <v>84</v>
      </c>
      <c r="AY96" s="155" t="s">
        <v>123</v>
      </c>
    </row>
    <row r="97" spans="2:65" s="11" customFormat="1" ht="22.9" customHeight="1">
      <c r="B97" s="116"/>
      <c r="D97" s="117" t="s">
        <v>75</v>
      </c>
      <c r="E97" s="126" t="s">
        <v>448</v>
      </c>
      <c r="F97" s="126" t="s">
        <v>449</v>
      </c>
      <c r="I97" s="119"/>
      <c r="J97" s="127">
        <f>BK97</f>
        <v>0</v>
      </c>
      <c r="L97" s="116"/>
      <c r="M97" s="121"/>
      <c r="P97" s="122">
        <f>SUM(P98:P101)</f>
        <v>0</v>
      </c>
      <c r="R97" s="122">
        <f>SUM(R98:R101)</f>
        <v>0</v>
      </c>
      <c r="T97" s="123">
        <f>SUM(T98:T101)</f>
        <v>0</v>
      </c>
      <c r="AR97" s="117" t="s">
        <v>161</v>
      </c>
      <c r="AT97" s="124" t="s">
        <v>75</v>
      </c>
      <c r="AU97" s="124" t="s">
        <v>84</v>
      </c>
      <c r="AY97" s="117" t="s">
        <v>123</v>
      </c>
      <c r="BK97" s="125">
        <f>SUM(BK98:BK101)</f>
        <v>0</v>
      </c>
    </row>
    <row r="98" spans="2:65" s="1" customFormat="1" ht="16.5" customHeight="1">
      <c r="B98" s="33"/>
      <c r="C98" s="128" t="s">
        <v>147</v>
      </c>
      <c r="D98" s="128" t="s">
        <v>125</v>
      </c>
      <c r="E98" s="129" t="s">
        <v>147</v>
      </c>
      <c r="F98" s="130" t="s">
        <v>449</v>
      </c>
      <c r="G98" s="131" t="s">
        <v>305</v>
      </c>
      <c r="H98" s="132">
        <v>1</v>
      </c>
      <c r="I98" s="133"/>
      <c r="J98" s="134">
        <f>ROUND(I98*H98,2)</f>
        <v>0</v>
      </c>
      <c r="K98" s="130" t="s">
        <v>19</v>
      </c>
      <c r="L98" s="33"/>
      <c r="M98" s="135" t="s">
        <v>19</v>
      </c>
      <c r="N98" s="136" t="s">
        <v>48</v>
      </c>
      <c r="P98" s="137">
        <f>O98*H98</f>
        <v>0</v>
      </c>
      <c r="Q98" s="137">
        <v>0</v>
      </c>
      <c r="R98" s="137">
        <f>Q98*H98</f>
        <v>0</v>
      </c>
      <c r="S98" s="137">
        <v>0</v>
      </c>
      <c r="T98" s="138">
        <f>S98*H98</f>
        <v>0</v>
      </c>
      <c r="AR98" s="139" t="s">
        <v>440</v>
      </c>
      <c r="AT98" s="139" t="s">
        <v>125</v>
      </c>
      <c r="AU98" s="139" t="s">
        <v>131</v>
      </c>
      <c r="AY98" s="18" t="s">
        <v>123</v>
      </c>
      <c r="BE98" s="140">
        <f>IF(N98="základní",J98,0)</f>
        <v>0</v>
      </c>
      <c r="BF98" s="140">
        <f>IF(N98="snížená",J98,0)</f>
        <v>0</v>
      </c>
      <c r="BG98" s="140">
        <f>IF(N98="zákl. přenesená",J98,0)</f>
        <v>0</v>
      </c>
      <c r="BH98" s="140">
        <f>IF(N98="sníž. přenesená",J98,0)</f>
        <v>0</v>
      </c>
      <c r="BI98" s="140">
        <f>IF(N98="nulová",J98,0)</f>
        <v>0</v>
      </c>
      <c r="BJ98" s="18" t="s">
        <v>131</v>
      </c>
      <c r="BK98" s="140">
        <f>ROUND(I98*H98,2)</f>
        <v>0</v>
      </c>
      <c r="BL98" s="18" t="s">
        <v>440</v>
      </c>
      <c r="BM98" s="139" t="s">
        <v>450</v>
      </c>
    </row>
    <row r="99" spans="2:65" s="1" customFormat="1" ht="390">
      <c r="B99" s="33"/>
      <c r="D99" s="141" t="s">
        <v>133</v>
      </c>
      <c r="F99" s="142" t="s">
        <v>451</v>
      </c>
      <c r="I99" s="143"/>
      <c r="L99" s="33"/>
      <c r="M99" s="144"/>
      <c r="T99" s="54"/>
      <c r="AT99" s="18" t="s">
        <v>133</v>
      </c>
      <c r="AU99" s="18" t="s">
        <v>131</v>
      </c>
    </row>
    <row r="100" spans="2:65" s="12" customFormat="1" ht="22.5">
      <c r="B100" s="147"/>
      <c r="D100" s="141" t="s">
        <v>137</v>
      </c>
      <c r="E100" s="148" t="s">
        <v>19</v>
      </c>
      <c r="F100" s="149" t="s">
        <v>443</v>
      </c>
      <c r="H100" s="150">
        <v>1</v>
      </c>
      <c r="I100" s="151"/>
      <c r="L100" s="147"/>
      <c r="M100" s="152"/>
      <c r="T100" s="153"/>
      <c r="AT100" s="148" t="s">
        <v>137</v>
      </c>
      <c r="AU100" s="148" t="s">
        <v>131</v>
      </c>
      <c r="AV100" s="12" t="s">
        <v>131</v>
      </c>
      <c r="AW100" s="12" t="s">
        <v>37</v>
      </c>
      <c r="AX100" s="12" t="s">
        <v>76</v>
      </c>
      <c r="AY100" s="148" t="s">
        <v>123</v>
      </c>
    </row>
    <row r="101" spans="2:65" s="13" customFormat="1" ht="11.25">
      <c r="B101" s="154"/>
      <c r="D101" s="141" t="s">
        <v>137</v>
      </c>
      <c r="E101" s="155" t="s">
        <v>19</v>
      </c>
      <c r="F101" s="156" t="s">
        <v>139</v>
      </c>
      <c r="H101" s="157">
        <v>1</v>
      </c>
      <c r="I101" s="158"/>
      <c r="L101" s="154"/>
      <c r="M101" s="159"/>
      <c r="T101" s="160"/>
      <c r="AT101" s="155" t="s">
        <v>137</v>
      </c>
      <c r="AU101" s="155" t="s">
        <v>131</v>
      </c>
      <c r="AV101" s="13" t="s">
        <v>130</v>
      </c>
      <c r="AW101" s="13" t="s">
        <v>37</v>
      </c>
      <c r="AX101" s="13" t="s">
        <v>84</v>
      </c>
      <c r="AY101" s="155" t="s">
        <v>123</v>
      </c>
    </row>
    <row r="102" spans="2:65" s="11" customFormat="1" ht="22.9" customHeight="1">
      <c r="B102" s="116"/>
      <c r="D102" s="117" t="s">
        <v>75</v>
      </c>
      <c r="E102" s="126" t="s">
        <v>452</v>
      </c>
      <c r="F102" s="126" t="s">
        <v>453</v>
      </c>
      <c r="I102" s="119"/>
      <c r="J102" s="127">
        <f>BK102</f>
        <v>0</v>
      </c>
      <c r="L102" s="116"/>
      <c r="M102" s="121"/>
      <c r="P102" s="122">
        <f>SUM(P103:P106)</f>
        <v>0</v>
      </c>
      <c r="R102" s="122">
        <f>SUM(R103:R106)</f>
        <v>0</v>
      </c>
      <c r="T102" s="123">
        <f>SUM(T103:T106)</f>
        <v>0</v>
      </c>
      <c r="AR102" s="117" t="s">
        <v>161</v>
      </c>
      <c r="AT102" s="124" t="s">
        <v>75</v>
      </c>
      <c r="AU102" s="124" t="s">
        <v>84</v>
      </c>
      <c r="AY102" s="117" t="s">
        <v>123</v>
      </c>
      <c r="BK102" s="125">
        <f>SUM(BK103:BK106)</f>
        <v>0</v>
      </c>
    </row>
    <row r="103" spans="2:65" s="1" customFormat="1" ht="24.2" customHeight="1">
      <c r="B103" s="33"/>
      <c r="C103" s="128" t="s">
        <v>130</v>
      </c>
      <c r="D103" s="128" t="s">
        <v>125</v>
      </c>
      <c r="E103" s="129" t="s">
        <v>130</v>
      </c>
      <c r="F103" s="130" t="s">
        <v>454</v>
      </c>
      <c r="G103" s="131" t="s">
        <v>305</v>
      </c>
      <c r="H103" s="132">
        <v>1</v>
      </c>
      <c r="I103" s="133"/>
      <c r="J103" s="134">
        <f>ROUND(I103*H103,2)</f>
        <v>0</v>
      </c>
      <c r="K103" s="130" t="s">
        <v>19</v>
      </c>
      <c r="L103" s="33"/>
      <c r="M103" s="135" t="s">
        <v>19</v>
      </c>
      <c r="N103" s="136" t="s">
        <v>48</v>
      </c>
      <c r="P103" s="137">
        <f>O103*H103</f>
        <v>0</v>
      </c>
      <c r="Q103" s="137">
        <v>0</v>
      </c>
      <c r="R103" s="137">
        <f>Q103*H103</f>
        <v>0</v>
      </c>
      <c r="S103" s="137">
        <v>0</v>
      </c>
      <c r="T103" s="138">
        <f>S103*H103</f>
        <v>0</v>
      </c>
      <c r="AR103" s="139" t="s">
        <v>440</v>
      </c>
      <c r="AT103" s="139" t="s">
        <v>125</v>
      </c>
      <c r="AU103" s="139" t="s">
        <v>131</v>
      </c>
      <c r="AY103" s="18" t="s">
        <v>123</v>
      </c>
      <c r="BE103" s="140">
        <f>IF(N103="základní",J103,0)</f>
        <v>0</v>
      </c>
      <c r="BF103" s="140">
        <f>IF(N103="snížená",J103,0)</f>
        <v>0</v>
      </c>
      <c r="BG103" s="140">
        <f>IF(N103="zákl. přenesená",J103,0)</f>
        <v>0</v>
      </c>
      <c r="BH103" s="140">
        <f>IF(N103="sníž. přenesená",J103,0)</f>
        <v>0</v>
      </c>
      <c r="BI103" s="140">
        <f>IF(N103="nulová",J103,0)</f>
        <v>0</v>
      </c>
      <c r="BJ103" s="18" t="s">
        <v>131</v>
      </c>
      <c r="BK103" s="140">
        <f>ROUND(I103*H103,2)</f>
        <v>0</v>
      </c>
      <c r="BL103" s="18" t="s">
        <v>440</v>
      </c>
      <c r="BM103" s="139" t="s">
        <v>455</v>
      </c>
    </row>
    <row r="104" spans="2:65" s="1" customFormat="1" ht="58.5">
      <c r="B104" s="33"/>
      <c r="D104" s="141" t="s">
        <v>133</v>
      </c>
      <c r="F104" s="142" t="s">
        <v>456</v>
      </c>
      <c r="I104" s="143"/>
      <c r="L104" s="33"/>
      <c r="M104" s="144"/>
      <c r="T104" s="54"/>
      <c r="AT104" s="18" t="s">
        <v>133</v>
      </c>
      <c r="AU104" s="18" t="s">
        <v>131</v>
      </c>
    </row>
    <row r="105" spans="2:65" s="12" customFormat="1" ht="22.5">
      <c r="B105" s="147"/>
      <c r="D105" s="141" t="s">
        <v>137</v>
      </c>
      <c r="E105" s="148" t="s">
        <v>19</v>
      </c>
      <c r="F105" s="149" t="s">
        <v>443</v>
      </c>
      <c r="H105" s="150">
        <v>1</v>
      </c>
      <c r="I105" s="151"/>
      <c r="L105" s="147"/>
      <c r="M105" s="152"/>
      <c r="T105" s="153"/>
      <c r="AT105" s="148" t="s">
        <v>137</v>
      </c>
      <c r="AU105" s="148" t="s">
        <v>131</v>
      </c>
      <c r="AV105" s="12" t="s">
        <v>131</v>
      </c>
      <c r="AW105" s="12" t="s">
        <v>37</v>
      </c>
      <c r="AX105" s="12" t="s">
        <v>76</v>
      </c>
      <c r="AY105" s="148" t="s">
        <v>123</v>
      </c>
    </row>
    <row r="106" spans="2:65" s="13" customFormat="1" ht="11.25">
      <c r="B106" s="154"/>
      <c r="D106" s="141" t="s">
        <v>137</v>
      </c>
      <c r="E106" s="155" t="s">
        <v>19</v>
      </c>
      <c r="F106" s="156" t="s">
        <v>139</v>
      </c>
      <c r="H106" s="157">
        <v>1</v>
      </c>
      <c r="I106" s="158"/>
      <c r="L106" s="154"/>
      <c r="M106" s="159"/>
      <c r="T106" s="160"/>
      <c r="AT106" s="155" t="s">
        <v>137</v>
      </c>
      <c r="AU106" s="155" t="s">
        <v>131</v>
      </c>
      <c r="AV106" s="13" t="s">
        <v>130</v>
      </c>
      <c r="AW106" s="13" t="s">
        <v>37</v>
      </c>
      <c r="AX106" s="13" t="s">
        <v>84</v>
      </c>
      <c r="AY106" s="155" t="s">
        <v>123</v>
      </c>
    </row>
    <row r="107" spans="2:65" s="11" customFormat="1" ht="22.9" customHeight="1">
      <c r="B107" s="116"/>
      <c r="D107" s="117" t="s">
        <v>75</v>
      </c>
      <c r="E107" s="126" t="s">
        <v>457</v>
      </c>
      <c r="F107" s="126" t="s">
        <v>458</v>
      </c>
      <c r="I107" s="119"/>
      <c r="J107" s="127">
        <f>BK107</f>
        <v>0</v>
      </c>
      <c r="L107" s="116"/>
      <c r="M107" s="121"/>
      <c r="P107" s="122">
        <f>SUM(P108:P111)</f>
        <v>0</v>
      </c>
      <c r="R107" s="122">
        <f>SUM(R108:R111)</f>
        <v>0</v>
      </c>
      <c r="T107" s="123">
        <f>SUM(T108:T111)</f>
        <v>0</v>
      </c>
      <c r="AR107" s="117" t="s">
        <v>161</v>
      </c>
      <c r="AT107" s="124" t="s">
        <v>75</v>
      </c>
      <c r="AU107" s="124" t="s">
        <v>84</v>
      </c>
      <c r="AY107" s="117" t="s">
        <v>123</v>
      </c>
      <c r="BK107" s="125">
        <f>SUM(BK108:BK111)</f>
        <v>0</v>
      </c>
    </row>
    <row r="108" spans="2:65" s="1" customFormat="1" ht="16.5" customHeight="1">
      <c r="B108" s="33"/>
      <c r="C108" s="128" t="s">
        <v>161</v>
      </c>
      <c r="D108" s="128" t="s">
        <v>125</v>
      </c>
      <c r="E108" s="129" t="s">
        <v>161</v>
      </c>
      <c r="F108" s="130" t="s">
        <v>458</v>
      </c>
      <c r="G108" s="131" t="s">
        <v>305</v>
      </c>
      <c r="H108" s="132">
        <v>1</v>
      </c>
      <c r="I108" s="133"/>
      <c r="J108" s="134">
        <f>ROUND(I108*H108,2)</f>
        <v>0</v>
      </c>
      <c r="K108" s="130" t="s">
        <v>19</v>
      </c>
      <c r="L108" s="33"/>
      <c r="M108" s="135" t="s">
        <v>19</v>
      </c>
      <c r="N108" s="136" t="s">
        <v>48</v>
      </c>
      <c r="P108" s="137">
        <f>O108*H108</f>
        <v>0</v>
      </c>
      <c r="Q108" s="137">
        <v>0</v>
      </c>
      <c r="R108" s="137">
        <f>Q108*H108</f>
        <v>0</v>
      </c>
      <c r="S108" s="137">
        <v>0</v>
      </c>
      <c r="T108" s="138">
        <f>S108*H108</f>
        <v>0</v>
      </c>
      <c r="AR108" s="139" t="s">
        <v>440</v>
      </c>
      <c r="AT108" s="139" t="s">
        <v>125</v>
      </c>
      <c r="AU108" s="139" t="s">
        <v>131</v>
      </c>
      <c r="AY108" s="18" t="s">
        <v>123</v>
      </c>
      <c r="BE108" s="140">
        <f>IF(N108="základní",J108,0)</f>
        <v>0</v>
      </c>
      <c r="BF108" s="140">
        <f>IF(N108="snížená",J108,0)</f>
        <v>0</v>
      </c>
      <c r="BG108" s="140">
        <f>IF(N108="zákl. přenesená",J108,0)</f>
        <v>0</v>
      </c>
      <c r="BH108" s="140">
        <f>IF(N108="sníž. přenesená",J108,0)</f>
        <v>0</v>
      </c>
      <c r="BI108" s="140">
        <f>IF(N108="nulová",J108,0)</f>
        <v>0</v>
      </c>
      <c r="BJ108" s="18" t="s">
        <v>131</v>
      </c>
      <c r="BK108" s="140">
        <f>ROUND(I108*H108,2)</f>
        <v>0</v>
      </c>
      <c r="BL108" s="18" t="s">
        <v>440</v>
      </c>
      <c r="BM108" s="139" t="s">
        <v>459</v>
      </c>
    </row>
    <row r="109" spans="2:65" s="1" customFormat="1" ht="117">
      <c r="B109" s="33"/>
      <c r="D109" s="141" t="s">
        <v>133</v>
      </c>
      <c r="F109" s="142" t="s">
        <v>460</v>
      </c>
      <c r="I109" s="143"/>
      <c r="L109" s="33"/>
      <c r="M109" s="144"/>
      <c r="T109" s="54"/>
      <c r="AT109" s="18" t="s">
        <v>133</v>
      </c>
      <c r="AU109" s="18" t="s">
        <v>131</v>
      </c>
    </row>
    <row r="110" spans="2:65" s="12" customFormat="1" ht="22.5">
      <c r="B110" s="147"/>
      <c r="D110" s="141" t="s">
        <v>137</v>
      </c>
      <c r="E110" s="148" t="s">
        <v>19</v>
      </c>
      <c r="F110" s="149" t="s">
        <v>443</v>
      </c>
      <c r="H110" s="150">
        <v>1</v>
      </c>
      <c r="I110" s="151"/>
      <c r="L110" s="147"/>
      <c r="M110" s="152"/>
      <c r="T110" s="153"/>
      <c r="AT110" s="148" t="s">
        <v>137</v>
      </c>
      <c r="AU110" s="148" t="s">
        <v>131</v>
      </c>
      <c r="AV110" s="12" t="s">
        <v>131</v>
      </c>
      <c r="AW110" s="12" t="s">
        <v>37</v>
      </c>
      <c r="AX110" s="12" t="s">
        <v>76</v>
      </c>
      <c r="AY110" s="148" t="s">
        <v>123</v>
      </c>
    </row>
    <row r="111" spans="2:65" s="13" customFormat="1" ht="11.25">
      <c r="B111" s="154"/>
      <c r="D111" s="141" t="s">
        <v>137</v>
      </c>
      <c r="E111" s="155" t="s">
        <v>19</v>
      </c>
      <c r="F111" s="156" t="s">
        <v>139</v>
      </c>
      <c r="H111" s="157">
        <v>1</v>
      </c>
      <c r="I111" s="158"/>
      <c r="L111" s="154"/>
      <c r="M111" s="185"/>
      <c r="N111" s="186"/>
      <c r="O111" s="186"/>
      <c r="P111" s="186"/>
      <c r="Q111" s="186"/>
      <c r="R111" s="186"/>
      <c r="S111" s="186"/>
      <c r="T111" s="187"/>
      <c r="AT111" s="155" t="s">
        <v>137</v>
      </c>
      <c r="AU111" s="155" t="s">
        <v>131</v>
      </c>
      <c r="AV111" s="13" t="s">
        <v>130</v>
      </c>
      <c r="AW111" s="13" t="s">
        <v>37</v>
      </c>
      <c r="AX111" s="13" t="s">
        <v>84</v>
      </c>
      <c r="AY111" s="155" t="s">
        <v>123</v>
      </c>
    </row>
    <row r="112" spans="2:65" s="1" customFormat="1" ht="6.95" customHeight="1">
      <c r="B112" s="42"/>
      <c r="C112" s="43"/>
      <c r="D112" s="43"/>
      <c r="E112" s="43"/>
      <c r="F112" s="43"/>
      <c r="G112" s="43"/>
      <c r="H112" s="43"/>
      <c r="I112" s="43"/>
      <c r="J112" s="43"/>
      <c r="K112" s="43"/>
      <c r="L112" s="33"/>
    </row>
  </sheetData>
  <sheetProtection algorithmName="SHA-512" hashValue="W0urvfkARcYRhpJEl9YhJa3LPTerby7nhe6L7BOeTM7jKNe3hs4KRrZ7p3mDL/qFKe0dwxa/fFjWFKs4gJKI/Q==" saltValue="83kFMKz7GpIhEqxjf0iSIxzw+NiWX4UancJKVKFAGfWTR6Fcjk95+k7pLtEP++b6/2TuHF80iIT5tBCtMyiAmA==" spinCount="100000" sheet="1" objects="1" scenarios="1" formatColumns="0" formatRows="0" autoFilter="0"/>
  <autoFilter ref="C84:K111" xr:uid="{00000000-0009-0000-0000-000002000000}"/>
  <mergeCells count="9">
    <mergeCell ref="E50:H50"/>
    <mergeCell ref="E75:H75"/>
    <mergeCell ref="E77:H77"/>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19"/>
  <sheetViews>
    <sheetView showGridLines="0" topLeftCell="A58" zoomScale="110" zoomScaleNormal="110" workbookViewId="0"/>
  </sheetViews>
  <sheetFormatPr defaultRowHeight="15"/>
  <cols>
    <col min="1" max="1" width="8.33203125" style="188" customWidth="1"/>
    <col min="2" max="2" width="1.6640625" style="188" customWidth="1"/>
    <col min="3" max="4" width="5" style="188" customWidth="1"/>
    <col min="5" max="5" width="11.6640625" style="188" customWidth="1"/>
    <col min="6" max="6" width="9.1640625" style="188" customWidth="1"/>
    <col min="7" max="7" width="5" style="188" customWidth="1"/>
    <col min="8" max="8" width="77.83203125" style="188" customWidth="1"/>
    <col min="9" max="10" width="20" style="188" customWidth="1"/>
    <col min="11" max="11" width="1.6640625" style="188" customWidth="1"/>
  </cols>
  <sheetData>
    <row r="1" spans="2:11" customFormat="1" ht="37.5" customHeight="1"/>
    <row r="2" spans="2:11" customFormat="1" ht="7.5" customHeight="1">
      <c r="B2" s="189"/>
      <c r="C2" s="190"/>
      <c r="D2" s="190"/>
      <c r="E2" s="190"/>
      <c r="F2" s="190"/>
      <c r="G2" s="190"/>
      <c r="H2" s="190"/>
      <c r="I2" s="190"/>
      <c r="J2" s="190"/>
      <c r="K2" s="191"/>
    </row>
    <row r="3" spans="2:11" s="16" customFormat="1" ht="45" customHeight="1">
      <c r="B3" s="192"/>
      <c r="C3" s="316" t="s">
        <v>461</v>
      </c>
      <c r="D3" s="316"/>
      <c r="E3" s="316"/>
      <c r="F3" s="316"/>
      <c r="G3" s="316"/>
      <c r="H3" s="316"/>
      <c r="I3" s="316"/>
      <c r="J3" s="316"/>
      <c r="K3" s="193"/>
    </row>
    <row r="4" spans="2:11" customFormat="1" ht="25.5" customHeight="1">
      <c r="B4" s="194"/>
      <c r="C4" s="315" t="s">
        <v>462</v>
      </c>
      <c r="D4" s="315"/>
      <c r="E4" s="315"/>
      <c r="F4" s="315"/>
      <c r="G4" s="315"/>
      <c r="H4" s="315"/>
      <c r="I4" s="315"/>
      <c r="J4" s="315"/>
      <c r="K4" s="195"/>
    </row>
    <row r="5" spans="2:11" customFormat="1" ht="5.25" customHeight="1">
      <c r="B5" s="194"/>
      <c r="C5" s="196"/>
      <c r="D5" s="196"/>
      <c r="E5" s="196"/>
      <c r="F5" s="196"/>
      <c r="G5" s="196"/>
      <c r="H5" s="196"/>
      <c r="I5" s="196"/>
      <c r="J5" s="196"/>
      <c r="K5" s="195"/>
    </row>
    <row r="6" spans="2:11" customFormat="1" ht="15" customHeight="1">
      <c r="B6" s="194"/>
      <c r="C6" s="314" t="s">
        <v>463</v>
      </c>
      <c r="D6" s="314"/>
      <c r="E6" s="314"/>
      <c r="F6" s="314"/>
      <c r="G6" s="314"/>
      <c r="H6" s="314"/>
      <c r="I6" s="314"/>
      <c r="J6" s="314"/>
      <c r="K6" s="195"/>
    </row>
    <row r="7" spans="2:11" customFormat="1" ht="15" customHeight="1">
      <c r="B7" s="198"/>
      <c r="C7" s="314" t="s">
        <v>464</v>
      </c>
      <c r="D7" s="314"/>
      <c r="E7" s="314"/>
      <c r="F7" s="314"/>
      <c r="G7" s="314"/>
      <c r="H7" s="314"/>
      <c r="I7" s="314"/>
      <c r="J7" s="314"/>
      <c r="K7" s="195"/>
    </row>
    <row r="8" spans="2:11" customFormat="1" ht="12.75" customHeight="1">
      <c r="B8" s="198"/>
      <c r="C8" s="197"/>
      <c r="D8" s="197"/>
      <c r="E8" s="197"/>
      <c r="F8" s="197"/>
      <c r="G8" s="197"/>
      <c r="H8" s="197"/>
      <c r="I8" s="197"/>
      <c r="J8" s="197"/>
      <c r="K8" s="195"/>
    </row>
    <row r="9" spans="2:11" customFormat="1" ht="15" customHeight="1">
      <c r="B9" s="198"/>
      <c r="C9" s="314" t="s">
        <v>465</v>
      </c>
      <c r="D9" s="314"/>
      <c r="E9" s="314"/>
      <c r="F9" s="314"/>
      <c r="G9" s="314"/>
      <c r="H9" s="314"/>
      <c r="I9" s="314"/>
      <c r="J9" s="314"/>
      <c r="K9" s="195"/>
    </row>
    <row r="10" spans="2:11" customFormat="1" ht="15" customHeight="1">
      <c r="B10" s="198"/>
      <c r="C10" s="197"/>
      <c r="D10" s="314" t="s">
        <v>466</v>
      </c>
      <c r="E10" s="314"/>
      <c r="F10" s="314"/>
      <c r="G10" s="314"/>
      <c r="H10" s="314"/>
      <c r="I10" s="314"/>
      <c r="J10" s="314"/>
      <c r="K10" s="195"/>
    </row>
    <row r="11" spans="2:11" customFormat="1" ht="15" customHeight="1">
      <c r="B11" s="198"/>
      <c r="C11" s="199"/>
      <c r="D11" s="314" t="s">
        <v>467</v>
      </c>
      <c r="E11" s="314"/>
      <c r="F11" s="314"/>
      <c r="G11" s="314"/>
      <c r="H11" s="314"/>
      <c r="I11" s="314"/>
      <c r="J11" s="314"/>
      <c r="K11" s="195"/>
    </row>
    <row r="12" spans="2:11" customFormat="1" ht="15" customHeight="1">
      <c r="B12" s="198"/>
      <c r="C12" s="199"/>
      <c r="D12" s="197"/>
      <c r="E12" s="197"/>
      <c r="F12" s="197"/>
      <c r="G12" s="197"/>
      <c r="H12" s="197"/>
      <c r="I12" s="197"/>
      <c r="J12" s="197"/>
      <c r="K12" s="195"/>
    </row>
    <row r="13" spans="2:11" customFormat="1" ht="15" customHeight="1">
      <c r="B13" s="198"/>
      <c r="C13" s="199"/>
      <c r="D13" s="200" t="s">
        <v>468</v>
      </c>
      <c r="E13" s="197"/>
      <c r="F13" s="197"/>
      <c r="G13" s="197"/>
      <c r="H13" s="197"/>
      <c r="I13" s="197"/>
      <c r="J13" s="197"/>
      <c r="K13" s="195"/>
    </row>
    <row r="14" spans="2:11" customFormat="1" ht="12.75" customHeight="1">
      <c r="B14" s="198"/>
      <c r="C14" s="199"/>
      <c r="D14" s="199"/>
      <c r="E14" s="199"/>
      <c r="F14" s="199"/>
      <c r="G14" s="199"/>
      <c r="H14" s="199"/>
      <c r="I14" s="199"/>
      <c r="J14" s="199"/>
      <c r="K14" s="195"/>
    </row>
    <row r="15" spans="2:11" customFormat="1" ht="15" customHeight="1">
      <c r="B15" s="198"/>
      <c r="C15" s="199"/>
      <c r="D15" s="314" t="s">
        <v>469</v>
      </c>
      <c r="E15" s="314"/>
      <c r="F15" s="314"/>
      <c r="G15" s="314"/>
      <c r="H15" s="314"/>
      <c r="I15" s="314"/>
      <c r="J15" s="314"/>
      <c r="K15" s="195"/>
    </row>
    <row r="16" spans="2:11" customFormat="1" ht="15" customHeight="1">
      <c r="B16" s="198"/>
      <c r="C16" s="199"/>
      <c r="D16" s="314" t="s">
        <v>470</v>
      </c>
      <c r="E16" s="314"/>
      <c r="F16" s="314"/>
      <c r="G16" s="314"/>
      <c r="H16" s="314"/>
      <c r="I16" s="314"/>
      <c r="J16" s="314"/>
      <c r="K16" s="195"/>
    </row>
    <row r="17" spans="2:11" customFormat="1" ht="15" customHeight="1">
      <c r="B17" s="198"/>
      <c r="C17" s="199"/>
      <c r="D17" s="314" t="s">
        <v>471</v>
      </c>
      <c r="E17" s="314"/>
      <c r="F17" s="314"/>
      <c r="G17" s="314"/>
      <c r="H17" s="314"/>
      <c r="I17" s="314"/>
      <c r="J17" s="314"/>
      <c r="K17" s="195"/>
    </row>
    <row r="18" spans="2:11" customFormat="1" ht="15" customHeight="1">
      <c r="B18" s="198"/>
      <c r="C18" s="199"/>
      <c r="D18" s="199"/>
      <c r="E18" s="201" t="s">
        <v>83</v>
      </c>
      <c r="F18" s="314" t="s">
        <v>472</v>
      </c>
      <c r="G18" s="314"/>
      <c r="H18" s="314"/>
      <c r="I18" s="314"/>
      <c r="J18" s="314"/>
      <c r="K18" s="195"/>
    </row>
    <row r="19" spans="2:11" customFormat="1" ht="15" customHeight="1">
      <c r="B19" s="198"/>
      <c r="C19" s="199"/>
      <c r="D19" s="199"/>
      <c r="E19" s="201" t="s">
        <v>473</v>
      </c>
      <c r="F19" s="314" t="s">
        <v>474</v>
      </c>
      <c r="G19" s="314"/>
      <c r="H19" s="314"/>
      <c r="I19" s="314"/>
      <c r="J19" s="314"/>
      <c r="K19" s="195"/>
    </row>
    <row r="20" spans="2:11" customFormat="1" ht="15" customHeight="1">
      <c r="B20" s="198"/>
      <c r="C20" s="199"/>
      <c r="D20" s="199"/>
      <c r="E20" s="201" t="s">
        <v>475</v>
      </c>
      <c r="F20" s="314" t="s">
        <v>476</v>
      </c>
      <c r="G20" s="314"/>
      <c r="H20" s="314"/>
      <c r="I20" s="314"/>
      <c r="J20" s="314"/>
      <c r="K20" s="195"/>
    </row>
    <row r="21" spans="2:11" customFormat="1" ht="15" customHeight="1">
      <c r="B21" s="198"/>
      <c r="C21" s="199"/>
      <c r="D21" s="199"/>
      <c r="E21" s="201" t="s">
        <v>477</v>
      </c>
      <c r="F21" s="314" t="s">
        <v>478</v>
      </c>
      <c r="G21" s="314"/>
      <c r="H21" s="314"/>
      <c r="I21" s="314"/>
      <c r="J21" s="314"/>
      <c r="K21" s="195"/>
    </row>
    <row r="22" spans="2:11" customFormat="1" ht="15" customHeight="1">
      <c r="B22" s="198"/>
      <c r="C22" s="199"/>
      <c r="D22" s="199"/>
      <c r="E22" s="201" t="s">
        <v>479</v>
      </c>
      <c r="F22" s="314" t="s">
        <v>480</v>
      </c>
      <c r="G22" s="314"/>
      <c r="H22" s="314"/>
      <c r="I22" s="314"/>
      <c r="J22" s="314"/>
      <c r="K22" s="195"/>
    </row>
    <row r="23" spans="2:11" customFormat="1" ht="15" customHeight="1">
      <c r="B23" s="198"/>
      <c r="C23" s="199"/>
      <c r="D23" s="199"/>
      <c r="E23" s="201" t="s">
        <v>481</v>
      </c>
      <c r="F23" s="314" t="s">
        <v>482</v>
      </c>
      <c r="G23" s="314"/>
      <c r="H23" s="314"/>
      <c r="I23" s="314"/>
      <c r="J23" s="314"/>
      <c r="K23" s="195"/>
    </row>
    <row r="24" spans="2:11" customFormat="1" ht="12.75" customHeight="1">
      <c r="B24" s="198"/>
      <c r="C24" s="199"/>
      <c r="D24" s="199"/>
      <c r="E24" s="199"/>
      <c r="F24" s="199"/>
      <c r="G24" s="199"/>
      <c r="H24" s="199"/>
      <c r="I24" s="199"/>
      <c r="J24" s="199"/>
      <c r="K24" s="195"/>
    </row>
    <row r="25" spans="2:11" customFormat="1" ht="15" customHeight="1">
      <c r="B25" s="198"/>
      <c r="C25" s="314" t="s">
        <v>483</v>
      </c>
      <c r="D25" s="314"/>
      <c r="E25" s="314"/>
      <c r="F25" s="314"/>
      <c r="G25" s="314"/>
      <c r="H25" s="314"/>
      <c r="I25" s="314"/>
      <c r="J25" s="314"/>
      <c r="K25" s="195"/>
    </row>
    <row r="26" spans="2:11" customFormat="1" ht="15" customHeight="1">
      <c r="B26" s="198"/>
      <c r="C26" s="314" t="s">
        <v>484</v>
      </c>
      <c r="D26" s="314"/>
      <c r="E26" s="314"/>
      <c r="F26" s="314"/>
      <c r="G26" s="314"/>
      <c r="H26" s="314"/>
      <c r="I26" s="314"/>
      <c r="J26" s="314"/>
      <c r="K26" s="195"/>
    </row>
    <row r="27" spans="2:11" customFormat="1" ht="15" customHeight="1">
      <c r="B27" s="198"/>
      <c r="C27" s="197"/>
      <c r="D27" s="314" t="s">
        <v>485</v>
      </c>
      <c r="E27" s="314"/>
      <c r="F27" s="314"/>
      <c r="G27" s="314"/>
      <c r="H27" s="314"/>
      <c r="I27" s="314"/>
      <c r="J27" s="314"/>
      <c r="K27" s="195"/>
    </row>
    <row r="28" spans="2:11" customFormat="1" ht="15" customHeight="1">
      <c r="B28" s="198"/>
      <c r="C28" s="199"/>
      <c r="D28" s="314" t="s">
        <v>486</v>
      </c>
      <c r="E28" s="314"/>
      <c r="F28" s="314"/>
      <c r="G28" s="314"/>
      <c r="H28" s="314"/>
      <c r="I28" s="314"/>
      <c r="J28" s="314"/>
      <c r="K28" s="195"/>
    </row>
    <row r="29" spans="2:11" customFormat="1" ht="12.75" customHeight="1">
      <c r="B29" s="198"/>
      <c r="C29" s="199"/>
      <c r="D29" s="199"/>
      <c r="E29" s="199"/>
      <c r="F29" s="199"/>
      <c r="G29" s="199"/>
      <c r="H29" s="199"/>
      <c r="I29" s="199"/>
      <c r="J29" s="199"/>
      <c r="K29" s="195"/>
    </row>
    <row r="30" spans="2:11" customFormat="1" ht="15" customHeight="1">
      <c r="B30" s="198"/>
      <c r="C30" s="199"/>
      <c r="D30" s="314" t="s">
        <v>487</v>
      </c>
      <c r="E30" s="314"/>
      <c r="F30" s="314"/>
      <c r="G30" s="314"/>
      <c r="H30" s="314"/>
      <c r="I30" s="314"/>
      <c r="J30" s="314"/>
      <c r="K30" s="195"/>
    </row>
    <row r="31" spans="2:11" customFormat="1" ht="15" customHeight="1">
      <c r="B31" s="198"/>
      <c r="C31" s="199"/>
      <c r="D31" s="314" t="s">
        <v>488</v>
      </c>
      <c r="E31" s="314"/>
      <c r="F31" s="314"/>
      <c r="G31" s="314"/>
      <c r="H31" s="314"/>
      <c r="I31" s="314"/>
      <c r="J31" s="314"/>
      <c r="K31" s="195"/>
    </row>
    <row r="32" spans="2:11" customFormat="1" ht="12.75" customHeight="1">
      <c r="B32" s="198"/>
      <c r="C32" s="199"/>
      <c r="D32" s="199"/>
      <c r="E32" s="199"/>
      <c r="F32" s="199"/>
      <c r="G32" s="199"/>
      <c r="H32" s="199"/>
      <c r="I32" s="199"/>
      <c r="J32" s="199"/>
      <c r="K32" s="195"/>
    </row>
    <row r="33" spans="2:11" customFormat="1" ht="15" customHeight="1">
      <c r="B33" s="198"/>
      <c r="C33" s="199"/>
      <c r="D33" s="314" t="s">
        <v>489</v>
      </c>
      <c r="E33" s="314"/>
      <c r="F33" s="314"/>
      <c r="G33" s="314"/>
      <c r="H33" s="314"/>
      <c r="I33" s="314"/>
      <c r="J33" s="314"/>
      <c r="K33" s="195"/>
    </row>
    <row r="34" spans="2:11" customFormat="1" ht="15" customHeight="1">
      <c r="B34" s="198"/>
      <c r="C34" s="199"/>
      <c r="D34" s="314" t="s">
        <v>490</v>
      </c>
      <c r="E34" s="314"/>
      <c r="F34" s="314"/>
      <c r="G34" s="314"/>
      <c r="H34" s="314"/>
      <c r="I34" s="314"/>
      <c r="J34" s="314"/>
      <c r="K34" s="195"/>
    </row>
    <row r="35" spans="2:11" customFormat="1" ht="15" customHeight="1">
      <c r="B35" s="198"/>
      <c r="C35" s="199"/>
      <c r="D35" s="314" t="s">
        <v>491</v>
      </c>
      <c r="E35" s="314"/>
      <c r="F35" s="314"/>
      <c r="G35" s="314"/>
      <c r="H35" s="314"/>
      <c r="I35" s="314"/>
      <c r="J35" s="314"/>
      <c r="K35" s="195"/>
    </row>
    <row r="36" spans="2:11" customFormat="1" ht="15" customHeight="1">
      <c r="B36" s="198"/>
      <c r="C36" s="199"/>
      <c r="D36" s="197"/>
      <c r="E36" s="200" t="s">
        <v>109</v>
      </c>
      <c r="F36" s="197"/>
      <c r="G36" s="314" t="s">
        <v>492</v>
      </c>
      <c r="H36" s="314"/>
      <c r="I36" s="314"/>
      <c r="J36" s="314"/>
      <c r="K36" s="195"/>
    </row>
    <row r="37" spans="2:11" customFormat="1" ht="30.75" customHeight="1">
      <c r="B37" s="198"/>
      <c r="C37" s="199"/>
      <c r="D37" s="197"/>
      <c r="E37" s="200" t="s">
        <v>493</v>
      </c>
      <c r="F37" s="197"/>
      <c r="G37" s="314" t="s">
        <v>494</v>
      </c>
      <c r="H37" s="314"/>
      <c r="I37" s="314"/>
      <c r="J37" s="314"/>
      <c r="K37" s="195"/>
    </row>
    <row r="38" spans="2:11" customFormat="1" ht="15" customHeight="1">
      <c r="B38" s="198"/>
      <c r="C38" s="199"/>
      <c r="D38" s="197"/>
      <c r="E38" s="200" t="s">
        <v>57</v>
      </c>
      <c r="F38" s="197"/>
      <c r="G38" s="314" t="s">
        <v>495</v>
      </c>
      <c r="H38" s="314"/>
      <c r="I38" s="314"/>
      <c r="J38" s="314"/>
      <c r="K38" s="195"/>
    </row>
    <row r="39" spans="2:11" customFormat="1" ht="15" customHeight="1">
      <c r="B39" s="198"/>
      <c r="C39" s="199"/>
      <c r="D39" s="197"/>
      <c r="E39" s="200" t="s">
        <v>58</v>
      </c>
      <c r="F39" s="197"/>
      <c r="G39" s="314" t="s">
        <v>496</v>
      </c>
      <c r="H39" s="314"/>
      <c r="I39" s="314"/>
      <c r="J39" s="314"/>
      <c r="K39" s="195"/>
    </row>
    <row r="40" spans="2:11" customFormat="1" ht="15" customHeight="1">
      <c r="B40" s="198"/>
      <c r="C40" s="199"/>
      <c r="D40" s="197"/>
      <c r="E40" s="200" t="s">
        <v>110</v>
      </c>
      <c r="F40" s="197"/>
      <c r="G40" s="314" t="s">
        <v>497</v>
      </c>
      <c r="H40" s="314"/>
      <c r="I40" s="314"/>
      <c r="J40" s="314"/>
      <c r="K40" s="195"/>
    </row>
    <row r="41" spans="2:11" customFormat="1" ht="15" customHeight="1">
      <c r="B41" s="198"/>
      <c r="C41" s="199"/>
      <c r="D41" s="197"/>
      <c r="E41" s="200" t="s">
        <v>111</v>
      </c>
      <c r="F41" s="197"/>
      <c r="G41" s="314" t="s">
        <v>498</v>
      </c>
      <c r="H41" s="314"/>
      <c r="I41" s="314"/>
      <c r="J41" s="314"/>
      <c r="K41" s="195"/>
    </row>
    <row r="42" spans="2:11" customFormat="1" ht="15" customHeight="1">
      <c r="B42" s="198"/>
      <c r="C42" s="199"/>
      <c r="D42" s="197"/>
      <c r="E42" s="200" t="s">
        <v>499</v>
      </c>
      <c r="F42" s="197"/>
      <c r="G42" s="314" t="s">
        <v>500</v>
      </c>
      <c r="H42" s="314"/>
      <c r="I42" s="314"/>
      <c r="J42" s="314"/>
      <c r="K42" s="195"/>
    </row>
    <row r="43" spans="2:11" customFormat="1" ht="15" customHeight="1">
      <c r="B43" s="198"/>
      <c r="C43" s="199"/>
      <c r="D43" s="197"/>
      <c r="E43" s="200"/>
      <c r="F43" s="197"/>
      <c r="G43" s="314" t="s">
        <v>501</v>
      </c>
      <c r="H43" s="314"/>
      <c r="I43" s="314"/>
      <c r="J43" s="314"/>
      <c r="K43" s="195"/>
    </row>
    <row r="44" spans="2:11" customFormat="1" ht="15" customHeight="1">
      <c r="B44" s="198"/>
      <c r="C44" s="199"/>
      <c r="D44" s="197"/>
      <c r="E44" s="200" t="s">
        <v>502</v>
      </c>
      <c r="F44" s="197"/>
      <c r="G44" s="314" t="s">
        <v>503</v>
      </c>
      <c r="H44" s="314"/>
      <c r="I44" s="314"/>
      <c r="J44" s="314"/>
      <c r="K44" s="195"/>
    </row>
    <row r="45" spans="2:11" customFormat="1" ht="15" customHeight="1">
      <c r="B45" s="198"/>
      <c r="C45" s="199"/>
      <c r="D45" s="197"/>
      <c r="E45" s="200" t="s">
        <v>113</v>
      </c>
      <c r="F45" s="197"/>
      <c r="G45" s="314" t="s">
        <v>504</v>
      </c>
      <c r="H45" s="314"/>
      <c r="I45" s="314"/>
      <c r="J45" s="314"/>
      <c r="K45" s="195"/>
    </row>
    <row r="46" spans="2:11" customFormat="1" ht="12.75" customHeight="1">
      <c r="B46" s="198"/>
      <c r="C46" s="199"/>
      <c r="D46" s="197"/>
      <c r="E46" s="197"/>
      <c r="F46" s="197"/>
      <c r="G46" s="197"/>
      <c r="H46" s="197"/>
      <c r="I46" s="197"/>
      <c r="J46" s="197"/>
      <c r="K46" s="195"/>
    </row>
    <row r="47" spans="2:11" customFormat="1" ht="15" customHeight="1">
      <c r="B47" s="198"/>
      <c r="C47" s="199"/>
      <c r="D47" s="314" t="s">
        <v>505</v>
      </c>
      <c r="E47" s="314"/>
      <c r="F47" s="314"/>
      <c r="G47" s="314"/>
      <c r="H47" s="314"/>
      <c r="I47" s="314"/>
      <c r="J47" s="314"/>
      <c r="K47" s="195"/>
    </row>
    <row r="48" spans="2:11" customFormat="1" ht="15" customHeight="1">
      <c r="B48" s="198"/>
      <c r="C48" s="199"/>
      <c r="D48" s="199"/>
      <c r="E48" s="314" t="s">
        <v>506</v>
      </c>
      <c r="F48" s="314"/>
      <c r="G48" s="314"/>
      <c r="H48" s="314"/>
      <c r="I48" s="314"/>
      <c r="J48" s="314"/>
      <c r="K48" s="195"/>
    </row>
    <row r="49" spans="2:11" customFormat="1" ht="15" customHeight="1">
      <c r="B49" s="198"/>
      <c r="C49" s="199"/>
      <c r="D49" s="199"/>
      <c r="E49" s="314" t="s">
        <v>507</v>
      </c>
      <c r="F49" s="314"/>
      <c r="G49" s="314"/>
      <c r="H49" s="314"/>
      <c r="I49" s="314"/>
      <c r="J49" s="314"/>
      <c r="K49" s="195"/>
    </row>
    <row r="50" spans="2:11" customFormat="1" ht="15" customHeight="1">
      <c r="B50" s="198"/>
      <c r="C50" s="199"/>
      <c r="D50" s="199"/>
      <c r="E50" s="314" t="s">
        <v>508</v>
      </c>
      <c r="F50" s="314"/>
      <c r="G50" s="314"/>
      <c r="H50" s="314"/>
      <c r="I50" s="314"/>
      <c r="J50" s="314"/>
      <c r="K50" s="195"/>
    </row>
    <row r="51" spans="2:11" customFormat="1" ht="15" customHeight="1">
      <c r="B51" s="198"/>
      <c r="C51" s="199"/>
      <c r="D51" s="314" t="s">
        <v>509</v>
      </c>
      <c r="E51" s="314"/>
      <c r="F51" s="314"/>
      <c r="G51" s="314"/>
      <c r="H51" s="314"/>
      <c r="I51" s="314"/>
      <c r="J51" s="314"/>
      <c r="K51" s="195"/>
    </row>
    <row r="52" spans="2:11" customFormat="1" ht="25.5" customHeight="1">
      <c r="B52" s="194"/>
      <c r="C52" s="315" t="s">
        <v>510</v>
      </c>
      <c r="D52" s="315"/>
      <c r="E52" s="315"/>
      <c r="F52" s="315"/>
      <c r="G52" s="315"/>
      <c r="H52" s="315"/>
      <c r="I52" s="315"/>
      <c r="J52" s="315"/>
      <c r="K52" s="195"/>
    </row>
    <row r="53" spans="2:11" customFormat="1" ht="5.25" customHeight="1">
      <c r="B53" s="194"/>
      <c r="C53" s="196"/>
      <c r="D53" s="196"/>
      <c r="E53" s="196"/>
      <c r="F53" s="196"/>
      <c r="G53" s="196"/>
      <c r="H53" s="196"/>
      <c r="I53" s="196"/>
      <c r="J53" s="196"/>
      <c r="K53" s="195"/>
    </row>
    <row r="54" spans="2:11" customFormat="1" ht="15" customHeight="1">
      <c r="B54" s="194"/>
      <c r="C54" s="314" t="s">
        <v>511</v>
      </c>
      <c r="D54" s="314"/>
      <c r="E54" s="314"/>
      <c r="F54" s="314"/>
      <c r="G54" s="314"/>
      <c r="H54" s="314"/>
      <c r="I54" s="314"/>
      <c r="J54" s="314"/>
      <c r="K54" s="195"/>
    </row>
    <row r="55" spans="2:11" customFormat="1" ht="15" customHeight="1">
      <c r="B55" s="194"/>
      <c r="C55" s="314" t="s">
        <v>512</v>
      </c>
      <c r="D55" s="314"/>
      <c r="E55" s="314"/>
      <c r="F55" s="314"/>
      <c r="G55" s="314"/>
      <c r="H55" s="314"/>
      <c r="I55" s="314"/>
      <c r="J55" s="314"/>
      <c r="K55" s="195"/>
    </row>
    <row r="56" spans="2:11" customFormat="1" ht="12.75" customHeight="1">
      <c r="B56" s="194"/>
      <c r="C56" s="197"/>
      <c r="D56" s="197"/>
      <c r="E56" s="197"/>
      <c r="F56" s="197"/>
      <c r="G56" s="197"/>
      <c r="H56" s="197"/>
      <c r="I56" s="197"/>
      <c r="J56" s="197"/>
      <c r="K56" s="195"/>
    </row>
    <row r="57" spans="2:11" customFormat="1" ht="15" customHeight="1">
      <c r="B57" s="194"/>
      <c r="C57" s="314" t="s">
        <v>513</v>
      </c>
      <c r="D57" s="314"/>
      <c r="E57" s="314"/>
      <c r="F57" s="314"/>
      <c r="G57" s="314"/>
      <c r="H57" s="314"/>
      <c r="I57" s="314"/>
      <c r="J57" s="314"/>
      <c r="K57" s="195"/>
    </row>
    <row r="58" spans="2:11" customFormat="1" ht="15" customHeight="1">
      <c r="B58" s="194"/>
      <c r="C58" s="199"/>
      <c r="D58" s="314" t="s">
        <v>514</v>
      </c>
      <c r="E58" s="314"/>
      <c r="F58" s="314"/>
      <c r="G58" s="314"/>
      <c r="H58" s="314"/>
      <c r="I58" s="314"/>
      <c r="J58" s="314"/>
      <c r="K58" s="195"/>
    </row>
    <row r="59" spans="2:11" customFormat="1" ht="15" customHeight="1">
      <c r="B59" s="194"/>
      <c r="C59" s="199"/>
      <c r="D59" s="314" t="s">
        <v>515</v>
      </c>
      <c r="E59" s="314"/>
      <c r="F59" s="314"/>
      <c r="G59" s="314"/>
      <c r="H59" s="314"/>
      <c r="I59" s="314"/>
      <c r="J59" s="314"/>
      <c r="K59" s="195"/>
    </row>
    <row r="60" spans="2:11" customFormat="1" ht="15" customHeight="1">
      <c r="B60" s="194"/>
      <c r="C60" s="199"/>
      <c r="D60" s="314" t="s">
        <v>516</v>
      </c>
      <c r="E60" s="314"/>
      <c r="F60" s="314"/>
      <c r="G60" s="314"/>
      <c r="H60" s="314"/>
      <c r="I60" s="314"/>
      <c r="J60" s="314"/>
      <c r="K60" s="195"/>
    </row>
    <row r="61" spans="2:11" customFormat="1" ht="15" customHeight="1">
      <c r="B61" s="194"/>
      <c r="C61" s="199"/>
      <c r="D61" s="314" t="s">
        <v>517</v>
      </c>
      <c r="E61" s="314"/>
      <c r="F61" s="314"/>
      <c r="G61" s="314"/>
      <c r="H61" s="314"/>
      <c r="I61" s="314"/>
      <c r="J61" s="314"/>
      <c r="K61" s="195"/>
    </row>
    <row r="62" spans="2:11" customFormat="1" ht="15" customHeight="1">
      <c r="B62" s="194"/>
      <c r="C62" s="199"/>
      <c r="D62" s="317" t="s">
        <v>518</v>
      </c>
      <c r="E62" s="317"/>
      <c r="F62" s="317"/>
      <c r="G62" s="317"/>
      <c r="H62" s="317"/>
      <c r="I62" s="317"/>
      <c r="J62" s="317"/>
      <c r="K62" s="195"/>
    </row>
    <row r="63" spans="2:11" customFormat="1" ht="15" customHeight="1">
      <c r="B63" s="194"/>
      <c r="C63" s="199"/>
      <c r="D63" s="314" t="s">
        <v>519</v>
      </c>
      <c r="E63" s="314"/>
      <c r="F63" s="314"/>
      <c r="G63" s="314"/>
      <c r="H63" s="314"/>
      <c r="I63" s="314"/>
      <c r="J63" s="314"/>
      <c r="K63" s="195"/>
    </row>
    <row r="64" spans="2:11" customFormat="1" ht="12.75" customHeight="1">
      <c r="B64" s="194"/>
      <c r="C64" s="199"/>
      <c r="D64" s="199"/>
      <c r="E64" s="202"/>
      <c r="F64" s="199"/>
      <c r="G64" s="199"/>
      <c r="H64" s="199"/>
      <c r="I64" s="199"/>
      <c r="J64" s="199"/>
      <c r="K64" s="195"/>
    </row>
    <row r="65" spans="2:11" customFormat="1" ht="15" customHeight="1">
      <c r="B65" s="194"/>
      <c r="C65" s="199"/>
      <c r="D65" s="314" t="s">
        <v>520</v>
      </c>
      <c r="E65" s="314"/>
      <c r="F65" s="314"/>
      <c r="G65" s="314"/>
      <c r="H65" s="314"/>
      <c r="I65" s="314"/>
      <c r="J65" s="314"/>
      <c r="K65" s="195"/>
    </row>
    <row r="66" spans="2:11" customFormat="1" ht="15" customHeight="1">
      <c r="B66" s="194"/>
      <c r="C66" s="199"/>
      <c r="D66" s="317" t="s">
        <v>521</v>
      </c>
      <c r="E66" s="317"/>
      <c r="F66" s="317"/>
      <c r="G66" s="317"/>
      <c r="H66" s="317"/>
      <c r="I66" s="317"/>
      <c r="J66" s="317"/>
      <c r="K66" s="195"/>
    </row>
    <row r="67" spans="2:11" customFormat="1" ht="15" customHeight="1">
      <c r="B67" s="194"/>
      <c r="C67" s="199"/>
      <c r="D67" s="314" t="s">
        <v>522</v>
      </c>
      <c r="E67" s="314"/>
      <c r="F67" s="314"/>
      <c r="G67" s="314"/>
      <c r="H67" s="314"/>
      <c r="I67" s="314"/>
      <c r="J67" s="314"/>
      <c r="K67" s="195"/>
    </row>
    <row r="68" spans="2:11" customFormat="1" ht="15" customHeight="1">
      <c r="B68" s="194"/>
      <c r="C68" s="199"/>
      <c r="D68" s="314" t="s">
        <v>523</v>
      </c>
      <c r="E68" s="314"/>
      <c r="F68" s="314"/>
      <c r="G68" s="314"/>
      <c r="H68" s="314"/>
      <c r="I68" s="314"/>
      <c r="J68" s="314"/>
      <c r="K68" s="195"/>
    </row>
    <row r="69" spans="2:11" customFormat="1" ht="15" customHeight="1">
      <c r="B69" s="194"/>
      <c r="C69" s="199"/>
      <c r="D69" s="314" t="s">
        <v>524</v>
      </c>
      <c r="E69" s="314"/>
      <c r="F69" s="314"/>
      <c r="G69" s="314"/>
      <c r="H69" s="314"/>
      <c r="I69" s="314"/>
      <c r="J69" s="314"/>
      <c r="K69" s="195"/>
    </row>
    <row r="70" spans="2:11" customFormat="1" ht="15" customHeight="1">
      <c r="B70" s="194"/>
      <c r="C70" s="199"/>
      <c r="D70" s="314" t="s">
        <v>525</v>
      </c>
      <c r="E70" s="314"/>
      <c r="F70" s="314"/>
      <c r="G70" s="314"/>
      <c r="H70" s="314"/>
      <c r="I70" s="314"/>
      <c r="J70" s="314"/>
      <c r="K70" s="195"/>
    </row>
    <row r="71" spans="2:11" customFormat="1" ht="12.75" customHeight="1">
      <c r="B71" s="203"/>
      <c r="C71" s="204"/>
      <c r="D71" s="204"/>
      <c r="E71" s="204"/>
      <c r="F71" s="204"/>
      <c r="G71" s="204"/>
      <c r="H71" s="204"/>
      <c r="I71" s="204"/>
      <c r="J71" s="204"/>
      <c r="K71" s="205"/>
    </row>
    <row r="72" spans="2:11" customFormat="1" ht="18.75" customHeight="1">
      <c r="B72" s="206"/>
      <c r="C72" s="206"/>
      <c r="D72" s="206"/>
      <c r="E72" s="206"/>
      <c r="F72" s="206"/>
      <c r="G72" s="206"/>
      <c r="H72" s="206"/>
      <c r="I72" s="206"/>
      <c r="J72" s="206"/>
      <c r="K72" s="207"/>
    </row>
    <row r="73" spans="2:11" customFormat="1" ht="18.75" customHeight="1">
      <c r="B73" s="207"/>
      <c r="C73" s="207"/>
      <c r="D73" s="207"/>
      <c r="E73" s="207"/>
      <c r="F73" s="207"/>
      <c r="G73" s="207"/>
      <c r="H73" s="207"/>
      <c r="I73" s="207"/>
      <c r="J73" s="207"/>
      <c r="K73" s="207"/>
    </row>
    <row r="74" spans="2:11" customFormat="1" ht="7.5" customHeight="1">
      <c r="B74" s="208"/>
      <c r="C74" s="209"/>
      <c r="D74" s="209"/>
      <c r="E74" s="209"/>
      <c r="F74" s="209"/>
      <c r="G74" s="209"/>
      <c r="H74" s="209"/>
      <c r="I74" s="209"/>
      <c r="J74" s="209"/>
      <c r="K74" s="210"/>
    </row>
    <row r="75" spans="2:11" customFormat="1" ht="45" customHeight="1">
      <c r="B75" s="211"/>
      <c r="C75" s="318" t="s">
        <v>526</v>
      </c>
      <c r="D75" s="318"/>
      <c r="E75" s="318"/>
      <c r="F75" s="318"/>
      <c r="G75" s="318"/>
      <c r="H75" s="318"/>
      <c r="I75" s="318"/>
      <c r="J75" s="318"/>
      <c r="K75" s="212"/>
    </row>
    <row r="76" spans="2:11" customFormat="1" ht="17.25" customHeight="1">
      <c r="B76" s="211"/>
      <c r="C76" s="213" t="s">
        <v>527</v>
      </c>
      <c r="D76" s="213"/>
      <c r="E76" s="213"/>
      <c r="F76" s="213" t="s">
        <v>528</v>
      </c>
      <c r="G76" s="214"/>
      <c r="H76" s="213" t="s">
        <v>58</v>
      </c>
      <c r="I76" s="213" t="s">
        <v>61</v>
      </c>
      <c r="J76" s="213" t="s">
        <v>529</v>
      </c>
      <c r="K76" s="212"/>
    </row>
    <row r="77" spans="2:11" customFormat="1" ht="17.25" customHeight="1">
      <c r="B77" s="211"/>
      <c r="C77" s="215" t="s">
        <v>530</v>
      </c>
      <c r="D77" s="215"/>
      <c r="E77" s="215"/>
      <c r="F77" s="216" t="s">
        <v>531</v>
      </c>
      <c r="G77" s="217"/>
      <c r="H77" s="215"/>
      <c r="I77" s="215"/>
      <c r="J77" s="215" t="s">
        <v>532</v>
      </c>
      <c r="K77" s="212"/>
    </row>
    <row r="78" spans="2:11" customFormat="1" ht="5.25" customHeight="1">
      <c r="B78" s="211"/>
      <c r="C78" s="218"/>
      <c r="D78" s="218"/>
      <c r="E78" s="218"/>
      <c r="F78" s="218"/>
      <c r="G78" s="219"/>
      <c r="H78" s="218"/>
      <c r="I78" s="218"/>
      <c r="J78" s="218"/>
      <c r="K78" s="212"/>
    </row>
    <row r="79" spans="2:11" customFormat="1" ht="15" customHeight="1">
      <c r="B79" s="211"/>
      <c r="C79" s="200" t="s">
        <v>57</v>
      </c>
      <c r="D79" s="220"/>
      <c r="E79" s="220"/>
      <c r="F79" s="221" t="s">
        <v>533</v>
      </c>
      <c r="G79" s="222"/>
      <c r="H79" s="200" t="s">
        <v>534</v>
      </c>
      <c r="I79" s="200" t="s">
        <v>535</v>
      </c>
      <c r="J79" s="200">
        <v>20</v>
      </c>
      <c r="K79" s="212"/>
    </row>
    <row r="80" spans="2:11" customFormat="1" ht="15" customHeight="1">
      <c r="B80" s="211"/>
      <c r="C80" s="200" t="s">
        <v>536</v>
      </c>
      <c r="D80" s="200"/>
      <c r="E80" s="200"/>
      <c r="F80" s="221" t="s">
        <v>533</v>
      </c>
      <c r="G80" s="222"/>
      <c r="H80" s="200" t="s">
        <v>537</v>
      </c>
      <c r="I80" s="200" t="s">
        <v>535</v>
      </c>
      <c r="J80" s="200">
        <v>120</v>
      </c>
      <c r="K80" s="212"/>
    </row>
    <row r="81" spans="2:11" customFormat="1" ht="15" customHeight="1">
      <c r="B81" s="223"/>
      <c r="C81" s="200" t="s">
        <v>538</v>
      </c>
      <c r="D81" s="200"/>
      <c r="E81" s="200"/>
      <c r="F81" s="221" t="s">
        <v>539</v>
      </c>
      <c r="G81" s="222"/>
      <c r="H81" s="200" t="s">
        <v>540</v>
      </c>
      <c r="I81" s="200" t="s">
        <v>535</v>
      </c>
      <c r="J81" s="200">
        <v>50</v>
      </c>
      <c r="K81" s="212"/>
    </row>
    <row r="82" spans="2:11" customFormat="1" ht="15" customHeight="1">
      <c r="B82" s="223"/>
      <c r="C82" s="200" t="s">
        <v>541</v>
      </c>
      <c r="D82" s="200"/>
      <c r="E82" s="200"/>
      <c r="F82" s="221" t="s">
        <v>533</v>
      </c>
      <c r="G82" s="222"/>
      <c r="H82" s="200" t="s">
        <v>542</v>
      </c>
      <c r="I82" s="200" t="s">
        <v>543</v>
      </c>
      <c r="J82" s="200"/>
      <c r="K82" s="212"/>
    </row>
    <row r="83" spans="2:11" customFormat="1" ht="15" customHeight="1">
      <c r="B83" s="223"/>
      <c r="C83" s="200" t="s">
        <v>544</v>
      </c>
      <c r="D83" s="200"/>
      <c r="E83" s="200"/>
      <c r="F83" s="221" t="s">
        <v>539</v>
      </c>
      <c r="G83" s="200"/>
      <c r="H83" s="200" t="s">
        <v>545</v>
      </c>
      <c r="I83" s="200" t="s">
        <v>535</v>
      </c>
      <c r="J83" s="200">
        <v>15</v>
      </c>
      <c r="K83" s="212"/>
    </row>
    <row r="84" spans="2:11" customFormat="1" ht="15" customHeight="1">
      <c r="B84" s="223"/>
      <c r="C84" s="200" t="s">
        <v>546</v>
      </c>
      <c r="D84" s="200"/>
      <c r="E84" s="200"/>
      <c r="F84" s="221" t="s">
        <v>539</v>
      </c>
      <c r="G84" s="200"/>
      <c r="H84" s="200" t="s">
        <v>547</v>
      </c>
      <c r="I84" s="200" t="s">
        <v>535</v>
      </c>
      <c r="J84" s="200">
        <v>15</v>
      </c>
      <c r="K84" s="212"/>
    </row>
    <row r="85" spans="2:11" customFormat="1" ht="15" customHeight="1">
      <c r="B85" s="223"/>
      <c r="C85" s="200" t="s">
        <v>548</v>
      </c>
      <c r="D85" s="200"/>
      <c r="E85" s="200"/>
      <c r="F85" s="221" t="s">
        <v>539</v>
      </c>
      <c r="G85" s="200"/>
      <c r="H85" s="200" t="s">
        <v>549</v>
      </c>
      <c r="I85" s="200" t="s">
        <v>535</v>
      </c>
      <c r="J85" s="200">
        <v>20</v>
      </c>
      <c r="K85" s="212"/>
    </row>
    <row r="86" spans="2:11" customFormat="1" ht="15" customHeight="1">
      <c r="B86" s="223"/>
      <c r="C86" s="200" t="s">
        <v>550</v>
      </c>
      <c r="D86" s="200"/>
      <c r="E86" s="200"/>
      <c r="F86" s="221" t="s">
        <v>539</v>
      </c>
      <c r="G86" s="200"/>
      <c r="H86" s="200" t="s">
        <v>551</v>
      </c>
      <c r="I86" s="200" t="s">
        <v>535</v>
      </c>
      <c r="J86" s="200">
        <v>20</v>
      </c>
      <c r="K86" s="212"/>
    </row>
    <row r="87" spans="2:11" customFormat="1" ht="15" customHeight="1">
      <c r="B87" s="223"/>
      <c r="C87" s="200" t="s">
        <v>552</v>
      </c>
      <c r="D87" s="200"/>
      <c r="E87" s="200"/>
      <c r="F87" s="221" t="s">
        <v>539</v>
      </c>
      <c r="G87" s="222"/>
      <c r="H87" s="200" t="s">
        <v>553</v>
      </c>
      <c r="I87" s="200" t="s">
        <v>535</v>
      </c>
      <c r="J87" s="200">
        <v>50</v>
      </c>
      <c r="K87" s="212"/>
    </row>
    <row r="88" spans="2:11" customFormat="1" ht="15" customHeight="1">
      <c r="B88" s="223"/>
      <c r="C88" s="200" t="s">
        <v>554</v>
      </c>
      <c r="D88" s="200"/>
      <c r="E88" s="200"/>
      <c r="F88" s="221" t="s">
        <v>539</v>
      </c>
      <c r="G88" s="222"/>
      <c r="H88" s="200" t="s">
        <v>555</v>
      </c>
      <c r="I88" s="200" t="s">
        <v>535</v>
      </c>
      <c r="J88" s="200">
        <v>20</v>
      </c>
      <c r="K88" s="212"/>
    </row>
    <row r="89" spans="2:11" customFormat="1" ht="15" customHeight="1">
      <c r="B89" s="223"/>
      <c r="C89" s="200" t="s">
        <v>556</v>
      </c>
      <c r="D89" s="200"/>
      <c r="E89" s="200"/>
      <c r="F89" s="221" t="s">
        <v>539</v>
      </c>
      <c r="G89" s="222"/>
      <c r="H89" s="200" t="s">
        <v>557</v>
      </c>
      <c r="I89" s="200" t="s">
        <v>535</v>
      </c>
      <c r="J89" s="200">
        <v>20</v>
      </c>
      <c r="K89" s="212"/>
    </row>
    <row r="90" spans="2:11" customFormat="1" ht="15" customHeight="1">
      <c r="B90" s="223"/>
      <c r="C90" s="200" t="s">
        <v>558</v>
      </c>
      <c r="D90" s="200"/>
      <c r="E90" s="200"/>
      <c r="F90" s="221" t="s">
        <v>539</v>
      </c>
      <c r="G90" s="222"/>
      <c r="H90" s="200" t="s">
        <v>559</v>
      </c>
      <c r="I90" s="200" t="s">
        <v>535</v>
      </c>
      <c r="J90" s="200">
        <v>50</v>
      </c>
      <c r="K90" s="212"/>
    </row>
    <row r="91" spans="2:11" customFormat="1" ht="15" customHeight="1">
      <c r="B91" s="223"/>
      <c r="C91" s="200" t="s">
        <v>560</v>
      </c>
      <c r="D91" s="200"/>
      <c r="E91" s="200"/>
      <c r="F91" s="221" t="s">
        <v>539</v>
      </c>
      <c r="G91" s="222"/>
      <c r="H91" s="200" t="s">
        <v>560</v>
      </c>
      <c r="I91" s="200" t="s">
        <v>535</v>
      </c>
      <c r="J91" s="200">
        <v>50</v>
      </c>
      <c r="K91" s="212"/>
    </row>
    <row r="92" spans="2:11" customFormat="1" ht="15" customHeight="1">
      <c r="B92" s="223"/>
      <c r="C92" s="200" t="s">
        <v>561</v>
      </c>
      <c r="D92" s="200"/>
      <c r="E92" s="200"/>
      <c r="F92" s="221" t="s">
        <v>539</v>
      </c>
      <c r="G92" s="222"/>
      <c r="H92" s="200" t="s">
        <v>562</v>
      </c>
      <c r="I92" s="200" t="s">
        <v>535</v>
      </c>
      <c r="J92" s="200">
        <v>255</v>
      </c>
      <c r="K92" s="212"/>
    </row>
    <row r="93" spans="2:11" customFormat="1" ht="15" customHeight="1">
      <c r="B93" s="223"/>
      <c r="C93" s="200" t="s">
        <v>563</v>
      </c>
      <c r="D93" s="200"/>
      <c r="E93" s="200"/>
      <c r="F93" s="221" t="s">
        <v>533</v>
      </c>
      <c r="G93" s="222"/>
      <c r="H93" s="200" t="s">
        <v>564</v>
      </c>
      <c r="I93" s="200" t="s">
        <v>565</v>
      </c>
      <c r="J93" s="200"/>
      <c r="K93" s="212"/>
    </row>
    <row r="94" spans="2:11" customFormat="1" ht="15" customHeight="1">
      <c r="B94" s="223"/>
      <c r="C94" s="200" t="s">
        <v>566</v>
      </c>
      <c r="D94" s="200"/>
      <c r="E94" s="200"/>
      <c r="F94" s="221" t="s">
        <v>533</v>
      </c>
      <c r="G94" s="222"/>
      <c r="H94" s="200" t="s">
        <v>567</v>
      </c>
      <c r="I94" s="200" t="s">
        <v>568</v>
      </c>
      <c r="J94" s="200"/>
      <c r="K94" s="212"/>
    </row>
    <row r="95" spans="2:11" customFormat="1" ht="15" customHeight="1">
      <c r="B95" s="223"/>
      <c r="C95" s="200" t="s">
        <v>569</v>
      </c>
      <c r="D95" s="200"/>
      <c r="E95" s="200"/>
      <c r="F95" s="221" t="s">
        <v>533</v>
      </c>
      <c r="G95" s="222"/>
      <c r="H95" s="200" t="s">
        <v>569</v>
      </c>
      <c r="I95" s="200" t="s">
        <v>568</v>
      </c>
      <c r="J95" s="200"/>
      <c r="K95" s="212"/>
    </row>
    <row r="96" spans="2:11" customFormat="1" ht="15" customHeight="1">
      <c r="B96" s="223"/>
      <c r="C96" s="200" t="s">
        <v>42</v>
      </c>
      <c r="D96" s="200"/>
      <c r="E96" s="200"/>
      <c r="F96" s="221" t="s">
        <v>533</v>
      </c>
      <c r="G96" s="222"/>
      <c r="H96" s="200" t="s">
        <v>570</v>
      </c>
      <c r="I96" s="200" t="s">
        <v>568</v>
      </c>
      <c r="J96" s="200"/>
      <c r="K96" s="212"/>
    </row>
    <row r="97" spans="2:11" customFormat="1" ht="15" customHeight="1">
      <c r="B97" s="223"/>
      <c r="C97" s="200" t="s">
        <v>52</v>
      </c>
      <c r="D97" s="200"/>
      <c r="E97" s="200"/>
      <c r="F97" s="221" t="s">
        <v>533</v>
      </c>
      <c r="G97" s="222"/>
      <c r="H97" s="200" t="s">
        <v>571</v>
      </c>
      <c r="I97" s="200" t="s">
        <v>568</v>
      </c>
      <c r="J97" s="200"/>
      <c r="K97" s="212"/>
    </row>
    <row r="98" spans="2:11" customFormat="1" ht="15" customHeight="1">
      <c r="B98" s="224"/>
      <c r="C98" s="225"/>
      <c r="D98" s="225"/>
      <c r="E98" s="225"/>
      <c r="F98" s="225"/>
      <c r="G98" s="225"/>
      <c r="H98" s="225"/>
      <c r="I98" s="225"/>
      <c r="J98" s="225"/>
      <c r="K98" s="226"/>
    </row>
    <row r="99" spans="2:11" customFormat="1" ht="18.75" customHeight="1">
      <c r="B99" s="227"/>
      <c r="C99" s="228"/>
      <c r="D99" s="228"/>
      <c r="E99" s="228"/>
      <c r="F99" s="228"/>
      <c r="G99" s="228"/>
      <c r="H99" s="228"/>
      <c r="I99" s="228"/>
      <c r="J99" s="228"/>
      <c r="K99" s="227"/>
    </row>
    <row r="100" spans="2:11" customFormat="1" ht="18.75" customHeight="1">
      <c r="B100" s="207"/>
      <c r="C100" s="207"/>
      <c r="D100" s="207"/>
      <c r="E100" s="207"/>
      <c r="F100" s="207"/>
      <c r="G100" s="207"/>
      <c r="H100" s="207"/>
      <c r="I100" s="207"/>
      <c r="J100" s="207"/>
      <c r="K100" s="207"/>
    </row>
    <row r="101" spans="2:11" customFormat="1" ht="7.5" customHeight="1">
      <c r="B101" s="208"/>
      <c r="C101" s="209"/>
      <c r="D101" s="209"/>
      <c r="E101" s="209"/>
      <c r="F101" s="209"/>
      <c r="G101" s="209"/>
      <c r="H101" s="209"/>
      <c r="I101" s="209"/>
      <c r="J101" s="209"/>
      <c r="K101" s="210"/>
    </row>
    <row r="102" spans="2:11" customFormat="1" ht="45" customHeight="1">
      <c r="B102" s="211"/>
      <c r="C102" s="318" t="s">
        <v>572</v>
      </c>
      <c r="D102" s="318"/>
      <c r="E102" s="318"/>
      <c r="F102" s="318"/>
      <c r="G102" s="318"/>
      <c r="H102" s="318"/>
      <c r="I102" s="318"/>
      <c r="J102" s="318"/>
      <c r="K102" s="212"/>
    </row>
    <row r="103" spans="2:11" customFormat="1" ht="17.25" customHeight="1">
      <c r="B103" s="211"/>
      <c r="C103" s="213" t="s">
        <v>527</v>
      </c>
      <c r="D103" s="213"/>
      <c r="E103" s="213"/>
      <c r="F103" s="213" t="s">
        <v>528</v>
      </c>
      <c r="G103" s="214"/>
      <c r="H103" s="213" t="s">
        <v>58</v>
      </c>
      <c r="I103" s="213" t="s">
        <v>61</v>
      </c>
      <c r="J103" s="213" t="s">
        <v>529</v>
      </c>
      <c r="K103" s="212"/>
    </row>
    <row r="104" spans="2:11" customFormat="1" ht="17.25" customHeight="1">
      <c r="B104" s="211"/>
      <c r="C104" s="215" t="s">
        <v>530</v>
      </c>
      <c r="D104" s="215"/>
      <c r="E104" s="215"/>
      <c r="F104" s="216" t="s">
        <v>531</v>
      </c>
      <c r="G104" s="217"/>
      <c r="H104" s="215"/>
      <c r="I104" s="215"/>
      <c r="J104" s="215" t="s">
        <v>532</v>
      </c>
      <c r="K104" s="212"/>
    </row>
    <row r="105" spans="2:11" customFormat="1" ht="5.25" customHeight="1">
      <c r="B105" s="211"/>
      <c r="C105" s="213"/>
      <c r="D105" s="213"/>
      <c r="E105" s="213"/>
      <c r="F105" s="213"/>
      <c r="G105" s="229"/>
      <c r="H105" s="213"/>
      <c r="I105" s="213"/>
      <c r="J105" s="213"/>
      <c r="K105" s="212"/>
    </row>
    <row r="106" spans="2:11" customFormat="1" ht="15" customHeight="1">
      <c r="B106" s="211"/>
      <c r="C106" s="200" t="s">
        <v>57</v>
      </c>
      <c r="D106" s="220"/>
      <c r="E106" s="220"/>
      <c r="F106" s="221" t="s">
        <v>533</v>
      </c>
      <c r="G106" s="200"/>
      <c r="H106" s="200" t="s">
        <v>573</v>
      </c>
      <c r="I106" s="200" t="s">
        <v>535</v>
      </c>
      <c r="J106" s="200">
        <v>20</v>
      </c>
      <c r="K106" s="212"/>
    </row>
    <row r="107" spans="2:11" customFormat="1" ht="15" customHeight="1">
      <c r="B107" s="211"/>
      <c r="C107" s="200" t="s">
        <v>536</v>
      </c>
      <c r="D107" s="200"/>
      <c r="E107" s="200"/>
      <c r="F107" s="221" t="s">
        <v>533</v>
      </c>
      <c r="G107" s="200"/>
      <c r="H107" s="200" t="s">
        <v>573</v>
      </c>
      <c r="I107" s="200" t="s">
        <v>535</v>
      </c>
      <c r="J107" s="200">
        <v>120</v>
      </c>
      <c r="K107" s="212"/>
    </row>
    <row r="108" spans="2:11" customFormat="1" ht="15" customHeight="1">
      <c r="B108" s="223"/>
      <c r="C108" s="200" t="s">
        <v>538</v>
      </c>
      <c r="D108" s="200"/>
      <c r="E108" s="200"/>
      <c r="F108" s="221" t="s">
        <v>539</v>
      </c>
      <c r="G108" s="200"/>
      <c r="H108" s="200" t="s">
        <v>573</v>
      </c>
      <c r="I108" s="200" t="s">
        <v>535</v>
      </c>
      <c r="J108" s="200">
        <v>50</v>
      </c>
      <c r="K108" s="212"/>
    </row>
    <row r="109" spans="2:11" customFormat="1" ht="15" customHeight="1">
      <c r="B109" s="223"/>
      <c r="C109" s="200" t="s">
        <v>541</v>
      </c>
      <c r="D109" s="200"/>
      <c r="E109" s="200"/>
      <c r="F109" s="221" t="s">
        <v>533</v>
      </c>
      <c r="G109" s="200"/>
      <c r="H109" s="200" t="s">
        <v>573</v>
      </c>
      <c r="I109" s="200" t="s">
        <v>543</v>
      </c>
      <c r="J109" s="200"/>
      <c r="K109" s="212"/>
    </row>
    <row r="110" spans="2:11" customFormat="1" ht="15" customHeight="1">
      <c r="B110" s="223"/>
      <c r="C110" s="200" t="s">
        <v>552</v>
      </c>
      <c r="D110" s="200"/>
      <c r="E110" s="200"/>
      <c r="F110" s="221" t="s">
        <v>539</v>
      </c>
      <c r="G110" s="200"/>
      <c r="H110" s="200" t="s">
        <v>573</v>
      </c>
      <c r="I110" s="200" t="s">
        <v>535</v>
      </c>
      <c r="J110" s="200">
        <v>50</v>
      </c>
      <c r="K110" s="212"/>
    </row>
    <row r="111" spans="2:11" customFormat="1" ht="15" customHeight="1">
      <c r="B111" s="223"/>
      <c r="C111" s="200" t="s">
        <v>560</v>
      </c>
      <c r="D111" s="200"/>
      <c r="E111" s="200"/>
      <c r="F111" s="221" t="s">
        <v>539</v>
      </c>
      <c r="G111" s="200"/>
      <c r="H111" s="200" t="s">
        <v>573</v>
      </c>
      <c r="I111" s="200" t="s">
        <v>535</v>
      </c>
      <c r="J111" s="200">
        <v>50</v>
      </c>
      <c r="K111" s="212"/>
    </row>
    <row r="112" spans="2:11" customFormat="1" ht="15" customHeight="1">
      <c r="B112" s="223"/>
      <c r="C112" s="200" t="s">
        <v>558</v>
      </c>
      <c r="D112" s="200"/>
      <c r="E112" s="200"/>
      <c r="F112" s="221" t="s">
        <v>539</v>
      </c>
      <c r="G112" s="200"/>
      <c r="H112" s="200" t="s">
        <v>573</v>
      </c>
      <c r="I112" s="200" t="s">
        <v>535</v>
      </c>
      <c r="J112" s="200">
        <v>50</v>
      </c>
      <c r="K112" s="212"/>
    </row>
    <row r="113" spans="2:11" customFormat="1" ht="15" customHeight="1">
      <c r="B113" s="223"/>
      <c r="C113" s="200" t="s">
        <v>57</v>
      </c>
      <c r="D113" s="200"/>
      <c r="E113" s="200"/>
      <c r="F113" s="221" t="s">
        <v>533</v>
      </c>
      <c r="G113" s="200"/>
      <c r="H113" s="200" t="s">
        <v>574</v>
      </c>
      <c r="I113" s="200" t="s">
        <v>535</v>
      </c>
      <c r="J113" s="200">
        <v>20</v>
      </c>
      <c r="K113" s="212"/>
    </row>
    <row r="114" spans="2:11" customFormat="1" ht="15" customHeight="1">
      <c r="B114" s="223"/>
      <c r="C114" s="200" t="s">
        <v>575</v>
      </c>
      <c r="D114" s="200"/>
      <c r="E114" s="200"/>
      <c r="F114" s="221" t="s">
        <v>533</v>
      </c>
      <c r="G114" s="200"/>
      <c r="H114" s="200" t="s">
        <v>576</v>
      </c>
      <c r="I114" s="200" t="s">
        <v>535</v>
      </c>
      <c r="J114" s="200">
        <v>120</v>
      </c>
      <c r="K114" s="212"/>
    </row>
    <row r="115" spans="2:11" customFormat="1" ht="15" customHeight="1">
      <c r="B115" s="223"/>
      <c r="C115" s="200" t="s">
        <v>42</v>
      </c>
      <c r="D115" s="200"/>
      <c r="E115" s="200"/>
      <c r="F115" s="221" t="s">
        <v>533</v>
      </c>
      <c r="G115" s="200"/>
      <c r="H115" s="200" t="s">
        <v>577</v>
      </c>
      <c r="I115" s="200" t="s">
        <v>568</v>
      </c>
      <c r="J115" s="200"/>
      <c r="K115" s="212"/>
    </row>
    <row r="116" spans="2:11" customFormat="1" ht="15" customHeight="1">
      <c r="B116" s="223"/>
      <c r="C116" s="200" t="s">
        <v>52</v>
      </c>
      <c r="D116" s="200"/>
      <c r="E116" s="200"/>
      <c r="F116" s="221" t="s">
        <v>533</v>
      </c>
      <c r="G116" s="200"/>
      <c r="H116" s="200" t="s">
        <v>578</v>
      </c>
      <c r="I116" s="200" t="s">
        <v>568</v>
      </c>
      <c r="J116" s="200"/>
      <c r="K116" s="212"/>
    </row>
    <row r="117" spans="2:11" customFormat="1" ht="15" customHeight="1">
      <c r="B117" s="223"/>
      <c r="C117" s="200" t="s">
        <v>61</v>
      </c>
      <c r="D117" s="200"/>
      <c r="E117" s="200"/>
      <c r="F117" s="221" t="s">
        <v>533</v>
      </c>
      <c r="G117" s="200"/>
      <c r="H117" s="200" t="s">
        <v>579</v>
      </c>
      <c r="I117" s="200" t="s">
        <v>580</v>
      </c>
      <c r="J117" s="200"/>
      <c r="K117" s="212"/>
    </row>
    <row r="118" spans="2:11" customFormat="1" ht="15" customHeight="1">
      <c r="B118" s="224"/>
      <c r="C118" s="230"/>
      <c r="D118" s="230"/>
      <c r="E118" s="230"/>
      <c r="F118" s="230"/>
      <c r="G118" s="230"/>
      <c r="H118" s="230"/>
      <c r="I118" s="230"/>
      <c r="J118" s="230"/>
      <c r="K118" s="226"/>
    </row>
    <row r="119" spans="2:11" customFormat="1" ht="18.75" customHeight="1">
      <c r="B119" s="231"/>
      <c r="C119" s="232"/>
      <c r="D119" s="232"/>
      <c r="E119" s="232"/>
      <c r="F119" s="233"/>
      <c r="G119" s="232"/>
      <c r="H119" s="232"/>
      <c r="I119" s="232"/>
      <c r="J119" s="232"/>
      <c r="K119" s="231"/>
    </row>
    <row r="120" spans="2:11" customFormat="1" ht="18.75" customHeight="1">
      <c r="B120" s="207"/>
      <c r="C120" s="207"/>
      <c r="D120" s="207"/>
      <c r="E120" s="207"/>
      <c r="F120" s="207"/>
      <c r="G120" s="207"/>
      <c r="H120" s="207"/>
      <c r="I120" s="207"/>
      <c r="J120" s="207"/>
      <c r="K120" s="207"/>
    </row>
    <row r="121" spans="2:11" customFormat="1" ht="7.5" customHeight="1">
      <c r="B121" s="234"/>
      <c r="C121" s="235"/>
      <c r="D121" s="235"/>
      <c r="E121" s="235"/>
      <c r="F121" s="235"/>
      <c r="G121" s="235"/>
      <c r="H121" s="235"/>
      <c r="I121" s="235"/>
      <c r="J121" s="235"/>
      <c r="K121" s="236"/>
    </row>
    <row r="122" spans="2:11" customFormat="1" ht="45" customHeight="1">
      <c r="B122" s="237"/>
      <c r="C122" s="316" t="s">
        <v>581</v>
      </c>
      <c r="D122" s="316"/>
      <c r="E122" s="316"/>
      <c r="F122" s="316"/>
      <c r="G122" s="316"/>
      <c r="H122" s="316"/>
      <c r="I122" s="316"/>
      <c r="J122" s="316"/>
      <c r="K122" s="238"/>
    </row>
    <row r="123" spans="2:11" customFormat="1" ht="17.25" customHeight="1">
      <c r="B123" s="239"/>
      <c r="C123" s="213" t="s">
        <v>527</v>
      </c>
      <c r="D123" s="213"/>
      <c r="E123" s="213"/>
      <c r="F123" s="213" t="s">
        <v>528</v>
      </c>
      <c r="G123" s="214"/>
      <c r="H123" s="213" t="s">
        <v>58</v>
      </c>
      <c r="I123" s="213" t="s">
        <v>61</v>
      </c>
      <c r="J123" s="213" t="s">
        <v>529</v>
      </c>
      <c r="K123" s="240"/>
    </row>
    <row r="124" spans="2:11" customFormat="1" ht="17.25" customHeight="1">
      <c r="B124" s="239"/>
      <c r="C124" s="215" t="s">
        <v>530</v>
      </c>
      <c r="D124" s="215"/>
      <c r="E124" s="215"/>
      <c r="F124" s="216" t="s">
        <v>531</v>
      </c>
      <c r="G124" s="217"/>
      <c r="H124" s="215"/>
      <c r="I124" s="215"/>
      <c r="J124" s="215" t="s">
        <v>532</v>
      </c>
      <c r="K124" s="240"/>
    </row>
    <row r="125" spans="2:11" customFormat="1" ht="5.25" customHeight="1">
      <c r="B125" s="241"/>
      <c r="C125" s="218"/>
      <c r="D125" s="218"/>
      <c r="E125" s="218"/>
      <c r="F125" s="218"/>
      <c r="G125" s="242"/>
      <c r="H125" s="218"/>
      <c r="I125" s="218"/>
      <c r="J125" s="218"/>
      <c r="K125" s="243"/>
    </row>
    <row r="126" spans="2:11" customFormat="1" ht="15" customHeight="1">
      <c r="B126" s="241"/>
      <c r="C126" s="200" t="s">
        <v>536</v>
      </c>
      <c r="D126" s="220"/>
      <c r="E126" s="220"/>
      <c r="F126" s="221" t="s">
        <v>533</v>
      </c>
      <c r="G126" s="200"/>
      <c r="H126" s="200" t="s">
        <v>573</v>
      </c>
      <c r="I126" s="200" t="s">
        <v>535</v>
      </c>
      <c r="J126" s="200">
        <v>120</v>
      </c>
      <c r="K126" s="244"/>
    </row>
    <row r="127" spans="2:11" customFormat="1" ht="15" customHeight="1">
      <c r="B127" s="241"/>
      <c r="C127" s="200" t="s">
        <v>582</v>
      </c>
      <c r="D127" s="200"/>
      <c r="E127" s="200"/>
      <c r="F127" s="221" t="s">
        <v>533</v>
      </c>
      <c r="G127" s="200"/>
      <c r="H127" s="200" t="s">
        <v>583</v>
      </c>
      <c r="I127" s="200" t="s">
        <v>535</v>
      </c>
      <c r="J127" s="200" t="s">
        <v>584</v>
      </c>
      <c r="K127" s="244"/>
    </row>
    <row r="128" spans="2:11" customFormat="1" ht="15" customHeight="1">
      <c r="B128" s="241"/>
      <c r="C128" s="200" t="s">
        <v>481</v>
      </c>
      <c r="D128" s="200"/>
      <c r="E128" s="200"/>
      <c r="F128" s="221" t="s">
        <v>533</v>
      </c>
      <c r="G128" s="200"/>
      <c r="H128" s="200" t="s">
        <v>585</v>
      </c>
      <c r="I128" s="200" t="s">
        <v>535</v>
      </c>
      <c r="J128" s="200" t="s">
        <v>584</v>
      </c>
      <c r="K128" s="244"/>
    </row>
    <row r="129" spans="2:11" customFormat="1" ht="15" customHeight="1">
      <c r="B129" s="241"/>
      <c r="C129" s="200" t="s">
        <v>544</v>
      </c>
      <c r="D129" s="200"/>
      <c r="E129" s="200"/>
      <c r="F129" s="221" t="s">
        <v>539</v>
      </c>
      <c r="G129" s="200"/>
      <c r="H129" s="200" t="s">
        <v>545</v>
      </c>
      <c r="I129" s="200" t="s">
        <v>535</v>
      </c>
      <c r="J129" s="200">
        <v>15</v>
      </c>
      <c r="K129" s="244"/>
    </row>
    <row r="130" spans="2:11" customFormat="1" ht="15" customHeight="1">
      <c r="B130" s="241"/>
      <c r="C130" s="200" t="s">
        <v>546</v>
      </c>
      <c r="D130" s="200"/>
      <c r="E130" s="200"/>
      <c r="F130" s="221" t="s">
        <v>539</v>
      </c>
      <c r="G130" s="200"/>
      <c r="H130" s="200" t="s">
        <v>547</v>
      </c>
      <c r="I130" s="200" t="s">
        <v>535</v>
      </c>
      <c r="J130" s="200">
        <v>15</v>
      </c>
      <c r="K130" s="244"/>
    </row>
    <row r="131" spans="2:11" customFormat="1" ht="15" customHeight="1">
      <c r="B131" s="241"/>
      <c r="C131" s="200" t="s">
        <v>548</v>
      </c>
      <c r="D131" s="200"/>
      <c r="E131" s="200"/>
      <c r="F131" s="221" t="s">
        <v>539</v>
      </c>
      <c r="G131" s="200"/>
      <c r="H131" s="200" t="s">
        <v>549</v>
      </c>
      <c r="I131" s="200" t="s">
        <v>535</v>
      </c>
      <c r="J131" s="200">
        <v>20</v>
      </c>
      <c r="K131" s="244"/>
    </row>
    <row r="132" spans="2:11" customFormat="1" ht="15" customHeight="1">
      <c r="B132" s="241"/>
      <c r="C132" s="200" t="s">
        <v>550</v>
      </c>
      <c r="D132" s="200"/>
      <c r="E132" s="200"/>
      <c r="F132" s="221" t="s">
        <v>539</v>
      </c>
      <c r="G132" s="200"/>
      <c r="H132" s="200" t="s">
        <v>551</v>
      </c>
      <c r="I132" s="200" t="s">
        <v>535</v>
      </c>
      <c r="J132" s="200">
        <v>20</v>
      </c>
      <c r="K132" s="244"/>
    </row>
    <row r="133" spans="2:11" customFormat="1" ht="15" customHeight="1">
      <c r="B133" s="241"/>
      <c r="C133" s="200" t="s">
        <v>538</v>
      </c>
      <c r="D133" s="200"/>
      <c r="E133" s="200"/>
      <c r="F133" s="221" t="s">
        <v>539</v>
      </c>
      <c r="G133" s="200"/>
      <c r="H133" s="200" t="s">
        <v>573</v>
      </c>
      <c r="I133" s="200" t="s">
        <v>535</v>
      </c>
      <c r="J133" s="200">
        <v>50</v>
      </c>
      <c r="K133" s="244"/>
    </row>
    <row r="134" spans="2:11" customFormat="1" ht="15" customHeight="1">
      <c r="B134" s="241"/>
      <c r="C134" s="200" t="s">
        <v>552</v>
      </c>
      <c r="D134" s="200"/>
      <c r="E134" s="200"/>
      <c r="F134" s="221" t="s">
        <v>539</v>
      </c>
      <c r="G134" s="200"/>
      <c r="H134" s="200" t="s">
        <v>573</v>
      </c>
      <c r="I134" s="200" t="s">
        <v>535</v>
      </c>
      <c r="J134" s="200">
        <v>50</v>
      </c>
      <c r="K134" s="244"/>
    </row>
    <row r="135" spans="2:11" customFormat="1" ht="15" customHeight="1">
      <c r="B135" s="241"/>
      <c r="C135" s="200" t="s">
        <v>558</v>
      </c>
      <c r="D135" s="200"/>
      <c r="E135" s="200"/>
      <c r="F135" s="221" t="s">
        <v>539</v>
      </c>
      <c r="G135" s="200"/>
      <c r="H135" s="200" t="s">
        <v>573</v>
      </c>
      <c r="I135" s="200" t="s">
        <v>535</v>
      </c>
      <c r="J135" s="200">
        <v>50</v>
      </c>
      <c r="K135" s="244"/>
    </row>
    <row r="136" spans="2:11" customFormat="1" ht="15" customHeight="1">
      <c r="B136" s="241"/>
      <c r="C136" s="200" t="s">
        <v>560</v>
      </c>
      <c r="D136" s="200"/>
      <c r="E136" s="200"/>
      <c r="F136" s="221" t="s">
        <v>539</v>
      </c>
      <c r="G136" s="200"/>
      <c r="H136" s="200" t="s">
        <v>573</v>
      </c>
      <c r="I136" s="200" t="s">
        <v>535</v>
      </c>
      <c r="J136" s="200">
        <v>50</v>
      </c>
      <c r="K136" s="244"/>
    </row>
    <row r="137" spans="2:11" customFormat="1" ht="15" customHeight="1">
      <c r="B137" s="241"/>
      <c r="C137" s="200" t="s">
        <v>561</v>
      </c>
      <c r="D137" s="200"/>
      <c r="E137" s="200"/>
      <c r="F137" s="221" t="s">
        <v>539</v>
      </c>
      <c r="G137" s="200"/>
      <c r="H137" s="200" t="s">
        <v>586</v>
      </c>
      <c r="I137" s="200" t="s">
        <v>535</v>
      </c>
      <c r="J137" s="200">
        <v>255</v>
      </c>
      <c r="K137" s="244"/>
    </row>
    <row r="138" spans="2:11" customFormat="1" ht="15" customHeight="1">
      <c r="B138" s="241"/>
      <c r="C138" s="200" t="s">
        <v>563</v>
      </c>
      <c r="D138" s="200"/>
      <c r="E138" s="200"/>
      <c r="F138" s="221" t="s">
        <v>533</v>
      </c>
      <c r="G138" s="200"/>
      <c r="H138" s="200" t="s">
        <v>587</v>
      </c>
      <c r="I138" s="200" t="s">
        <v>565</v>
      </c>
      <c r="J138" s="200"/>
      <c r="K138" s="244"/>
    </row>
    <row r="139" spans="2:11" customFormat="1" ht="15" customHeight="1">
      <c r="B139" s="241"/>
      <c r="C139" s="200" t="s">
        <v>566</v>
      </c>
      <c r="D139" s="200"/>
      <c r="E139" s="200"/>
      <c r="F139" s="221" t="s">
        <v>533</v>
      </c>
      <c r="G139" s="200"/>
      <c r="H139" s="200" t="s">
        <v>588</v>
      </c>
      <c r="I139" s="200" t="s">
        <v>568</v>
      </c>
      <c r="J139" s="200"/>
      <c r="K139" s="244"/>
    </row>
    <row r="140" spans="2:11" customFormat="1" ht="15" customHeight="1">
      <c r="B140" s="241"/>
      <c r="C140" s="200" t="s">
        <v>569</v>
      </c>
      <c r="D140" s="200"/>
      <c r="E140" s="200"/>
      <c r="F140" s="221" t="s">
        <v>533</v>
      </c>
      <c r="G140" s="200"/>
      <c r="H140" s="200" t="s">
        <v>569</v>
      </c>
      <c r="I140" s="200" t="s">
        <v>568</v>
      </c>
      <c r="J140" s="200"/>
      <c r="K140" s="244"/>
    </row>
    <row r="141" spans="2:11" customFormat="1" ht="15" customHeight="1">
      <c r="B141" s="241"/>
      <c r="C141" s="200" t="s">
        <v>42</v>
      </c>
      <c r="D141" s="200"/>
      <c r="E141" s="200"/>
      <c r="F141" s="221" t="s">
        <v>533</v>
      </c>
      <c r="G141" s="200"/>
      <c r="H141" s="200" t="s">
        <v>589</v>
      </c>
      <c r="I141" s="200" t="s">
        <v>568</v>
      </c>
      <c r="J141" s="200"/>
      <c r="K141" s="244"/>
    </row>
    <row r="142" spans="2:11" customFormat="1" ht="15" customHeight="1">
      <c r="B142" s="241"/>
      <c r="C142" s="200" t="s">
        <v>590</v>
      </c>
      <c r="D142" s="200"/>
      <c r="E142" s="200"/>
      <c r="F142" s="221" t="s">
        <v>533</v>
      </c>
      <c r="G142" s="200"/>
      <c r="H142" s="200" t="s">
        <v>591</v>
      </c>
      <c r="I142" s="200" t="s">
        <v>568</v>
      </c>
      <c r="J142" s="200"/>
      <c r="K142" s="244"/>
    </row>
    <row r="143" spans="2:11" customFormat="1" ht="15" customHeight="1">
      <c r="B143" s="245"/>
      <c r="C143" s="246"/>
      <c r="D143" s="246"/>
      <c r="E143" s="246"/>
      <c r="F143" s="246"/>
      <c r="G143" s="246"/>
      <c r="H143" s="246"/>
      <c r="I143" s="246"/>
      <c r="J143" s="246"/>
      <c r="K143" s="247"/>
    </row>
    <row r="144" spans="2:11" customFormat="1" ht="18.75" customHeight="1">
      <c r="B144" s="232"/>
      <c r="C144" s="232"/>
      <c r="D144" s="232"/>
      <c r="E144" s="232"/>
      <c r="F144" s="233"/>
      <c r="G144" s="232"/>
      <c r="H144" s="232"/>
      <c r="I144" s="232"/>
      <c r="J144" s="232"/>
      <c r="K144" s="232"/>
    </row>
    <row r="145" spans="2:11" customFormat="1" ht="18.75" customHeight="1">
      <c r="B145" s="207"/>
      <c r="C145" s="207"/>
      <c r="D145" s="207"/>
      <c r="E145" s="207"/>
      <c r="F145" s="207"/>
      <c r="G145" s="207"/>
      <c r="H145" s="207"/>
      <c r="I145" s="207"/>
      <c r="J145" s="207"/>
      <c r="K145" s="207"/>
    </row>
    <row r="146" spans="2:11" customFormat="1" ht="7.5" customHeight="1">
      <c r="B146" s="208"/>
      <c r="C146" s="209"/>
      <c r="D146" s="209"/>
      <c r="E146" s="209"/>
      <c r="F146" s="209"/>
      <c r="G146" s="209"/>
      <c r="H146" s="209"/>
      <c r="I146" s="209"/>
      <c r="J146" s="209"/>
      <c r="K146" s="210"/>
    </row>
    <row r="147" spans="2:11" customFormat="1" ht="45" customHeight="1">
      <c r="B147" s="211"/>
      <c r="C147" s="318" t="s">
        <v>592</v>
      </c>
      <c r="D147" s="318"/>
      <c r="E147" s="318"/>
      <c r="F147" s="318"/>
      <c r="G147" s="318"/>
      <c r="H147" s="318"/>
      <c r="I147" s="318"/>
      <c r="J147" s="318"/>
      <c r="K147" s="212"/>
    </row>
    <row r="148" spans="2:11" customFormat="1" ht="17.25" customHeight="1">
      <c r="B148" s="211"/>
      <c r="C148" s="213" t="s">
        <v>527</v>
      </c>
      <c r="D148" s="213"/>
      <c r="E148" s="213"/>
      <c r="F148" s="213" t="s">
        <v>528</v>
      </c>
      <c r="G148" s="214"/>
      <c r="H148" s="213" t="s">
        <v>58</v>
      </c>
      <c r="I148" s="213" t="s">
        <v>61</v>
      </c>
      <c r="J148" s="213" t="s">
        <v>529</v>
      </c>
      <c r="K148" s="212"/>
    </row>
    <row r="149" spans="2:11" customFormat="1" ht="17.25" customHeight="1">
      <c r="B149" s="211"/>
      <c r="C149" s="215" t="s">
        <v>530</v>
      </c>
      <c r="D149" s="215"/>
      <c r="E149" s="215"/>
      <c r="F149" s="216" t="s">
        <v>531</v>
      </c>
      <c r="G149" s="217"/>
      <c r="H149" s="215"/>
      <c r="I149" s="215"/>
      <c r="J149" s="215" t="s">
        <v>532</v>
      </c>
      <c r="K149" s="212"/>
    </row>
    <row r="150" spans="2:11" customFormat="1" ht="5.25" customHeight="1">
      <c r="B150" s="223"/>
      <c r="C150" s="218"/>
      <c r="D150" s="218"/>
      <c r="E150" s="218"/>
      <c r="F150" s="218"/>
      <c r="G150" s="219"/>
      <c r="H150" s="218"/>
      <c r="I150" s="218"/>
      <c r="J150" s="218"/>
      <c r="K150" s="244"/>
    </row>
    <row r="151" spans="2:11" customFormat="1" ht="15" customHeight="1">
      <c r="B151" s="223"/>
      <c r="C151" s="248" t="s">
        <v>536</v>
      </c>
      <c r="D151" s="200"/>
      <c r="E151" s="200"/>
      <c r="F151" s="249" t="s">
        <v>533</v>
      </c>
      <c r="G151" s="200"/>
      <c r="H151" s="248" t="s">
        <v>573</v>
      </c>
      <c r="I151" s="248" t="s">
        <v>535</v>
      </c>
      <c r="J151" s="248">
        <v>120</v>
      </c>
      <c r="K151" s="244"/>
    </row>
    <row r="152" spans="2:11" customFormat="1" ht="15" customHeight="1">
      <c r="B152" s="223"/>
      <c r="C152" s="248" t="s">
        <v>582</v>
      </c>
      <c r="D152" s="200"/>
      <c r="E152" s="200"/>
      <c r="F152" s="249" t="s">
        <v>533</v>
      </c>
      <c r="G152" s="200"/>
      <c r="H152" s="248" t="s">
        <v>593</v>
      </c>
      <c r="I152" s="248" t="s">
        <v>535</v>
      </c>
      <c r="J152" s="248" t="s">
        <v>584</v>
      </c>
      <c r="K152" s="244"/>
    </row>
    <row r="153" spans="2:11" customFormat="1" ht="15" customHeight="1">
      <c r="B153" s="223"/>
      <c r="C153" s="248" t="s">
        <v>481</v>
      </c>
      <c r="D153" s="200"/>
      <c r="E153" s="200"/>
      <c r="F153" s="249" t="s">
        <v>533</v>
      </c>
      <c r="G153" s="200"/>
      <c r="H153" s="248" t="s">
        <v>594</v>
      </c>
      <c r="I153" s="248" t="s">
        <v>535</v>
      </c>
      <c r="J153" s="248" t="s">
        <v>584</v>
      </c>
      <c r="K153" s="244"/>
    </row>
    <row r="154" spans="2:11" customFormat="1" ht="15" customHeight="1">
      <c r="B154" s="223"/>
      <c r="C154" s="248" t="s">
        <v>538</v>
      </c>
      <c r="D154" s="200"/>
      <c r="E154" s="200"/>
      <c r="F154" s="249" t="s">
        <v>539</v>
      </c>
      <c r="G154" s="200"/>
      <c r="H154" s="248" t="s">
        <v>573</v>
      </c>
      <c r="I154" s="248" t="s">
        <v>535</v>
      </c>
      <c r="J154" s="248">
        <v>50</v>
      </c>
      <c r="K154" s="244"/>
    </row>
    <row r="155" spans="2:11" customFormat="1" ht="15" customHeight="1">
      <c r="B155" s="223"/>
      <c r="C155" s="248" t="s">
        <v>541</v>
      </c>
      <c r="D155" s="200"/>
      <c r="E155" s="200"/>
      <c r="F155" s="249" t="s">
        <v>533</v>
      </c>
      <c r="G155" s="200"/>
      <c r="H155" s="248" t="s">
        <v>573</v>
      </c>
      <c r="I155" s="248" t="s">
        <v>543</v>
      </c>
      <c r="J155" s="248"/>
      <c r="K155" s="244"/>
    </row>
    <row r="156" spans="2:11" customFormat="1" ht="15" customHeight="1">
      <c r="B156" s="223"/>
      <c r="C156" s="248" t="s">
        <v>552</v>
      </c>
      <c r="D156" s="200"/>
      <c r="E156" s="200"/>
      <c r="F156" s="249" t="s">
        <v>539</v>
      </c>
      <c r="G156" s="200"/>
      <c r="H156" s="248" t="s">
        <v>573</v>
      </c>
      <c r="I156" s="248" t="s">
        <v>535</v>
      </c>
      <c r="J156" s="248">
        <v>50</v>
      </c>
      <c r="K156" s="244"/>
    </row>
    <row r="157" spans="2:11" customFormat="1" ht="15" customHeight="1">
      <c r="B157" s="223"/>
      <c r="C157" s="248" t="s">
        <v>560</v>
      </c>
      <c r="D157" s="200"/>
      <c r="E157" s="200"/>
      <c r="F157" s="249" t="s">
        <v>539</v>
      </c>
      <c r="G157" s="200"/>
      <c r="H157" s="248" t="s">
        <v>573</v>
      </c>
      <c r="I157" s="248" t="s">
        <v>535</v>
      </c>
      <c r="J157" s="248">
        <v>50</v>
      </c>
      <c r="K157" s="244"/>
    </row>
    <row r="158" spans="2:11" customFormat="1" ht="15" customHeight="1">
      <c r="B158" s="223"/>
      <c r="C158" s="248" t="s">
        <v>558</v>
      </c>
      <c r="D158" s="200"/>
      <c r="E158" s="200"/>
      <c r="F158" s="249" t="s">
        <v>539</v>
      </c>
      <c r="G158" s="200"/>
      <c r="H158" s="248" t="s">
        <v>573</v>
      </c>
      <c r="I158" s="248" t="s">
        <v>535</v>
      </c>
      <c r="J158" s="248">
        <v>50</v>
      </c>
      <c r="K158" s="244"/>
    </row>
    <row r="159" spans="2:11" customFormat="1" ht="15" customHeight="1">
      <c r="B159" s="223"/>
      <c r="C159" s="248" t="s">
        <v>93</v>
      </c>
      <c r="D159" s="200"/>
      <c r="E159" s="200"/>
      <c r="F159" s="249" t="s">
        <v>533</v>
      </c>
      <c r="G159" s="200"/>
      <c r="H159" s="248" t="s">
        <v>595</v>
      </c>
      <c r="I159" s="248" t="s">
        <v>535</v>
      </c>
      <c r="J159" s="248" t="s">
        <v>596</v>
      </c>
      <c r="K159" s="244"/>
    </row>
    <row r="160" spans="2:11" customFormat="1" ht="15" customHeight="1">
      <c r="B160" s="223"/>
      <c r="C160" s="248" t="s">
        <v>597</v>
      </c>
      <c r="D160" s="200"/>
      <c r="E160" s="200"/>
      <c r="F160" s="249" t="s">
        <v>533</v>
      </c>
      <c r="G160" s="200"/>
      <c r="H160" s="248" t="s">
        <v>598</v>
      </c>
      <c r="I160" s="248" t="s">
        <v>568</v>
      </c>
      <c r="J160" s="248"/>
      <c r="K160" s="244"/>
    </row>
    <row r="161" spans="2:11" customFormat="1" ht="15" customHeight="1">
      <c r="B161" s="250"/>
      <c r="C161" s="230"/>
      <c r="D161" s="230"/>
      <c r="E161" s="230"/>
      <c r="F161" s="230"/>
      <c r="G161" s="230"/>
      <c r="H161" s="230"/>
      <c r="I161" s="230"/>
      <c r="J161" s="230"/>
      <c r="K161" s="251"/>
    </row>
    <row r="162" spans="2:11" customFormat="1" ht="18.75" customHeight="1">
      <c r="B162" s="232"/>
      <c r="C162" s="242"/>
      <c r="D162" s="242"/>
      <c r="E162" s="242"/>
      <c r="F162" s="252"/>
      <c r="G162" s="242"/>
      <c r="H162" s="242"/>
      <c r="I162" s="242"/>
      <c r="J162" s="242"/>
      <c r="K162" s="232"/>
    </row>
    <row r="163" spans="2:11" customFormat="1" ht="18.75" customHeight="1">
      <c r="B163" s="207"/>
      <c r="C163" s="207"/>
      <c r="D163" s="207"/>
      <c r="E163" s="207"/>
      <c r="F163" s="207"/>
      <c r="G163" s="207"/>
      <c r="H163" s="207"/>
      <c r="I163" s="207"/>
      <c r="J163" s="207"/>
      <c r="K163" s="207"/>
    </row>
    <row r="164" spans="2:11" customFormat="1" ht="7.5" customHeight="1">
      <c r="B164" s="189"/>
      <c r="C164" s="190"/>
      <c r="D164" s="190"/>
      <c r="E164" s="190"/>
      <c r="F164" s="190"/>
      <c r="G164" s="190"/>
      <c r="H164" s="190"/>
      <c r="I164" s="190"/>
      <c r="J164" s="190"/>
      <c r="K164" s="191"/>
    </row>
    <row r="165" spans="2:11" customFormat="1" ht="45" customHeight="1">
      <c r="B165" s="192"/>
      <c r="C165" s="316" t="s">
        <v>599</v>
      </c>
      <c r="D165" s="316"/>
      <c r="E165" s="316"/>
      <c r="F165" s="316"/>
      <c r="G165" s="316"/>
      <c r="H165" s="316"/>
      <c r="I165" s="316"/>
      <c r="J165" s="316"/>
      <c r="K165" s="193"/>
    </row>
    <row r="166" spans="2:11" customFormat="1" ht="17.25" customHeight="1">
      <c r="B166" s="192"/>
      <c r="C166" s="213" t="s">
        <v>527</v>
      </c>
      <c r="D166" s="213"/>
      <c r="E166" s="213"/>
      <c r="F166" s="213" t="s">
        <v>528</v>
      </c>
      <c r="G166" s="253"/>
      <c r="H166" s="254" t="s">
        <v>58</v>
      </c>
      <c r="I166" s="254" t="s">
        <v>61</v>
      </c>
      <c r="J166" s="213" t="s">
        <v>529</v>
      </c>
      <c r="K166" s="193"/>
    </row>
    <row r="167" spans="2:11" customFormat="1" ht="17.25" customHeight="1">
      <c r="B167" s="194"/>
      <c r="C167" s="215" t="s">
        <v>530</v>
      </c>
      <c r="D167" s="215"/>
      <c r="E167" s="215"/>
      <c r="F167" s="216" t="s">
        <v>531</v>
      </c>
      <c r="G167" s="255"/>
      <c r="H167" s="256"/>
      <c r="I167" s="256"/>
      <c r="J167" s="215" t="s">
        <v>532</v>
      </c>
      <c r="K167" s="195"/>
    </row>
    <row r="168" spans="2:11" customFormat="1" ht="5.25" customHeight="1">
      <c r="B168" s="223"/>
      <c r="C168" s="218"/>
      <c r="D168" s="218"/>
      <c r="E168" s="218"/>
      <c r="F168" s="218"/>
      <c r="G168" s="219"/>
      <c r="H168" s="218"/>
      <c r="I168" s="218"/>
      <c r="J168" s="218"/>
      <c r="K168" s="244"/>
    </row>
    <row r="169" spans="2:11" customFormat="1" ht="15" customHeight="1">
      <c r="B169" s="223"/>
      <c r="C169" s="200" t="s">
        <v>536</v>
      </c>
      <c r="D169" s="200"/>
      <c r="E169" s="200"/>
      <c r="F169" s="221" t="s">
        <v>533</v>
      </c>
      <c r="G169" s="200"/>
      <c r="H169" s="200" t="s">
        <v>573</v>
      </c>
      <c r="I169" s="200" t="s">
        <v>535</v>
      </c>
      <c r="J169" s="200">
        <v>120</v>
      </c>
      <c r="K169" s="244"/>
    </row>
    <row r="170" spans="2:11" customFormat="1" ht="15" customHeight="1">
      <c r="B170" s="223"/>
      <c r="C170" s="200" t="s">
        <v>582</v>
      </c>
      <c r="D170" s="200"/>
      <c r="E170" s="200"/>
      <c r="F170" s="221" t="s">
        <v>533</v>
      </c>
      <c r="G170" s="200"/>
      <c r="H170" s="200" t="s">
        <v>583</v>
      </c>
      <c r="I170" s="200" t="s">
        <v>535</v>
      </c>
      <c r="J170" s="200" t="s">
        <v>584</v>
      </c>
      <c r="K170" s="244"/>
    </row>
    <row r="171" spans="2:11" customFormat="1" ht="15" customHeight="1">
      <c r="B171" s="223"/>
      <c r="C171" s="200" t="s">
        <v>481</v>
      </c>
      <c r="D171" s="200"/>
      <c r="E171" s="200"/>
      <c r="F171" s="221" t="s">
        <v>533</v>
      </c>
      <c r="G171" s="200"/>
      <c r="H171" s="200" t="s">
        <v>600</v>
      </c>
      <c r="I171" s="200" t="s">
        <v>535</v>
      </c>
      <c r="J171" s="200" t="s">
        <v>584</v>
      </c>
      <c r="K171" s="244"/>
    </row>
    <row r="172" spans="2:11" customFormat="1" ht="15" customHeight="1">
      <c r="B172" s="223"/>
      <c r="C172" s="200" t="s">
        <v>538</v>
      </c>
      <c r="D172" s="200"/>
      <c r="E172" s="200"/>
      <c r="F172" s="221" t="s">
        <v>539</v>
      </c>
      <c r="G172" s="200"/>
      <c r="H172" s="200" t="s">
        <v>600</v>
      </c>
      <c r="I172" s="200" t="s">
        <v>535</v>
      </c>
      <c r="J172" s="200">
        <v>50</v>
      </c>
      <c r="K172" s="244"/>
    </row>
    <row r="173" spans="2:11" customFormat="1" ht="15" customHeight="1">
      <c r="B173" s="223"/>
      <c r="C173" s="200" t="s">
        <v>541</v>
      </c>
      <c r="D173" s="200"/>
      <c r="E173" s="200"/>
      <c r="F173" s="221" t="s">
        <v>533</v>
      </c>
      <c r="G173" s="200"/>
      <c r="H173" s="200" t="s">
        <v>600</v>
      </c>
      <c r="I173" s="200" t="s">
        <v>543</v>
      </c>
      <c r="J173" s="200"/>
      <c r="K173" s="244"/>
    </row>
    <row r="174" spans="2:11" customFormat="1" ht="15" customHeight="1">
      <c r="B174" s="223"/>
      <c r="C174" s="200" t="s">
        <v>552</v>
      </c>
      <c r="D174" s="200"/>
      <c r="E174" s="200"/>
      <c r="F174" s="221" t="s">
        <v>539</v>
      </c>
      <c r="G174" s="200"/>
      <c r="H174" s="200" t="s">
        <v>600</v>
      </c>
      <c r="I174" s="200" t="s">
        <v>535</v>
      </c>
      <c r="J174" s="200">
        <v>50</v>
      </c>
      <c r="K174" s="244"/>
    </row>
    <row r="175" spans="2:11" customFormat="1" ht="15" customHeight="1">
      <c r="B175" s="223"/>
      <c r="C175" s="200" t="s">
        <v>560</v>
      </c>
      <c r="D175" s="200"/>
      <c r="E175" s="200"/>
      <c r="F175" s="221" t="s">
        <v>539</v>
      </c>
      <c r="G175" s="200"/>
      <c r="H175" s="200" t="s">
        <v>600</v>
      </c>
      <c r="I175" s="200" t="s">
        <v>535</v>
      </c>
      <c r="J175" s="200">
        <v>50</v>
      </c>
      <c r="K175" s="244"/>
    </row>
    <row r="176" spans="2:11" customFormat="1" ht="15" customHeight="1">
      <c r="B176" s="223"/>
      <c r="C176" s="200" t="s">
        <v>558</v>
      </c>
      <c r="D176" s="200"/>
      <c r="E176" s="200"/>
      <c r="F176" s="221" t="s">
        <v>539</v>
      </c>
      <c r="G176" s="200"/>
      <c r="H176" s="200" t="s">
        <v>600</v>
      </c>
      <c r="I176" s="200" t="s">
        <v>535</v>
      </c>
      <c r="J176" s="200">
        <v>50</v>
      </c>
      <c r="K176" s="244"/>
    </row>
    <row r="177" spans="2:11" customFormat="1" ht="15" customHeight="1">
      <c r="B177" s="223"/>
      <c r="C177" s="200" t="s">
        <v>109</v>
      </c>
      <c r="D177" s="200"/>
      <c r="E177" s="200"/>
      <c r="F177" s="221" t="s">
        <v>533</v>
      </c>
      <c r="G177" s="200"/>
      <c r="H177" s="200" t="s">
        <v>601</v>
      </c>
      <c r="I177" s="200" t="s">
        <v>602</v>
      </c>
      <c r="J177" s="200"/>
      <c r="K177" s="244"/>
    </row>
    <row r="178" spans="2:11" customFormat="1" ht="15" customHeight="1">
      <c r="B178" s="223"/>
      <c r="C178" s="200" t="s">
        <v>61</v>
      </c>
      <c r="D178" s="200"/>
      <c r="E178" s="200"/>
      <c r="F178" s="221" t="s">
        <v>533</v>
      </c>
      <c r="G178" s="200"/>
      <c r="H178" s="200" t="s">
        <v>603</v>
      </c>
      <c r="I178" s="200" t="s">
        <v>604</v>
      </c>
      <c r="J178" s="200">
        <v>1</v>
      </c>
      <c r="K178" s="244"/>
    </row>
    <row r="179" spans="2:11" customFormat="1" ht="15" customHeight="1">
      <c r="B179" s="223"/>
      <c r="C179" s="200" t="s">
        <v>57</v>
      </c>
      <c r="D179" s="200"/>
      <c r="E179" s="200"/>
      <c r="F179" s="221" t="s">
        <v>533</v>
      </c>
      <c r="G179" s="200"/>
      <c r="H179" s="200" t="s">
        <v>605</v>
      </c>
      <c r="I179" s="200" t="s">
        <v>535</v>
      </c>
      <c r="J179" s="200">
        <v>20</v>
      </c>
      <c r="K179" s="244"/>
    </row>
    <row r="180" spans="2:11" customFormat="1" ht="15" customHeight="1">
      <c r="B180" s="223"/>
      <c r="C180" s="200" t="s">
        <v>58</v>
      </c>
      <c r="D180" s="200"/>
      <c r="E180" s="200"/>
      <c r="F180" s="221" t="s">
        <v>533</v>
      </c>
      <c r="G180" s="200"/>
      <c r="H180" s="200" t="s">
        <v>606</v>
      </c>
      <c r="I180" s="200" t="s">
        <v>535</v>
      </c>
      <c r="J180" s="200">
        <v>255</v>
      </c>
      <c r="K180" s="244"/>
    </row>
    <row r="181" spans="2:11" customFormat="1" ht="15" customHeight="1">
      <c r="B181" s="223"/>
      <c r="C181" s="200" t="s">
        <v>110</v>
      </c>
      <c r="D181" s="200"/>
      <c r="E181" s="200"/>
      <c r="F181" s="221" t="s">
        <v>533</v>
      </c>
      <c r="G181" s="200"/>
      <c r="H181" s="200" t="s">
        <v>497</v>
      </c>
      <c r="I181" s="200" t="s">
        <v>535</v>
      </c>
      <c r="J181" s="200">
        <v>10</v>
      </c>
      <c r="K181" s="244"/>
    </row>
    <row r="182" spans="2:11" customFormat="1" ht="15" customHeight="1">
      <c r="B182" s="223"/>
      <c r="C182" s="200" t="s">
        <v>111</v>
      </c>
      <c r="D182" s="200"/>
      <c r="E182" s="200"/>
      <c r="F182" s="221" t="s">
        <v>533</v>
      </c>
      <c r="G182" s="200"/>
      <c r="H182" s="200" t="s">
        <v>607</v>
      </c>
      <c r="I182" s="200" t="s">
        <v>568</v>
      </c>
      <c r="J182" s="200"/>
      <c r="K182" s="244"/>
    </row>
    <row r="183" spans="2:11" customFormat="1" ht="15" customHeight="1">
      <c r="B183" s="223"/>
      <c r="C183" s="200" t="s">
        <v>608</v>
      </c>
      <c r="D183" s="200"/>
      <c r="E183" s="200"/>
      <c r="F183" s="221" t="s">
        <v>533</v>
      </c>
      <c r="G183" s="200"/>
      <c r="H183" s="200" t="s">
        <v>609</v>
      </c>
      <c r="I183" s="200" t="s">
        <v>568</v>
      </c>
      <c r="J183" s="200"/>
      <c r="K183" s="244"/>
    </row>
    <row r="184" spans="2:11" customFormat="1" ht="15" customHeight="1">
      <c r="B184" s="223"/>
      <c r="C184" s="200" t="s">
        <v>597</v>
      </c>
      <c r="D184" s="200"/>
      <c r="E184" s="200"/>
      <c r="F184" s="221" t="s">
        <v>533</v>
      </c>
      <c r="G184" s="200"/>
      <c r="H184" s="200" t="s">
        <v>610</v>
      </c>
      <c r="I184" s="200" t="s">
        <v>568</v>
      </c>
      <c r="J184" s="200"/>
      <c r="K184" s="244"/>
    </row>
    <row r="185" spans="2:11" customFormat="1" ht="15" customHeight="1">
      <c r="B185" s="223"/>
      <c r="C185" s="200" t="s">
        <v>113</v>
      </c>
      <c r="D185" s="200"/>
      <c r="E185" s="200"/>
      <c r="F185" s="221" t="s">
        <v>539</v>
      </c>
      <c r="G185" s="200"/>
      <c r="H185" s="200" t="s">
        <v>611</v>
      </c>
      <c r="I185" s="200" t="s">
        <v>535</v>
      </c>
      <c r="J185" s="200">
        <v>50</v>
      </c>
      <c r="K185" s="244"/>
    </row>
    <row r="186" spans="2:11" customFormat="1" ht="15" customHeight="1">
      <c r="B186" s="223"/>
      <c r="C186" s="200" t="s">
        <v>612</v>
      </c>
      <c r="D186" s="200"/>
      <c r="E186" s="200"/>
      <c r="F186" s="221" t="s">
        <v>539</v>
      </c>
      <c r="G186" s="200"/>
      <c r="H186" s="200" t="s">
        <v>613</v>
      </c>
      <c r="I186" s="200" t="s">
        <v>614</v>
      </c>
      <c r="J186" s="200"/>
      <c r="K186" s="244"/>
    </row>
    <row r="187" spans="2:11" customFormat="1" ht="15" customHeight="1">
      <c r="B187" s="223"/>
      <c r="C187" s="200" t="s">
        <v>615</v>
      </c>
      <c r="D187" s="200"/>
      <c r="E187" s="200"/>
      <c r="F187" s="221" t="s">
        <v>539</v>
      </c>
      <c r="G187" s="200"/>
      <c r="H187" s="200" t="s">
        <v>616</v>
      </c>
      <c r="I187" s="200" t="s">
        <v>614</v>
      </c>
      <c r="J187" s="200"/>
      <c r="K187" s="244"/>
    </row>
    <row r="188" spans="2:11" customFormat="1" ht="15" customHeight="1">
      <c r="B188" s="223"/>
      <c r="C188" s="200" t="s">
        <v>617</v>
      </c>
      <c r="D188" s="200"/>
      <c r="E188" s="200"/>
      <c r="F188" s="221" t="s">
        <v>539</v>
      </c>
      <c r="G188" s="200"/>
      <c r="H188" s="200" t="s">
        <v>618</v>
      </c>
      <c r="I188" s="200" t="s">
        <v>614</v>
      </c>
      <c r="J188" s="200"/>
      <c r="K188" s="244"/>
    </row>
    <row r="189" spans="2:11" customFormat="1" ht="15" customHeight="1">
      <c r="B189" s="223"/>
      <c r="C189" s="257" t="s">
        <v>619</v>
      </c>
      <c r="D189" s="200"/>
      <c r="E189" s="200"/>
      <c r="F189" s="221" t="s">
        <v>539</v>
      </c>
      <c r="G189" s="200"/>
      <c r="H189" s="200" t="s">
        <v>620</v>
      </c>
      <c r="I189" s="200" t="s">
        <v>621</v>
      </c>
      <c r="J189" s="258" t="s">
        <v>622</v>
      </c>
      <c r="K189" s="244"/>
    </row>
    <row r="190" spans="2:11" customFormat="1" ht="15" customHeight="1">
      <c r="B190" s="259"/>
      <c r="C190" s="260" t="s">
        <v>623</v>
      </c>
      <c r="D190" s="261"/>
      <c r="E190" s="261"/>
      <c r="F190" s="262" t="s">
        <v>539</v>
      </c>
      <c r="G190" s="261"/>
      <c r="H190" s="261" t="s">
        <v>624</v>
      </c>
      <c r="I190" s="261" t="s">
        <v>621</v>
      </c>
      <c r="J190" s="263" t="s">
        <v>622</v>
      </c>
      <c r="K190" s="264"/>
    </row>
    <row r="191" spans="2:11" customFormat="1" ht="15" customHeight="1">
      <c r="B191" s="223"/>
      <c r="C191" s="257" t="s">
        <v>46</v>
      </c>
      <c r="D191" s="200"/>
      <c r="E191" s="200"/>
      <c r="F191" s="221" t="s">
        <v>533</v>
      </c>
      <c r="G191" s="200"/>
      <c r="H191" s="197" t="s">
        <v>625</v>
      </c>
      <c r="I191" s="200" t="s">
        <v>626</v>
      </c>
      <c r="J191" s="200"/>
      <c r="K191" s="244"/>
    </row>
    <row r="192" spans="2:11" customFormat="1" ht="15" customHeight="1">
      <c r="B192" s="223"/>
      <c r="C192" s="257" t="s">
        <v>627</v>
      </c>
      <c r="D192" s="200"/>
      <c r="E192" s="200"/>
      <c r="F192" s="221" t="s">
        <v>533</v>
      </c>
      <c r="G192" s="200"/>
      <c r="H192" s="200" t="s">
        <v>628</v>
      </c>
      <c r="I192" s="200" t="s">
        <v>568</v>
      </c>
      <c r="J192" s="200"/>
      <c r="K192" s="244"/>
    </row>
    <row r="193" spans="2:11" customFormat="1" ht="15" customHeight="1">
      <c r="B193" s="223"/>
      <c r="C193" s="257" t="s">
        <v>629</v>
      </c>
      <c r="D193" s="200"/>
      <c r="E193" s="200"/>
      <c r="F193" s="221" t="s">
        <v>533</v>
      </c>
      <c r="G193" s="200"/>
      <c r="H193" s="200" t="s">
        <v>630</v>
      </c>
      <c r="I193" s="200" t="s">
        <v>568</v>
      </c>
      <c r="J193" s="200"/>
      <c r="K193" s="244"/>
    </row>
    <row r="194" spans="2:11" customFormat="1" ht="15" customHeight="1">
      <c r="B194" s="223"/>
      <c r="C194" s="257" t="s">
        <v>631</v>
      </c>
      <c r="D194" s="200"/>
      <c r="E194" s="200"/>
      <c r="F194" s="221" t="s">
        <v>539</v>
      </c>
      <c r="G194" s="200"/>
      <c r="H194" s="200" t="s">
        <v>632</v>
      </c>
      <c r="I194" s="200" t="s">
        <v>568</v>
      </c>
      <c r="J194" s="200"/>
      <c r="K194" s="244"/>
    </row>
    <row r="195" spans="2:11" customFormat="1" ht="15" customHeight="1">
      <c r="B195" s="250"/>
      <c r="C195" s="265"/>
      <c r="D195" s="230"/>
      <c r="E195" s="230"/>
      <c r="F195" s="230"/>
      <c r="G195" s="230"/>
      <c r="H195" s="230"/>
      <c r="I195" s="230"/>
      <c r="J195" s="230"/>
      <c r="K195" s="251"/>
    </row>
    <row r="196" spans="2:11" customFormat="1" ht="18.75" customHeight="1">
      <c r="B196" s="232"/>
      <c r="C196" s="242"/>
      <c r="D196" s="242"/>
      <c r="E196" s="242"/>
      <c r="F196" s="252"/>
      <c r="G196" s="242"/>
      <c r="H196" s="242"/>
      <c r="I196" s="242"/>
      <c r="J196" s="242"/>
      <c r="K196" s="232"/>
    </row>
    <row r="197" spans="2:11" customFormat="1" ht="18.75" customHeight="1">
      <c r="B197" s="232"/>
      <c r="C197" s="242"/>
      <c r="D197" s="242"/>
      <c r="E197" s="242"/>
      <c r="F197" s="252"/>
      <c r="G197" s="242"/>
      <c r="H197" s="242"/>
      <c r="I197" s="242"/>
      <c r="J197" s="242"/>
      <c r="K197" s="232"/>
    </row>
    <row r="198" spans="2:11" customFormat="1" ht="18.75" customHeight="1">
      <c r="B198" s="207"/>
      <c r="C198" s="207"/>
      <c r="D198" s="207"/>
      <c r="E198" s="207"/>
      <c r="F198" s="207"/>
      <c r="G198" s="207"/>
      <c r="H198" s="207"/>
      <c r="I198" s="207"/>
      <c r="J198" s="207"/>
      <c r="K198" s="207"/>
    </row>
    <row r="199" spans="2:11" customFormat="1" ht="13.5">
      <c r="B199" s="189"/>
      <c r="C199" s="190"/>
      <c r="D199" s="190"/>
      <c r="E199" s="190"/>
      <c r="F199" s="190"/>
      <c r="G199" s="190"/>
      <c r="H199" s="190"/>
      <c r="I199" s="190"/>
      <c r="J199" s="190"/>
      <c r="K199" s="191"/>
    </row>
    <row r="200" spans="2:11" customFormat="1" ht="21">
      <c r="B200" s="192"/>
      <c r="C200" s="316" t="s">
        <v>633</v>
      </c>
      <c r="D200" s="316"/>
      <c r="E200" s="316"/>
      <c r="F200" s="316"/>
      <c r="G200" s="316"/>
      <c r="H200" s="316"/>
      <c r="I200" s="316"/>
      <c r="J200" s="316"/>
      <c r="K200" s="193"/>
    </row>
    <row r="201" spans="2:11" customFormat="1" ht="25.5" customHeight="1">
      <c r="B201" s="192"/>
      <c r="C201" s="266" t="s">
        <v>634</v>
      </c>
      <c r="D201" s="266"/>
      <c r="E201" s="266"/>
      <c r="F201" s="266" t="s">
        <v>635</v>
      </c>
      <c r="G201" s="267"/>
      <c r="H201" s="319" t="s">
        <v>636</v>
      </c>
      <c r="I201" s="319"/>
      <c r="J201" s="319"/>
      <c r="K201" s="193"/>
    </row>
    <row r="202" spans="2:11" customFormat="1" ht="5.25" customHeight="1">
      <c r="B202" s="223"/>
      <c r="C202" s="218"/>
      <c r="D202" s="218"/>
      <c r="E202" s="218"/>
      <c r="F202" s="218"/>
      <c r="G202" s="242"/>
      <c r="H202" s="218"/>
      <c r="I202" s="218"/>
      <c r="J202" s="218"/>
      <c r="K202" s="244"/>
    </row>
    <row r="203" spans="2:11" customFormat="1" ht="15" customHeight="1">
      <c r="B203" s="223"/>
      <c r="C203" s="200" t="s">
        <v>626</v>
      </c>
      <c r="D203" s="200"/>
      <c r="E203" s="200"/>
      <c r="F203" s="221" t="s">
        <v>47</v>
      </c>
      <c r="G203" s="200"/>
      <c r="H203" s="320" t="s">
        <v>637</v>
      </c>
      <c r="I203" s="320"/>
      <c r="J203" s="320"/>
      <c r="K203" s="244"/>
    </row>
    <row r="204" spans="2:11" customFormat="1" ht="15" customHeight="1">
      <c r="B204" s="223"/>
      <c r="C204" s="200"/>
      <c r="D204" s="200"/>
      <c r="E204" s="200"/>
      <c r="F204" s="221" t="s">
        <v>48</v>
      </c>
      <c r="G204" s="200"/>
      <c r="H204" s="320" t="s">
        <v>638</v>
      </c>
      <c r="I204" s="320"/>
      <c r="J204" s="320"/>
      <c r="K204" s="244"/>
    </row>
    <row r="205" spans="2:11" customFormat="1" ht="15" customHeight="1">
      <c r="B205" s="223"/>
      <c r="C205" s="200"/>
      <c r="D205" s="200"/>
      <c r="E205" s="200"/>
      <c r="F205" s="221" t="s">
        <v>51</v>
      </c>
      <c r="G205" s="200"/>
      <c r="H205" s="320" t="s">
        <v>639</v>
      </c>
      <c r="I205" s="320"/>
      <c r="J205" s="320"/>
      <c r="K205" s="244"/>
    </row>
    <row r="206" spans="2:11" customFormat="1" ht="15" customHeight="1">
      <c r="B206" s="223"/>
      <c r="C206" s="200"/>
      <c r="D206" s="200"/>
      <c r="E206" s="200"/>
      <c r="F206" s="221" t="s">
        <v>49</v>
      </c>
      <c r="G206" s="200"/>
      <c r="H206" s="320" t="s">
        <v>640</v>
      </c>
      <c r="I206" s="320"/>
      <c r="J206" s="320"/>
      <c r="K206" s="244"/>
    </row>
    <row r="207" spans="2:11" customFormat="1" ht="15" customHeight="1">
      <c r="B207" s="223"/>
      <c r="C207" s="200"/>
      <c r="D207" s="200"/>
      <c r="E207" s="200"/>
      <c r="F207" s="221" t="s">
        <v>50</v>
      </c>
      <c r="G207" s="200"/>
      <c r="H207" s="320" t="s">
        <v>641</v>
      </c>
      <c r="I207" s="320"/>
      <c r="J207" s="320"/>
      <c r="K207" s="244"/>
    </row>
    <row r="208" spans="2:11" customFormat="1" ht="15" customHeight="1">
      <c r="B208" s="223"/>
      <c r="C208" s="200"/>
      <c r="D208" s="200"/>
      <c r="E208" s="200"/>
      <c r="F208" s="221"/>
      <c r="G208" s="200"/>
      <c r="H208" s="200"/>
      <c r="I208" s="200"/>
      <c r="J208" s="200"/>
      <c r="K208" s="244"/>
    </row>
    <row r="209" spans="2:11" customFormat="1" ht="15" customHeight="1">
      <c r="B209" s="223"/>
      <c r="C209" s="200" t="s">
        <v>580</v>
      </c>
      <c r="D209" s="200"/>
      <c r="E209" s="200"/>
      <c r="F209" s="221" t="s">
        <v>83</v>
      </c>
      <c r="G209" s="200"/>
      <c r="H209" s="320" t="s">
        <v>642</v>
      </c>
      <c r="I209" s="320"/>
      <c r="J209" s="320"/>
      <c r="K209" s="244"/>
    </row>
    <row r="210" spans="2:11" customFormat="1" ht="15" customHeight="1">
      <c r="B210" s="223"/>
      <c r="C210" s="200"/>
      <c r="D210" s="200"/>
      <c r="E210" s="200"/>
      <c r="F210" s="221" t="s">
        <v>475</v>
      </c>
      <c r="G210" s="200"/>
      <c r="H210" s="320" t="s">
        <v>476</v>
      </c>
      <c r="I210" s="320"/>
      <c r="J210" s="320"/>
      <c r="K210" s="244"/>
    </row>
    <row r="211" spans="2:11" customFormat="1" ht="15" customHeight="1">
      <c r="B211" s="223"/>
      <c r="C211" s="200"/>
      <c r="D211" s="200"/>
      <c r="E211" s="200"/>
      <c r="F211" s="221" t="s">
        <v>473</v>
      </c>
      <c r="G211" s="200"/>
      <c r="H211" s="320" t="s">
        <v>643</v>
      </c>
      <c r="I211" s="320"/>
      <c r="J211" s="320"/>
      <c r="K211" s="244"/>
    </row>
    <row r="212" spans="2:11" customFormat="1" ht="15" customHeight="1">
      <c r="B212" s="268"/>
      <c r="C212" s="200"/>
      <c r="D212" s="200"/>
      <c r="E212" s="200"/>
      <c r="F212" s="221" t="s">
        <v>477</v>
      </c>
      <c r="G212" s="257"/>
      <c r="H212" s="321" t="s">
        <v>478</v>
      </c>
      <c r="I212" s="321"/>
      <c r="J212" s="321"/>
      <c r="K212" s="269"/>
    </row>
    <row r="213" spans="2:11" customFormat="1" ht="15" customHeight="1">
      <c r="B213" s="268"/>
      <c r="C213" s="200"/>
      <c r="D213" s="200"/>
      <c r="E213" s="200"/>
      <c r="F213" s="221" t="s">
        <v>479</v>
      </c>
      <c r="G213" s="257"/>
      <c r="H213" s="321" t="s">
        <v>644</v>
      </c>
      <c r="I213" s="321"/>
      <c r="J213" s="321"/>
      <c r="K213" s="269"/>
    </row>
    <row r="214" spans="2:11" customFormat="1" ht="15" customHeight="1">
      <c r="B214" s="268"/>
      <c r="C214" s="200"/>
      <c r="D214" s="200"/>
      <c r="E214" s="200"/>
      <c r="F214" s="221"/>
      <c r="G214" s="257"/>
      <c r="H214" s="248"/>
      <c r="I214" s="248"/>
      <c r="J214" s="248"/>
      <c r="K214" s="269"/>
    </row>
    <row r="215" spans="2:11" customFormat="1" ht="15" customHeight="1">
      <c r="B215" s="268"/>
      <c r="C215" s="200" t="s">
        <v>604</v>
      </c>
      <c r="D215" s="200"/>
      <c r="E215" s="200"/>
      <c r="F215" s="221">
        <v>1</v>
      </c>
      <c r="G215" s="257"/>
      <c r="H215" s="321" t="s">
        <v>645</v>
      </c>
      <c r="I215" s="321"/>
      <c r="J215" s="321"/>
      <c r="K215" s="269"/>
    </row>
    <row r="216" spans="2:11" customFormat="1" ht="15" customHeight="1">
      <c r="B216" s="268"/>
      <c r="C216" s="200"/>
      <c r="D216" s="200"/>
      <c r="E216" s="200"/>
      <c r="F216" s="221">
        <v>2</v>
      </c>
      <c r="G216" s="257"/>
      <c r="H216" s="321" t="s">
        <v>646</v>
      </c>
      <c r="I216" s="321"/>
      <c r="J216" s="321"/>
      <c r="K216" s="269"/>
    </row>
    <row r="217" spans="2:11" customFormat="1" ht="15" customHeight="1">
      <c r="B217" s="268"/>
      <c r="C217" s="200"/>
      <c r="D217" s="200"/>
      <c r="E217" s="200"/>
      <c r="F217" s="221">
        <v>3</v>
      </c>
      <c r="G217" s="257"/>
      <c r="H217" s="321" t="s">
        <v>647</v>
      </c>
      <c r="I217" s="321"/>
      <c r="J217" s="321"/>
      <c r="K217" s="269"/>
    </row>
    <row r="218" spans="2:11" customFormat="1" ht="15" customHeight="1">
      <c r="B218" s="268"/>
      <c r="C218" s="200"/>
      <c r="D218" s="200"/>
      <c r="E218" s="200"/>
      <c r="F218" s="221">
        <v>4</v>
      </c>
      <c r="G218" s="257"/>
      <c r="H218" s="321" t="s">
        <v>648</v>
      </c>
      <c r="I218" s="321"/>
      <c r="J218" s="321"/>
      <c r="K218" s="269"/>
    </row>
    <row r="219" spans="2:11" customFormat="1" ht="12.75" customHeight="1">
      <c r="B219" s="270"/>
      <c r="C219" s="271"/>
      <c r="D219" s="271"/>
      <c r="E219" s="271"/>
      <c r="F219" s="271"/>
      <c r="G219" s="271"/>
      <c r="H219" s="271"/>
      <c r="I219" s="271"/>
      <c r="J219" s="271"/>
      <c r="K219" s="272"/>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7</vt:i4>
      </vt:variant>
    </vt:vector>
  </HeadingPairs>
  <TitlesOfParts>
    <vt:vector size="11" baseType="lpstr">
      <vt:lpstr>Rekapitulace stavby</vt:lpstr>
      <vt:lpstr>SO1 - ČOV</vt:lpstr>
      <vt:lpstr>VN a ON - Vedlejší náklad...</vt:lpstr>
      <vt:lpstr>Pokyny pro vyplnění</vt:lpstr>
      <vt:lpstr>'Rekapitulace stavby'!Názvy_tisku</vt:lpstr>
      <vt:lpstr>'SO1 - ČOV'!Názvy_tisku</vt:lpstr>
      <vt:lpstr>'VN a ON - Vedlejší náklad...'!Názvy_tisku</vt:lpstr>
      <vt:lpstr>'Pokyny pro vyplnění'!Oblast_tisku</vt:lpstr>
      <vt:lpstr>'Rekapitulace stavby'!Oblast_tisku</vt:lpstr>
      <vt:lpstr>'SO1 - ČOV'!Oblast_tisku</vt:lpstr>
      <vt:lpstr>'VN a ON - Vedlejší náklad...'!Oblast_tisku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Pavel</dc:creator>
  <cp:lastModifiedBy>Jana Vaňková</cp:lastModifiedBy>
  <dcterms:created xsi:type="dcterms:W3CDTF">2024-07-12T11:56:31Z</dcterms:created>
  <dcterms:modified xsi:type="dcterms:W3CDTF">2024-07-15T08:39:43Z</dcterms:modified>
</cp:coreProperties>
</file>