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Dokumenty\Majetek obce\Stavební úřad\Archiv - uzavřené\Budišovská 120 - dílny VaK\Pouze okna\"/>
    </mc:Choice>
  </mc:AlternateContent>
  <xr:revisionPtr revIDLastSave="0" documentId="8_{B4A6935A-72B8-4F6E-8EB8-C68AE53CD5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ace stavby" sheetId="1" r:id="rId1"/>
    <sheet name="SO01 - Výplně otvorů obvo..." sheetId="2" r:id="rId2"/>
  </sheets>
  <definedNames>
    <definedName name="_xlnm._FilterDatabase" localSheetId="1" hidden="1">'SO01 - Výplně otvorů obvo...'!$C$118:$K$136</definedName>
    <definedName name="_xlnm.Print_Titles" localSheetId="0">'Rekapitulace stavby'!$92:$92</definedName>
    <definedName name="_xlnm.Print_Titles" localSheetId="1">'SO01 - Výplně otvorů obvo...'!$118:$118</definedName>
    <definedName name="_xlnm.Print_Area" localSheetId="0">'Rekapitulace stavby'!$D$4:$AO$76,'Rekapitulace stavby'!$C$82:$AQ$96</definedName>
    <definedName name="_xlnm.Print_Area" localSheetId="1">'SO01 - Výplně otvorů obvo...'!$C$4:$J$76,'SO01 - Výplně otvorů obvo...'!$C$106:$J$136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36" i="2"/>
  <c r="BH136" i="2"/>
  <c r="BG136" i="2"/>
  <c r="BF136" i="2"/>
  <c r="T136" i="2"/>
  <c r="T135" i="2"/>
  <c r="R136" i="2"/>
  <c r="R135" i="2" s="1"/>
  <c r="P136" i="2"/>
  <c r="P135" i="2" s="1"/>
  <c r="BI131" i="2"/>
  <c r="BH131" i="2"/>
  <c r="BG131" i="2"/>
  <c r="BF131" i="2"/>
  <c r="T131" i="2"/>
  <c r="T130" i="2" s="1"/>
  <c r="R131" i="2"/>
  <c r="R130" i="2" s="1"/>
  <c r="P131" i="2"/>
  <c r="P130" i="2" s="1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F37" i="2" s="1"/>
  <c r="BH123" i="2"/>
  <c r="BG123" i="2"/>
  <c r="BF123" i="2"/>
  <c r="T123" i="2"/>
  <c r="R123" i="2"/>
  <c r="P123" i="2"/>
  <c r="BI122" i="2"/>
  <c r="BH122" i="2"/>
  <c r="F36" i="2" s="1"/>
  <c r="BG122" i="2"/>
  <c r="BF122" i="2"/>
  <c r="T122" i="2"/>
  <c r="R122" i="2"/>
  <c r="P122" i="2"/>
  <c r="BI121" i="2"/>
  <c r="BH121" i="2"/>
  <c r="BG121" i="2"/>
  <c r="BF121" i="2"/>
  <c r="T121" i="2"/>
  <c r="T120" i="2" s="1"/>
  <c r="R121" i="2"/>
  <c r="P121" i="2"/>
  <c r="J116" i="2"/>
  <c r="J115" i="2"/>
  <c r="F113" i="2"/>
  <c r="E111" i="2"/>
  <c r="J92" i="2"/>
  <c r="J91" i="2"/>
  <c r="F89" i="2"/>
  <c r="E87" i="2"/>
  <c r="J18" i="2"/>
  <c r="E18" i="2"/>
  <c r="F92" i="2" s="1"/>
  <c r="J17" i="2"/>
  <c r="J15" i="2"/>
  <c r="E15" i="2"/>
  <c r="F91" i="2" s="1"/>
  <c r="J14" i="2"/>
  <c r="J12" i="2"/>
  <c r="J89" i="2"/>
  <c r="E7" i="2"/>
  <c r="E109" i="2"/>
  <c r="L90" i="1"/>
  <c r="AM90" i="1"/>
  <c r="AM89" i="1"/>
  <c r="L89" i="1"/>
  <c r="AM87" i="1"/>
  <c r="L87" i="1"/>
  <c r="L85" i="1"/>
  <c r="L84" i="1"/>
  <c r="BK125" i="2"/>
  <c r="BK128" i="2"/>
  <c r="J131" i="2"/>
  <c r="J128" i="2"/>
  <c r="J121" i="2"/>
  <c r="J125" i="2"/>
  <c r="BK122" i="2"/>
  <c r="J129" i="2"/>
  <c r="J127" i="2"/>
  <c r="BK131" i="2"/>
  <c r="BK136" i="2"/>
  <c r="BK126" i="2"/>
  <c r="J126" i="2"/>
  <c r="BK124" i="2"/>
  <c r="J124" i="2"/>
  <c r="BK123" i="2"/>
  <c r="AS94" i="1"/>
  <c r="BK121" i="2"/>
  <c r="BK129" i="2"/>
  <c r="J122" i="2"/>
  <c r="J136" i="2"/>
  <c r="J123" i="2"/>
  <c r="BK127" i="2"/>
  <c r="T119" i="2" l="1"/>
  <c r="BK120" i="2"/>
  <c r="J120" i="2" s="1"/>
  <c r="J97" i="2" s="1"/>
  <c r="R120" i="2"/>
  <c r="R119" i="2"/>
  <c r="P120" i="2"/>
  <c r="P119" i="2"/>
  <c r="AU95" i="1" s="1"/>
  <c r="AU94" i="1" s="1"/>
  <c r="BK130" i="2"/>
  <c r="J130" i="2"/>
  <c r="J98" i="2"/>
  <c r="BK135" i="2"/>
  <c r="J135" i="2" s="1"/>
  <c r="J99" i="2" s="1"/>
  <c r="J113" i="2"/>
  <c r="F116" i="2"/>
  <c r="BE127" i="2"/>
  <c r="BE128" i="2"/>
  <c r="BE131" i="2"/>
  <c r="BE136" i="2"/>
  <c r="E85" i="2"/>
  <c r="BE123" i="2"/>
  <c r="BE125" i="2"/>
  <c r="F115" i="2"/>
  <c r="BE129" i="2"/>
  <c r="BE122" i="2"/>
  <c r="BE124" i="2"/>
  <c r="BC95" i="1"/>
  <c r="BE121" i="2"/>
  <c r="BE126" i="2"/>
  <c r="BD95" i="1"/>
  <c r="BD94" i="1" s="1"/>
  <c r="W33" i="1" s="1"/>
  <c r="BC94" i="1"/>
  <c r="AY94" i="1"/>
  <c r="F34" i="2"/>
  <c r="BA95" i="1" s="1"/>
  <c r="BA94" i="1" s="1"/>
  <c r="AW94" i="1" s="1"/>
  <c r="AK30" i="1" s="1"/>
  <c r="F35" i="2"/>
  <c r="BB95" i="1"/>
  <c r="BB94" i="1" s="1"/>
  <c r="AX94" i="1" s="1"/>
  <c r="J34" i="2"/>
  <c r="AW95" i="1" s="1"/>
  <c r="BK119" i="2" l="1"/>
  <c r="J119" i="2" s="1"/>
  <c r="J30" i="2" s="1"/>
  <c r="AG95" i="1" s="1"/>
  <c r="W30" i="1"/>
  <c r="W31" i="1"/>
  <c r="J33" i="2"/>
  <c r="AV95" i="1" s="1"/>
  <c r="AT95" i="1" s="1"/>
  <c r="W32" i="1"/>
  <c r="F33" i="2"/>
  <c r="AZ95" i="1"/>
  <c r="AZ94" i="1"/>
  <c r="W29" i="1" s="1"/>
  <c r="AG94" i="1" l="1"/>
  <c r="AK26" i="1" s="1"/>
  <c r="AN95" i="1"/>
  <c r="J96" i="2"/>
  <c r="J39" i="2"/>
  <c r="AV94" i="1"/>
  <c r="AK29" i="1" s="1"/>
  <c r="AK35" i="1" s="1"/>
  <c r="AT94" i="1" l="1"/>
  <c r="AN94" i="1" s="1"/>
</calcChain>
</file>

<file path=xl/sharedStrings.xml><?xml version="1.0" encoding="utf-8"?>
<sst xmlns="http://schemas.openxmlformats.org/spreadsheetml/2006/main" count="449" uniqueCount="170">
  <si>
    <t>Export Komplet</t>
  </si>
  <si>
    <t/>
  </si>
  <si>
    <t>2.0</t>
  </si>
  <si>
    <t>ZAMOK</t>
  </si>
  <si>
    <t>False</t>
  </si>
  <si>
    <t>{a94bba5d-9f3e-4ce5-aba2-898ae531a6e6}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</si>
  <si>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</si>
  <si>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</si>
  <si>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</si>
  <si>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</si>
  <si>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</si>
  <si>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</si>
  <si>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</si>
  <si>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</si>
  <si>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2023_12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</si>
  <si>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</si>
  <si>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</si>
  <si>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dílny</t>
  </si>
  <si>
    <t>KSO:</t>
  </si>
  <si>
    <t>CC-CZ:</t>
  </si>
  <si>
    <t>Místo:</t>
  </si>
  <si>
    <t>Dvorce</t>
  </si>
  <si>
    <t>Datum:</t>
  </si>
  <si>
    <t>1. 11. 2023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</si>
  <si>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</si>
  <si>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</si>
  <si>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</si>
  <si>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</si>
  <si>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</si>
  <si>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</si>
  <si>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</si>
  <si>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01367269</t>
  </si>
  <si>
    <t>Ing. Bronislav Böhm</t>
  </si>
  <si>
    <t>True</t>
  </si>
  <si>
    <t>Zpracovatel:</t>
  </si>
  <si>
    <t>Michal Pešek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</si>
  <si>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</si>
  <si>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</si>
  <si>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</si>
  <si>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</si>
  <si>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</si>
  <si>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</si>
  <si>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</si>
  <si>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</si>
  <si>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</si>
  <si>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</si>
  <si>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</si>
  <si>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</si>
  <si>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</si>
  <si>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</si>
  <si>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</si>
  <si>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</si>
  <si>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</si>
  <si>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</si>
  <si>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</si>
  <si>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</si>
  <si>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</si>
  <si>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</si>
  <si>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</si>
  <si>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</si>
  <si>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</si>
  <si>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</si>
  <si>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</si>
  <si>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</si>
  <si>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</si>
  <si>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</si>
  <si>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</si>
  <si>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</si>
  <si>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</si>
  <si>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</si>
  <si>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</si>
  <si>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</si>
  <si>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</si>
  <si>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</si>
  <si>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</si>
  <si>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</si>
  <si>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</si>
  <si>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</si>
  <si>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</si>
  <si>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</si>
  <si>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</si>
  <si>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</si>
  <si>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</si>
  <si>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Výplně otvorů obvodového pláště</t>
  </si>
  <si>
    <t>STA</t>
  </si>
  <si>
    <t>1</t>
  </si>
  <si>
    <t>{daaddad3-bd60-41ec-8a13-699964aabbd5}</t>
  </si>
  <si>
    <t>2</t>
  </si>
  <si>
    <t>KRYCÍ LIST SOUPISU PRACÍ</t>
  </si>
  <si>
    <t>Objekt:</t>
  </si>
  <si>
    <t>SO01 - Výplně otvorů obvodového pláště</t>
  </si>
  <si>
    <t>Ing. Bronislav Böhm</t>
  </si>
  <si>
    <t>REKAPITULACE ČLENĚNÍ SOUPISU PRACÍ</t>
  </si>
  <si>
    <t>Kód dílu - Popis</t>
  </si>
  <si>
    <t>Cena celkem [CZK]</t>
  </si>
  <si>
    <t>Náklady ze soupisu prací</t>
  </si>
  <si>
    <t>-1</t>
  </si>
  <si>
    <t>64 - Výplně otvorů</t>
  </si>
  <si>
    <t>764 - Konstrukce klempířské</t>
  </si>
  <si>
    <t>767 - Konstrukce doplňkové stavební (zámečnické)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</si>
  <si>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</si>
  <si>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</si>
  <si>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</si>
  <si>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</si>
  <si>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</si>
  <si>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</si>
  <si>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</si>
  <si>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</si>
  <si>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</si>
  <si>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</si>
  <si>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</si>
  <si>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</si>
  <si>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</si>
  <si>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64</t>
  </si>
  <si>
    <t>Výplně otvorů</t>
  </si>
  <si>
    <t>ROZPOCET</t>
  </si>
  <si>
    <t>3</t>
  </si>
  <si>
    <t>M</t>
  </si>
  <si>
    <t>61143050V1</t>
  </si>
  <si>
    <t>Okno plastové jednodílné 120 x 65 cm  - STUDIO OKEN s.r.o., ozn. D1</t>
  </si>
  <si>
    <t>kus</t>
  </si>
  <si>
    <t>8</t>
  </si>
  <si>
    <t>4</t>
  </si>
  <si>
    <t>6</t>
  </si>
  <si>
    <t>61143050V3</t>
  </si>
  <si>
    <t>Okno plastové jednodílné 100 x 150 cm - STUDIO OKEN s.r.o., ozn. D3</t>
  </si>
  <si>
    <t>5</t>
  </si>
  <si>
    <t>61143050V4</t>
  </si>
  <si>
    <t>Okno plastové jednodílné 88 x 145 cm - STUDIO OKEN s.r.o., ozn. D4</t>
  </si>
  <si>
    <t>10</t>
  </si>
  <si>
    <t>61143050V5</t>
  </si>
  <si>
    <t>Okno plastové jednodílné 100 x 65 cm - STUDIO OKEN s.r.o., ozn. D5</t>
  </si>
  <si>
    <t>12</t>
  </si>
  <si>
    <t>7</t>
  </si>
  <si>
    <t>61143050V6</t>
  </si>
  <si>
    <t>Okno plastové jednodílné 55 x 55 cm - STUDIO OKEN s.r.o., ozn. D6</t>
  </si>
  <si>
    <t>14</t>
  </si>
  <si>
    <t>9</t>
  </si>
  <si>
    <t>61143250</t>
  </si>
  <si>
    <t>Dveře vstupní plastové 1křídlové 140 x 200 cm, nadsvětlík 140 x 40 cm - STUDIO OKEN s.r.o., ozn. D2</t>
  </si>
  <si>
    <t>18</t>
  </si>
  <si>
    <t>11</t>
  </si>
  <si>
    <t>61160101</t>
  </si>
  <si>
    <t>Dveře vnitřní hladké plné 1kř. 60x197 bílé - STUDIO OKEN s.r.o., ozn. D7</t>
  </si>
  <si>
    <t>22</t>
  </si>
  <si>
    <t>61160103</t>
  </si>
  <si>
    <t>Dveře vnitřní hladké plné 1kř. 80x197 bílé - STUDIO OKEN s.r.o., ozn. D8</t>
  </si>
  <si>
    <t>24</t>
  </si>
  <si>
    <t>283502708V</t>
  </si>
  <si>
    <t>Dodávka parapetů vnitřních plastových</t>
  </si>
  <si>
    <t>soubor</t>
  </si>
  <si>
    <t>28</t>
  </si>
  <si>
    <t>764</t>
  </si>
  <si>
    <t>Konstrukce klempířské</t>
  </si>
  <si>
    <t>13814185</t>
  </si>
  <si>
    <t>plech hladký Pz jakost EN 10143 tl 0,6mm tabule</t>
  </si>
  <si>
    <t>t</t>
  </si>
  <si>
    <t>32</t>
  </si>
  <si>
    <t>16</t>
  </si>
  <si>
    <t>1648986681</t>
  </si>
  <si>
    <t>VV</t>
  </si>
  <si>
    <t>Oplechování parapetů, r.š. 200mm</t>
  </si>
  <si>
    <t>0,0107</t>
  </si>
  <si>
    <t>Součet</t>
  </si>
  <si>
    <t>767</t>
  </si>
  <si>
    <t>Konstrukce doplňkové stavební (zámečnické)</t>
  </si>
  <si>
    <t>19</t>
  </si>
  <si>
    <t>5534451031</t>
  </si>
  <si>
    <t>Sekční výsuvná garážová vrata na mechanické a elektronické ovládání 2600 x 2600 mm - STUDIO OKEN s.r.o.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</si>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</sst>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" customHeight="1"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65" t="s">
        <v>14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R5" s="18"/>
      <c r="BE5" s="162" t="s">
        <v>15</v>
      </c>
      <c r="BS5" s="15" t="s">
        <v>6</v>
      </c>
    </row>
    <row r="6" spans="1:74" ht="36.9" customHeight="1">
      <c r="B6" s="18"/>
      <c r="D6" s="24" t="s">
        <v>16</v>
      </c>
      <c r="K6" s="167" t="s">
        <v>17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R6" s="18"/>
      <c r="BE6" s="163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63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63"/>
      <c r="BS8" s="15" t="s">
        <v>6</v>
      </c>
    </row>
    <row r="9" spans="1:74" ht="14.4" customHeight="1">
      <c r="B9" s="18"/>
      <c r="AR9" s="18"/>
      <c r="BE9" s="163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63"/>
      <c r="BS10" s="15" t="s">
        <v>6</v>
      </c>
    </row>
    <row r="11" spans="1:74" ht="18.45" customHeight="1">
      <c r="B11" s="18"/>
      <c r="E11" s="23" t="s">
        <v>26</v>
      </c>
      <c r="AK11" s="25" t="s">
        <v>27</v>
      </c>
      <c r="AN11" s="23" t="s">
        <v>1</v>
      </c>
      <c r="AR11" s="18"/>
      <c r="BE11" s="163"/>
      <c r="BS11" s="15" t="s">
        <v>6</v>
      </c>
    </row>
    <row r="12" spans="1:74" ht="6.9" customHeight="1">
      <c r="B12" s="18"/>
      <c r="AR12" s="18"/>
      <c r="BE12" s="163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63"/>
      <c r="BS13" s="15" t="s">
        <v>6</v>
      </c>
    </row>
    <row r="14" spans="1:74" ht="13.2">
      <c r="B14" s="18"/>
      <c r="E14" s="168" t="s">
        <v>29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25" t="s">
        <v>27</v>
      </c>
      <c r="AN14" s="27" t="s">
        <v>29</v>
      </c>
      <c r="AR14" s="18"/>
      <c r="BE14" s="163"/>
      <c r="BS14" s="15" t="s">
        <v>6</v>
      </c>
    </row>
    <row r="15" spans="1:74" ht="6.9" customHeight="1">
      <c r="B15" s="18"/>
      <c r="AR15" s="18"/>
      <c r="BE15" s="163"/>
      <c r="BS15" s="15" t="s">
        <v>4</v>
      </c>
    </row>
    <row r="16" spans="1:74" ht="12" customHeight="1">
      <c r="B16" s="18"/>
      <c r="D16" s="25" t="s">
        <v>30</v>
      </c>
      <c r="AK16" s="25" t="s">
        <v>25</v>
      </c>
      <c r="AN16" s="23" t="s">
        <v>31</v>
      </c>
      <c r="AR16" s="18"/>
      <c r="BE16" s="163"/>
      <c r="BS16" s="15" t="s">
        <v>4</v>
      </c>
    </row>
    <row r="17" spans="2:71" ht="18.45" customHeight="1">
      <c r="B17" s="18"/>
      <c r="E17" s="23" t="s">
        <v>32</v>
      </c>
      <c r="AK17" s="25" t="s">
        <v>27</v>
      </c>
      <c r="AN17" s="23" t="s">
        <v>1</v>
      </c>
      <c r="AR17" s="18"/>
      <c r="BE17" s="163"/>
      <c r="BS17" s="15" t="s">
        <v>33</v>
      </c>
    </row>
    <row r="18" spans="2:71" ht="6.9" customHeight="1">
      <c r="B18" s="18"/>
      <c r="AR18" s="18"/>
      <c r="BE18" s="163"/>
      <c r="BS18" s="15" t="s">
        <v>6</v>
      </c>
    </row>
    <row r="19" spans="2:71" ht="12" customHeight="1">
      <c r="B19" s="18"/>
      <c r="D19" s="25" t="s">
        <v>34</v>
      </c>
      <c r="AK19" s="25" t="s">
        <v>25</v>
      </c>
      <c r="AN19" s="23" t="s">
        <v>1</v>
      </c>
      <c r="AR19" s="18"/>
      <c r="BE19" s="163"/>
      <c r="BS19" s="15" t="s">
        <v>6</v>
      </c>
    </row>
    <row r="20" spans="2:71" ht="18.45" customHeight="1">
      <c r="B20" s="18"/>
      <c r="E20" s="23" t="s">
        <v>35</v>
      </c>
      <c r="AK20" s="25" t="s">
        <v>27</v>
      </c>
      <c r="AN20" s="23" t="s">
        <v>1</v>
      </c>
      <c r="AR20" s="18"/>
      <c r="BE20" s="163"/>
      <c r="BS20" s="15" t="s">
        <v>33</v>
      </c>
    </row>
    <row r="21" spans="2:71" ht="6.9" customHeight="1">
      <c r="B21" s="18"/>
      <c r="AR21" s="18"/>
      <c r="BE21" s="163"/>
    </row>
    <row r="22" spans="2:71" ht="12" customHeight="1">
      <c r="B22" s="18"/>
      <c r="D22" s="25" t="s">
        <v>36</v>
      </c>
      <c r="AR22" s="18"/>
      <c r="BE22" s="163"/>
    </row>
    <row r="23" spans="2:71" ht="16.5" customHeight="1">
      <c r="B23" s="18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8"/>
      <c r="BE23" s="163"/>
    </row>
    <row r="24" spans="2:71" ht="6.9" customHeight="1">
      <c r="B24" s="18"/>
      <c r="AR24" s="18"/>
      <c r="BE24" s="163"/>
    </row>
    <row r="25" spans="2:71" ht="6.9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63"/>
    </row>
    <row r="26" spans="2:71" s="1" customFormat="1" ht="25.95" customHeight="1">
      <c r="B26" s="30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71">
        <f>ROUND(AG94,2)</f>
        <v>0</v>
      </c>
      <c r="AL26" s="172"/>
      <c r="AM26" s="172"/>
      <c r="AN26" s="172"/>
      <c r="AO26" s="172"/>
      <c r="AR26" s="30"/>
      <c r="BE26" s="163"/>
    </row>
    <row r="27" spans="2:71" s="1" customFormat="1" ht="6.9" customHeight="1">
      <c r="B27" s="30"/>
      <c r="AR27" s="30"/>
      <c r="BE27" s="163"/>
    </row>
    <row r="28" spans="2:71" s="1" customFormat="1" ht="13.2">
      <c r="B28" s="30"/>
      <c r="L28" s="173" t="s">
        <v>38</v>
      </c>
      <c r="M28" s="173"/>
      <c r="N28" s="173"/>
      <c r="O28" s="173"/>
      <c r="P28" s="173"/>
      <c r="W28" s="173" t="s">
        <v>39</v>
      </c>
      <c r="X28" s="173"/>
      <c r="Y28" s="173"/>
      <c r="Z28" s="173"/>
      <c r="AA28" s="173"/>
      <c r="AB28" s="173"/>
      <c r="AC28" s="173"/>
      <c r="AD28" s="173"/>
      <c r="AE28" s="173"/>
      <c r="AK28" s="173" t="s">
        <v>40</v>
      </c>
      <c r="AL28" s="173"/>
      <c r="AM28" s="173"/>
      <c r="AN28" s="173"/>
      <c r="AO28" s="173"/>
      <c r="AR28" s="30"/>
      <c r="BE28" s="163"/>
    </row>
    <row r="29" spans="2:71" s="2" customFormat="1" ht="14.4" customHeight="1">
      <c r="B29" s="34"/>
      <c r="D29" s="25" t="s">
        <v>41</v>
      </c>
      <c r="F29" s="25" t="s">
        <v>42</v>
      </c>
      <c r="L29" s="176">
        <v>0.21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4"/>
      <c r="BE29" s="164"/>
    </row>
    <row r="30" spans="2:71" s="2" customFormat="1" ht="14.4" customHeight="1">
      <c r="B30" s="34"/>
      <c r="F30" s="25" t="s">
        <v>43</v>
      </c>
      <c r="L30" s="176">
        <v>0.15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4"/>
      <c r="BE30" s="164"/>
    </row>
    <row r="31" spans="2:71" s="2" customFormat="1" ht="14.4" hidden="1" customHeight="1">
      <c r="B31" s="34"/>
      <c r="F31" s="25" t="s">
        <v>44</v>
      </c>
      <c r="L31" s="176">
        <v>0.21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4"/>
      <c r="BE31" s="164"/>
    </row>
    <row r="32" spans="2:71" s="2" customFormat="1" ht="14.4" hidden="1" customHeight="1">
      <c r="B32" s="34"/>
      <c r="F32" s="25" t="s">
        <v>45</v>
      </c>
      <c r="L32" s="176">
        <v>0.15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4"/>
      <c r="BE32" s="164"/>
    </row>
    <row r="33" spans="2:57" s="2" customFormat="1" ht="14.4" hidden="1" customHeight="1">
      <c r="B33" s="34"/>
      <c r="F33" s="25" t="s">
        <v>46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4"/>
      <c r="BE33" s="164"/>
    </row>
    <row r="34" spans="2:57" s="1" customFormat="1" ht="6.9" customHeight="1">
      <c r="B34" s="30"/>
      <c r="AR34" s="30"/>
      <c r="BE34" s="163"/>
    </row>
    <row r="35" spans="2:57" s="1" customFormat="1" ht="25.95" customHeight="1">
      <c r="B35" s="30"/>
      <c r="C35" s="35"/>
      <c r="D35" s="36" t="s">
        <v>47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48</v>
      </c>
      <c r="U35" s="37"/>
      <c r="V35" s="37"/>
      <c r="W35" s="37"/>
      <c r="X35" s="177" t="s">
        <v>49</v>
      </c>
      <c r="Y35" s="178"/>
      <c r="Z35" s="178"/>
      <c r="AA35" s="178"/>
      <c r="AB35" s="178"/>
      <c r="AC35" s="37"/>
      <c r="AD35" s="37"/>
      <c r="AE35" s="37"/>
      <c r="AF35" s="37"/>
      <c r="AG35" s="37"/>
      <c r="AH35" s="37"/>
      <c r="AI35" s="37"/>
      <c r="AJ35" s="37"/>
      <c r="AK35" s="179">
        <f>SUM(AK26:AK33)</f>
        <v>0</v>
      </c>
      <c r="AL35" s="178"/>
      <c r="AM35" s="178"/>
      <c r="AN35" s="178"/>
      <c r="AO35" s="180"/>
      <c r="AP35" s="35"/>
      <c r="AQ35" s="35"/>
      <c r="AR35" s="30"/>
    </row>
    <row r="36" spans="2:57" s="1" customFormat="1" ht="6.9" customHeight="1">
      <c r="B36" s="30"/>
      <c r="AR36" s="30"/>
    </row>
    <row r="37" spans="2:57" s="1" customFormat="1" ht="14.4" customHeight="1">
      <c r="B37" s="30"/>
      <c r="AR37" s="30"/>
    </row>
    <row r="38" spans="2:57" ht="14.4" customHeight="1">
      <c r="B38" s="18"/>
      <c r="AR38" s="18"/>
    </row>
    <row r="39" spans="2:57" ht="14.4" customHeight="1">
      <c r="B39" s="18"/>
      <c r="AR39" s="18"/>
    </row>
    <row r="40" spans="2:57" ht="14.4" customHeight="1">
      <c r="B40" s="18"/>
      <c r="AR40" s="18"/>
    </row>
    <row r="41" spans="2:57" ht="14.4" customHeight="1">
      <c r="B41" s="18"/>
      <c r="AR41" s="18"/>
    </row>
    <row r="42" spans="2:57" ht="14.4" customHeight="1">
      <c r="B42" s="18"/>
      <c r="AR42" s="18"/>
    </row>
    <row r="43" spans="2:57" ht="14.4" customHeight="1">
      <c r="B43" s="18"/>
      <c r="AR43" s="18"/>
    </row>
    <row r="44" spans="2:57" ht="14.4" customHeight="1">
      <c r="B44" s="18"/>
      <c r="AR44" s="18"/>
    </row>
    <row r="45" spans="2:57" ht="14.4" customHeight="1">
      <c r="B45" s="18"/>
      <c r="AR45" s="18"/>
    </row>
    <row r="46" spans="2:57" ht="14.4" customHeight="1">
      <c r="B46" s="18"/>
      <c r="AR46" s="18"/>
    </row>
    <row r="47" spans="2:57" ht="14.4" customHeight="1">
      <c r="B47" s="18"/>
      <c r="AR47" s="18"/>
    </row>
    <row r="48" spans="2:57" ht="14.4" customHeight="1">
      <c r="B48" s="18"/>
      <c r="AR48" s="18"/>
    </row>
    <row r="49" spans="2:44" s="1" customFormat="1" ht="14.4" customHeight="1">
      <c r="B49" s="30"/>
      <c r="D49" s="39" t="s">
        <v>50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51</v>
      </c>
      <c r="AI49" s="40"/>
      <c r="AJ49" s="40"/>
      <c r="AK49" s="40"/>
      <c r="AL49" s="40"/>
      <c r="AM49" s="40"/>
      <c r="AN49" s="40"/>
      <c r="AO49" s="40"/>
      <c r="AR49" s="30"/>
    </row>
    <row r="50" spans="2:44" ht="10.199999999999999">
      <c r="B50" s="18"/>
      <c r="AR50" s="18"/>
    </row>
    <row r="51" spans="2:44" ht="10.199999999999999">
      <c r="B51" s="18"/>
      <c r="AR51" s="18"/>
    </row>
    <row r="52" spans="2:44" ht="10.199999999999999">
      <c r="B52" s="18"/>
      <c r="AR52" s="18"/>
    </row>
    <row r="53" spans="2:44" ht="10.199999999999999">
      <c r="B53" s="18"/>
      <c r="AR53" s="18"/>
    </row>
    <row r="54" spans="2:44" ht="10.199999999999999">
      <c r="B54" s="18"/>
      <c r="AR54" s="18"/>
    </row>
    <row r="55" spans="2:44" ht="10.199999999999999">
      <c r="B55" s="18"/>
      <c r="AR55" s="18"/>
    </row>
    <row r="56" spans="2:44" ht="10.199999999999999">
      <c r="B56" s="18"/>
      <c r="AR56" s="18"/>
    </row>
    <row r="57" spans="2:44" ht="10.199999999999999">
      <c r="B57" s="18"/>
      <c r="AR57" s="18"/>
    </row>
    <row r="58" spans="2:44" ht="10.199999999999999">
      <c r="B58" s="18"/>
      <c r="AR58" s="18"/>
    </row>
    <row r="59" spans="2:44" ht="10.199999999999999">
      <c r="B59" s="18"/>
      <c r="AR59" s="18"/>
    </row>
    <row r="60" spans="2:44" s="1" customFormat="1" ht="13.2">
      <c r="B60" s="30"/>
      <c r="D60" s="41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52</v>
      </c>
      <c r="AI60" s="32"/>
      <c r="AJ60" s="32"/>
      <c r="AK60" s="32"/>
      <c r="AL60" s="32"/>
      <c r="AM60" s="41" t="s">
        <v>53</v>
      </c>
      <c r="AN60" s="32"/>
      <c r="AO60" s="32"/>
      <c r="AR60" s="30"/>
    </row>
    <row r="61" spans="2:44" ht="10.199999999999999">
      <c r="B61" s="18"/>
      <c r="AR61" s="18"/>
    </row>
    <row r="62" spans="2:44" ht="10.199999999999999">
      <c r="B62" s="18"/>
      <c r="AR62" s="18"/>
    </row>
    <row r="63" spans="2:44" ht="10.199999999999999">
      <c r="B63" s="18"/>
      <c r="AR63" s="18"/>
    </row>
    <row r="64" spans="2:44" s="1" customFormat="1" ht="13.2">
      <c r="B64" s="30"/>
      <c r="D64" s="39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55</v>
      </c>
      <c r="AI64" s="40"/>
      <c r="AJ64" s="40"/>
      <c r="AK64" s="40"/>
      <c r="AL64" s="40"/>
      <c r="AM64" s="40"/>
      <c r="AN64" s="40"/>
      <c r="AO64" s="40"/>
      <c r="AR64" s="30"/>
    </row>
    <row r="65" spans="2:44" ht="10.199999999999999">
      <c r="B65" s="18"/>
      <c r="AR65" s="18"/>
    </row>
    <row r="66" spans="2:44" ht="10.199999999999999">
      <c r="B66" s="18"/>
      <c r="AR66" s="18"/>
    </row>
    <row r="67" spans="2:44" ht="10.199999999999999">
      <c r="B67" s="18"/>
      <c r="AR67" s="18"/>
    </row>
    <row r="68" spans="2:44" ht="10.199999999999999">
      <c r="B68" s="18"/>
      <c r="AR68" s="18"/>
    </row>
    <row r="69" spans="2:44" ht="10.199999999999999">
      <c r="B69" s="18"/>
      <c r="AR69" s="18"/>
    </row>
    <row r="70" spans="2:44" ht="10.199999999999999">
      <c r="B70" s="18"/>
      <c r="AR70" s="18"/>
    </row>
    <row r="71" spans="2:44" ht="10.199999999999999">
      <c r="B71" s="18"/>
      <c r="AR71" s="18"/>
    </row>
    <row r="72" spans="2:44" ht="10.199999999999999">
      <c r="B72" s="18"/>
      <c r="AR72" s="18"/>
    </row>
    <row r="73" spans="2:44" ht="10.199999999999999">
      <c r="B73" s="18"/>
      <c r="AR73" s="18"/>
    </row>
    <row r="74" spans="2:44" ht="10.199999999999999">
      <c r="B74" s="18"/>
      <c r="AR74" s="18"/>
    </row>
    <row r="75" spans="2:44" s="1" customFormat="1" ht="13.2">
      <c r="B75" s="30"/>
      <c r="D75" s="41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52</v>
      </c>
      <c r="AI75" s="32"/>
      <c r="AJ75" s="32"/>
      <c r="AK75" s="32"/>
      <c r="AL75" s="32"/>
      <c r="AM75" s="41" t="s">
        <v>53</v>
      </c>
      <c r="AN75" s="32"/>
      <c r="AO75" s="32"/>
      <c r="AR75" s="30"/>
    </row>
    <row r="76" spans="2:44" s="1" customFormat="1" ht="10.199999999999999">
      <c r="B76" s="30"/>
      <c r="AR76" s="30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" customHeight="1">
      <c r="B82" s="30"/>
      <c r="C82" s="19" t="s">
        <v>56</v>
      </c>
      <c r="AR82" s="30"/>
    </row>
    <row r="83" spans="1:91" s="1" customFormat="1" ht="6.9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2023_12</v>
      </c>
      <c r="AR84" s="46"/>
    </row>
    <row r="85" spans="1:91" s="4" customFormat="1" ht="36.9" customHeight="1">
      <c r="B85" s="47"/>
      <c r="C85" s="48" t="s">
        <v>16</v>
      </c>
      <c r="L85" s="181" t="str">
        <f>K6</f>
        <v>Stavební úpravy dílny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R85" s="47"/>
    </row>
    <row r="86" spans="1:91" s="1" customFormat="1" ht="6.9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>Dvorce</v>
      </c>
      <c r="AI87" s="25" t="s">
        <v>22</v>
      </c>
      <c r="AM87" s="183" t="str">
        <f>IF(AN8= "","",AN8)</f>
        <v>1. 11. 2023</v>
      </c>
      <c r="AN87" s="183"/>
      <c r="AR87" s="30"/>
    </row>
    <row r="88" spans="1:91" s="1" customFormat="1" ht="6.9" customHeight="1">
      <c r="B88" s="30"/>
      <c r="AR88" s="30"/>
    </row>
    <row r="89" spans="1:91" s="1" customFormat="1" ht="15.15" customHeight="1">
      <c r="B89" s="30"/>
      <c r="C89" s="25" t="s">
        <v>24</v>
      </c>
      <c r="L89" s="3" t="str">
        <f>IF(E11= "","",E11)</f>
        <v xml:space="preserve"> </v>
      </c>
      <c r="AI89" s="25" t="s">
        <v>30</v>
      </c>
      <c r="AM89" s="184" t="str">
        <f>IF(E17="","",E17)</f>
        <v>Ing. Bronislav Böhm</v>
      </c>
      <c r="AN89" s="185"/>
      <c r="AO89" s="185"/>
      <c r="AP89" s="185"/>
      <c r="AR89" s="30"/>
      <c r="AS89" s="186" t="s">
        <v>57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30"/>
      <c r="C90" s="25" t="s">
        <v>28</v>
      </c>
      <c r="L90" s="3" t="str">
        <f>IF(E14= "Vyplň údaj","",E14)</f>
        <v/>
      </c>
      <c r="AI90" s="25" t="s">
        <v>34</v>
      </c>
      <c r="AM90" s="184" t="str">
        <f>IF(E20="","",E20)</f>
        <v>Michal Pešek</v>
      </c>
      <c r="AN90" s="185"/>
      <c r="AO90" s="185"/>
      <c r="AP90" s="185"/>
      <c r="AR90" s="30"/>
      <c r="AS90" s="188"/>
      <c r="AT90" s="189"/>
      <c r="BD90" s="54"/>
    </row>
    <row r="91" spans="1:91" s="1" customFormat="1" ht="10.8" customHeight="1">
      <c r="B91" s="30"/>
      <c r="AR91" s="30"/>
      <c r="AS91" s="188"/>
      <c r="AT91" s="189"/>
      <c r="BD91" s="54"/>
    </row>
    <row r="92" spans="1:91" s="1" customFormat="1" ht="29.25" customHeight="1">
      <c r="B92" s="30"/>
      <c r="C92" s="190" t="s">
        <v>58</v>
      </c>
      <c r="D92" s="191"/>
      <c r="E92" s="191"/>
      <c r="F92" s="191"/>
      <c r="G92" s="191"/>
      <c r="H92" s="55"/>
      <c r="I92" s="192" t="s">
        <v>59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60</v>
      </c>
      <c r="AH92" s="191"/>
      <c r="AI92" s="191"/>
      <c r="AJ92" s="191"/>
      <c r="AK92" s="191"/>
      <c r="AL92" s="191"/>
      <c r="AM92" s="191"/>
      <c r="AN92" s="192" t="s">
        <v>61</v>
      </c>
      <c r="AO92" s="191"/>
      <c r="AP92" s="194"/>
      <c r="AQ92" s="56" t="s">
        <v>62</v>
      </c>
      <c r="AR92" s="30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</row>
    <row r="93" spans="1:91" s="1" customFormat="1" ht="10.8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1"/>
      <c r="C94" s="62" t="s">
        <v>75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98">
        <f>ROUND(AG95,2)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76</v>
      </c>
      <c r="BT94" s="70" t="s">
        <v>77</v>
      </c>
      <c r="BU94" s="71" t="s">
        <v>78</v>
      </c>
      <c r="BV94" s="70" t="s">
        <v>79</v>
      </c>
      <c r="BW94" s="70" t="s">
        <v>5</v>
      </c>
      <c r="BX94" s="70" t="s">
        <v>80</v>
      </c>
      <c r="CL94" s="70" t="s">
        <v>1</v>
      </c>
    </row>
    <row r="95" spans="1:91" s="6" customFormat="1" ht="16.5" customHeight="1">
      <c r="A95" s="72" t="s">
        <v>81</v>
      </c>
      <c r="B95" s="73"/>
      <c r="C95" s="74"/>
      <c r="D95" s="197" t="s">
        <v>82</v>
      </c>
      <c r="E95" s="197"/>
      <c r="F95" s="197"/>
      <c r="G95" s="197"/>
      <c r="H95" s="197"/>
      <c r="I95" s="75"/>
      <c r="J95" s="197" t="s">
        <v>83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'SO01 - Výplně otvorů obvo...'!J30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76" t="s">
        <v>84</v>
      </c>
      <c r="AR95" s="73"/>
      <c r="AS95" s="77">
        <v>0</v>
      </c>
      <c r="AT95" s="78">
        <f>ROUND(SUM(AV95:AW95),2)</f>
        <v>0</v>
      </c>
      <c r="AU95" s="79">
        <f>'SO01 - Výplně otvorů obvo...'!P119</f>
        <v>0</v>
      </c>
      <c r="AV95" s="78">
        <f>'SO01 - Výplně otvorů obvo...'!J33</f>
        <v>0</v>
      </c>
      <c r="AW95" s="78">
        <f>'SO01 - Výplně otvorů obvo...'!J34</f>
        <v>0</v>
      </c>
      <c r="AX95" s="78">
        <f>'SO01 - Výplně otvorů obvo...'!J35</f>
        <v>0</v>
      </c>
      <c r="AY95" s="78">
        <f>'SO01 - Výplně otvorů obvo...'!J36</f>
        <v>0</v>
      </c>
      <c r="AZ95" s="78">
        <f>'SO01 - Výplně otvorů obvo...'!F33</f>
        <v>0</v>
      </c>
      <c r="BA95" s="78">
        <f>'SO01 - Výplně otvorů obvo...'!F34</f>
        <v>0</v>
      </c>
      <c r="BB95" s="78">
        <f>'SO01 - Výplně otvorů obvo...'!F35</f>
        <v>0</v>
      </c>
      <c r="BC95" s="78">
        <f>'SO01 - Výplně otvorů obvo...'!F36</f>
        <v>0</v>
      </c>
      <c r="BD95" s="80">
        <f>'SO01 - Výplně otvorů obvo...'!F37</f>
        <v>0</v>
      </c>
      <c r="BT95" s="81" t="s">
        <v>85</v>
      </c>
      <c r="BV95" s="81" t="s">
        <v>79</v>
      </c>
      <c r="BW95" s="81" t="s">
        <v>86</v>
      </c>
      <c r="BX95" s="81" t="s">
        <v>5</v>
      </c>
      <c r="CL95" s="81" t="s">
        <v>1</v>
      </c>
      <c r="CM95" s="81" t="s">
        <v>87</v>
      </c>
    </row>
    <row r="96" spans="1:91" s="1" customFormat="1" ht="30" customHeight="1">
      <c r="B96" s="30"/>
      <c r="AR96" s="30"/>
    </row>
    <row r="97" spans="2:44" s="1" customFormat="1" ht="6.9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QyXyyTf1sd/3Ke14GankUb3dArQLJwDu+ew3e2AngRuLCwBq547mr2EOHIMApVuu77Q+k+Bh1B5NRThy1pkRzw==" saltValue="C43o0cUEfJAh4lUELK8Mmf69kRQn/h+jNNFBmJfryyiuUmULnVqcts48+2EMqUbeMObTImHzobqlIirfDhWtW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01 - Výplně otvorů obv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5" t="s">
        <v>86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87</v>
      </c>
    </row>
    <row r="4" spans="2:46" ht="24.9" customHeight="1">
      <c r="B4" s="18"/>
      <c r="D4" s="19" t="s">
        <v>88</v>
      </c>
      <c r="L4" s="18"/>
      <c r="M4" s="82" t="s">
        <v>10</v>
      </c>
      <c r="AT4" s="15" t="s">
        <v>4</v>
      </c>
    </row>
    <row r="5" spans="2:46" ht="6.9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00" t="str">
        <f>'Rekapitulace stavby'!K6</f>
        <v>Stavební úpravy dílny</v>
      </c>
      <c r="F7" s="201"/>
      <c r="G7" s="201"/>
      <c r="H7" s="201"/>
      <c r="L7" s="18"/>
    </row>
    <row r="8" spans="2:46" s="1" customFormat="1" ht="12" customHeight="1">
      <c r="B8" s="30"/>
      <c r="D8" s="25" t="s">
        <v>89</v>
      </c>
      <c r="L8" s="30"/>
    </row>
    <row r="9" spans="2:46" s="1" customFormat="1" ht="16.5" customHeight="1">
      <c r="B9" s="30"/>
      <c r="E9" s="181" t="s">
        <v>90</v>
      </c>
      <c r="F9" s="202"/>
      <c r="G9" s="202"/>
      <c r="H9" s="202"/>
      <c r="L9" s="30"/>
    </row>
    <row r="10" spans="2:46" s="1" customFormat="1" ht="10.199999999999999">
      <c r="B10" s="30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26</v>
      </c>
      <c r="I12" s="25" t="s">
        <v>22</v>
      </c>
      <c r="J12" s="50" t="str">
        <f>'Rekapitulace stavby'!AN8</f>
        <v>1. 11. 2023</v>
      </c>
      <c r="L12" s="30"/>
    </row>
    <row r="13" spans="2:46" s="1" customFormat="1" ht="10.8" customHeight="1">
      <c r="B13" s="30"/>
      <c r="L13" s="30"/>
    </row>
    <row r="14" spans="2:46" s="1" customFormat="1" ht="12" customHeight="1">
      <c r="B14" s="30"/>
      <c r="D14" s="25" t="s">
        <v>24</v>
      </c>
      <c r="I14" s="25" t="s">
        <v>25</v>
      </c>
      <c r="J14" s="23" t="str">
        <f>IF('Rekapitulace stavby'!AN10="","",'Rekapitulace stavby'!AN10)</f>
        <v/>
      </c>
      <c r="L14" s="30"/>
    </row>
    <row r="15" spans="2:46" s="1" customFormat="1" ht="18" customHeight="1">
      <c r="B15" s="30"/>
      <c r="E15" s="23" t="str">
        <f>IF('Rekapitulace stavby'!E11="","",'Rekapitulace stavby'!E11)</f>
        <v xml:space="preserve"> </v>
      </c>
      <c r="I15" s="25" t="s">
        <v>27</v>
      </c>
      <c r="J15" s="23" t="str">
        <f>IF('Rekapitulace stavby'!AN11="","",'Rekapitulace stavby'!AN11)</f>
        <v/>
      </c>
      <c r="L15" s="30"/>
    </row>
    <row r="16" spans="2:46" s="1" customFormat="1" ht="6.9" customHeight="1">
      <c r="B16" s="30"/>
      <c r="L16" s="30"/>
    </row>
    <row r="17" spans="2:12" s="1" customFormat="1" ht="12" customHeight="1">
      <c r="B17" s="30"/>
      <c r="D17" s="25" t="s">
        <v>28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03" t="str">
        <f>'Rekapitulace stavby'!E14</f>
        <v>Vyplň údaj</v>
      </c>
      <c r="F18" s="165"/>
      <c r="G18" s="165"/>
      <c r="H18" s="165"/>
      <c r="I18" s="25" t="s">
        <v>27</v>
      </c>
      <c r="J18" s="26" t="str">
        <f>'Rekapitulace stavby'!AN14</f>
        <v>Vyplň údaj</v>
      </c>
      <c r="L18" s="30"/>
    </row>
    <row r="19" spans="2:12" s="1" customFormat="1" ht="6.9" customHeight="1">
      <c r="B19" s="30"/>
      <c r="L19" s="30"/>
    </row>
    <row r="20" spans="2:12" s="1" customFormat="1" ht="12" customHeight="1">
      <c r="B20" s="30"/>
      <c r="D20" s="25" t="s">
        <v>30</v>
      </c>
      <c r="I20" s="25" t="s">
        <v>25</v>
      </c>
      <c r="J20" s="23" t="s">
        <v>31</v>
      </c>
      <c r="L20" s="30"/>
    </row>
    <row r="21" spans="2:12" s="1" customFormat="1" ht="18" customHeight="1">
      <c r="B21" s="30"/>
      <c r="E21" s="23" t="s">
        <v>91</v>
      </c>
      <c r="I21" s="25" t="s">
        <v>27</v>
      </c>
      <c r="J21" s="23" t="s">
        <v>1</v>
      </c>
      <c r="L21" s="30"/>
    </row>
    <row r="22" spans="2:12" s="1" customFormat="1" ht="6.9" customHeight="1">
      <c r="B22" s="30"/>
      <c r="L22" s="30"/>
    </row>
    <row r="23" spans="2:12" s="1" customFormat="1" ht="12" customHeight="1">
      <c r="B23" s="30"/>
      <c r="D23" s="25" t="s">
        <v>34</v>
      </c>
      <c r="I23" s="25" t="s">
        <v>25</v>
      </c>
      <c r="J23" s="23" t="s">
        <v>1</v>
      </c>
      <c r="L23" s="30"/>
    </row>
    <row r="24" spans="2:12" s="1" customFormat="1" ht="18" customHeight="1">
      <c r="B24" s="30"/>
      <c r="E24" s="23" t="s">
        <v>35</v>
      </c>
      <c r="I24" s="25" t="s">
        <v>27</v>
      </c>
      <c r="J24" s="23" t="s">
        <v>1</v>
      </c>
      <c r="L24" s="30"/>
    </row>
    <row r="25" spans="2:12" s="1" customFormat="1" ht="6.9" customHeight="1">
      <c r="B25" s="30"/>
      <c r="L25" s="30"/>
    </row>
    <row r="26" spans="2:12" s="1" customFormat="1" ht="12" customHeight="1">
      <c r="B26" s="30"/>
      <c r="D26" s="25" t="s">
        <v>36</v>
      </c>
      <c r="L26" s="30"/>
    </row>
    <row r="27" spans="2:12" s="7" customFormat="1" ht="16.5" customHeight="1">
      <c r="B27" s="83"/>
      <c r="E27" s="170" t="s">
        <v>1</v>
      </c>
      <c r="F27" s="170"/>
      <c r="G27" s="170"/>
      <c r="H27" s="170"/>
      <c r="L27" s="83"/>
    </row>
    <row r="28" spans="2:12" s="1" customFormat="1" ht="6.9" customHeight="1">
      <c r="B28" s="30"/>
      <c r="L28" s="30"/>
    </row>
    <row r="29" spans="2:12" s="1" customFormat="1" ht="6.9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4" t="s">
        <v>37</v>
      </c>
      <c r="J30" s="64">
        <f>ROUND(J119, 2)</f>
        <v>0</v>
      </c>
      <c r="L30" s="30"/>
    </row>
    <row r="31" spans="2:12" s="1" customFormat="1" ht="6.9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" customHeight="1">
      <c r="B32" s="30"/>
      <c r="F32" s="33" t="s">
        <v>39</v>
      </c>
      <c r="I32" s="33" t="s">
        <v>38</v>
      </c>
      <c r="J32" s="33" t="s">
        <v>40</v>
      </c>
      <c r="L32" s="30"/>
    </row>
    <row r="33" spans="2:12" s="1" customFormat="1" ht="14.4" customHeight="1">
      <c r="B33" s="30"/>
      <c r="D33" s="53" t="s">
        <v>41</v>
      </c>
      <c r="E33" s="25" t="s">
        <v>42</v>
      </c>
      <c r="F33" s="85">
        <f>ROUND((SUM(BE119:BE136)),  2)</f>
        <v>0</v>
      </c>
      <c r="I33" s="86">
        <v>0.21</v>
      </c>
      <c r="J33" s="85">
        <f>ROUND(((SUM(BE119:BE136))*I33),  2)</f>
        <v>0</v>
      </c>
      <c r="L33" s="30"/>
    </row>
    <row r="34" spans="2:12" s="1" customFormat="1" ht="14.4" customHeight="1">
      <c r="B34" s="30"/>
      <c r="E34" s="25" t="s">
        <v>43</v>
      </c>
      <c r="F34" s="85">
        <f>ROUND((SUM(BF119:BF136)),  2)</f>
        <v>0</v>
      </c>
      <c r="I34" s="86">
        <v>0.15</v>
      </c>
      <c r="J34" s="85">
        <f>ROUND(((SUM(BF119:BF136))*I34),  2)</f>
        <v>0</v>
      </c>
      <c r="L34" s="30"/>
    </row>
    <row r="35" spans="2:12" s="1" customFormat="1" ht="14.4" hidden="1" customHeight="1">
      <c r="B35" s="30"/>
      <c r="E35" s="25" t="s">
        <v>44</v>
      </c>
      <c r="F35" s="85">
        <f>ROUND((SUM(BG119:BG136)),  2)</f>
        <v>0</v>
      </c>
      <c r="I35" s="86">
        <v>0.21</v>
      </c>
      <c r="J35" s="85">
        <f>0</f>
        <v>0</v>
      </c>
      <c r="L35" s="30"/>
    </row>
    <row r="36" spans="2:12" s="1" customFormat="1" ht="14.4" hidden="1" customHeight="1">
      <c r="B36" s="30"/>
      <c r="E36" s="25" t="s">
        <v>45</v>
      </c>
      <c r="F36" s="85">
        <f>ROUND((SUM(BH119:BH136)),  2)</f>
        <v>0</v>
      </c>
      <c r="I36" s="86">
        <v>0.15</v>
      </c>
      <c r="J36" s="85">
        <f>0</f>
        <v>0</v>
      </c>
      <c r="L36" s="30"/>
    </row>
    <row r="37" spans="2:12" s="1" customFormat="1" ht="14.4" hidden="1" customHeight="1">
      <c r="B37" s="30"/>
      <c r="E37" s="25" t="s">
        <v>46</v>
      </c>
      <c r="F37" s="85">
        <f>ROUND((SUM(BI119:BI136)),  2)</f>
        <v>0</v>
      </c>
      <c r="I37" s="86">
        <v>0</v>
      </c>
      <c r="J37" s="85">
        <f>0</f>
        <v>0</v>
      </c>
      <c r="L37" s="30"/>
    </row>
    <row r="38" spans="2:12" s="1" customFormat="1" ht="6.9" customHeight="1">
      <c r="B38" s="30"/>
      <c r="L38" s="30"/>
    </row>
    <row r="39" spans="2:12" s="1" customFormat="1" ht="25.35" customHeight="1">
      <c r="B39" s="30"/>
      <c r="C39" s="87"/>
      <c r="D39" s="88" t="s">
        <v>47</v>
      </c>
      <c r="E39" s="55"/>
      <c r="F39" s="55"/>
      <c r="G39" s="89" t="s">
        <v>48</v>
      </c>
      <c r="H39" s="90" t="s">
        <v>49</v>
      </c>
      <c r="I39" s="55"/>
      <c r="J39" s="91">
        <f>SUM(J30:J37)</f>
        <v>0</v>
      </c>
      <c r="K39" s="92"/>
      <c r="L39" s="30"/>
    </row>
    <row r="40" spans="2:12" s="1" customFormat="1" ht="14.4" customHeight="1">
      <c r="B40" s="30"/>
      <c r="L40" s="30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30"/>
      <c r="D50" s="39" t="s">
        <v>50</v>
      </c>
      <c r="E50" s="40"/>
      <c r="F50" s="40"/>
      <c r="G50" s="39" t="s">
        <v>51</v>
      </c>
      <c r="H50" s="40"/>
      <c r="I50" s="40"/>
      <c r="J50" s="40"/>
      <c r="K50" s="40"/>
      <c r="L50" s="30"/>
    </row>
    <row r="51" spans="2:12" ht="10.199999999999999">
      <c r="B51" s="18"/>
      <c r="L51" s="18"/>
    </row>
    <row r="52" spans="2:12" ht="10.199999999999999">
      <c r="B52" s="18"/>
      <c r="L52" s="18"/>
    </row>
    <row r="53" spans="2:12" ht="10.199999999999999">
      <c r="B53" s="18"/>
      <c r="L53" s="18"/>
    </row>
    <row r="54" spans="2:12" ht="10.199999999999999">
      <c r="B54" s="18"/>
      <c r="L54" s="18"/>
    </row>
    <row r="55" spans="2:12" ht="10.199999999999999">
      <c r="B55" s="18"/>
      <c r="L55" s="18"/>
    </row>
    <row r="56" spans="2:12" ht="10.199999999999999">
      <c r="B56" s="18"/>
      <c r="L56" s="18"/>
    </row>
    <row r="57" spans="2:12" ht="10.199999999999999">
      <c r="B57" s="18"/>
      <c r="L57" s="18"/>
    </row>
    <row r="58" spans="2:12" ht="10.199999999999999">
      <c r="B58" s="18"/>
      <c r="L58" s="18"/>
    </row>
    <row r="59" spans="2:12" ht="10.199999999999999">
      <c r="B59" s="18"/>
      <c r="L59" s="18"/>
    </row>
    <row r="60" spans="2:12" ht="10.199999999999999">
      <c r="B60" s="18"/>
      <c r="L60" s="18"/>
    </row>
    <row r="61" spans="2:12" s="1" customFormat="1" ht="13.2">
      <c r="B61" s="30"/>
      <c r="D61" s="41" t="s">
        <v>52</v>
      </c>
      <c r="E61" s="32"/>
      <c r="F61" s="93" t="s">
        <v>53</v>
      </c>
      <c r="G61" s="41" t="s">
        <v>52</v>
      </c>
      <c r="H61" s="32"/>
      <c r="I61" s="32"/>
      <c r="J61" s="94" t="s">
        <v>53</v>
      </c>
      <c r="K61" s="32"/>
      <c r="L61" s="30"/>
    </row>
    <row r="62" spans="2:12" ht="10.199999999999999">
      <c r="B62" s="18"/>
      <c r="L62" s="18"/>
    </row>
    <row r="63" spans="2:12" ht="10.199999999999999">
      <c r="B63" s="18"/>
      <c r="L63" s="18"/>
    </row>
    <row r="64" spans="2:12" ht="10.199999999999999">
      <c r="B64" s="18"/>
      <c r="L64" s="18"/>
    </row>
    <row r="65" spans="2:12" s="1" customFormat="1" ht="13.2">
      <c r="B65" s="30"/>
      <c r="D65" s="39" t="s">
        <v>54</v>
      </c>
      <c r="E65" s="40"/>
      <c r="F65" s="40"/>
      <c r="G65" s="39" t="s">
        <v>55</v>
      </c>
      <c r="H65" s="40"/>
      <c r="I65" s="40"/>
      <c r="J65" s="40"/>
      <c r="K65" s="40"/>
      <c r="L65" s="30"/>
    </row>
    <row r="66" spans="2:12" ht="10.199999999999999">
      <c r="B66" s="18"/>
      <c r="L66" s="18"/>
    </row>
    <row r="67" spans="2:12" ht="10.199999999999999">
      <c r="B67" s="18"/>
      <c r="L67" s="18"/>
    </row>
    <row r="68" spans="2:12" ht="10.199999999999999">
      <c r="B68" s="18"/>
      <c r="L68" s="18"/>
    </row>
    <row r="69" spans="2:12" ht="10.199999999999999">
      <c r="B69" s="18"/>
      <c r="L69" s="18"/>
    </row>
    <row r="70" spans="2:12" ht="10.199999999999999">
      <c r="B70" s="18"/>
      <c r="L70" s="18"/>
    </row>
    <row r="71" spans="2:12" ht="10.199999999999999">
      <c r="B71" s="18"/>
      <c r="L71" s="18"/>
    </row>
    <row r="72" spans="2:12" ht="10.199999999999999">
      <c r="B72" s="18"/>
      <c r="L72" s="18"/>
    </row>
    <row r="73" spans="2:12" ht="10.199999999999999">
      <c r="B73" s="18"/>
      <c r="L73" s="18"/>
    </row>
    <row r="74" spans="2:12" ht="10.199999999999999">
      <c r="B74" s="18"/>
      <c r="L74" s="18"/>
    </row>
    <row r="75" spans="2:12" ht="10.199999999999999">
      <c r="B75" s="18"/>
      <c r="L75" s="18"/>
    </row>
    <row r="76" spans="2:12" s="1" customFormat="1" ht="13.2">
      <c r="B76" s="30"/>
      <c r="D76" s="41" t="s">
        <v>52</v>
      </c>
      <c r="E76" s="32"/>
      <c r="F76" s="93" t="s">
        <v>53</v>
      </c>
      <c r="G76" s="41" t="s">
        <v>52</v>
      </c>
      <c r="H76" s="32"/>
      <c r="I76" s="32"/>
      <c r="J76" s="94" t="s">
        <v>53</v>
      </c>
      <c r="K76" s="32"/>
      <c r="L76" s="30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" hidden="1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" hidden="1" customHeight="1">
      <c r="B82" s="30"/>
      <c r="C82" s="19" t="s">
        <v>92</v>
      </c>
      <c r="L82" s="30"/>
    </row>
    <row r="83" spans="2:47" s="1" customFormat="1" ht="6.9" hidden="1" customHeight="1">
      <c r="B83" s="30"/>
      <c r="L83" s="30"/>
    </row>
    <row r="84" spans="2:47" s="1" customFormat="1" ht="12" hidden="1" customHeight="1">
      <c r="B84" s="30"/>
      <c r="C84" s="25" t="s">
        <v>16</v>
      </c>
      <c r="L84" s="30"/>
    </row>
    <row r="85" spans="2:47" s="1" customFormat="1" ht="16.5" hidden="1" customHeight="1">
      <c r="B85" s="30"/>
      <c r="E85" s="200" t="str">
        <f>E7</f>
        <v>Stavební úpravy dílny</v>
      </c>
      <c r="F85" s="201"/>
      <c r="G85" s="201"/>
      <c r="H85" s="201"/>
      <c r="L85" s="30"/>
    </row>
    <row r="86" spans="2:47" s="1" customFormat="1" ht="12" hidden="1" customHeight="1">
      <c r="B86" s="30"/>
      <c r="C86" s="25" t="s">
        <v>89</v>
      </c>
      <c r="L86" s="30"/>
    </row>
    <row r="87" spans="2:47" s="1" customFormat="1" ht="16.5" hidden="1" customHeight="1">
      <c r="B87" s="30"/>
      <c r="E87" s="181" t="str">
        <f>E9</f>
        <v>SO01 - Výplně otvorů obvodového pláště</v>
      </c>
      <c r="F87" s="202"/>
      <c r="G87" s="202"/>
      <c r="H87" s="202"/>
      <c r="L87" s="30"/>
    </row>
    <row r="88" spans="2:47" s="1" customFormat="1" ht="6.9" hidden="1" customHeight="1">
      <c r="B88" s="30"/>
      <c r="L88" s="30"/>
    </row>
    <row r="89" spans="2:47" s="1" customFormat="1" ht="12" hidden="1" customHeight="1">
      <c r="B89" s="30"/>
      <c r="C89" s="25" t="s">
        <v>20</v>
      </c>
      <c r="F89" s="23" t="str">
        <f>F12</f>
        <v xml:space="preserve"> </v>
      </c>
      <c r="I89" s="25" t="s">
        <v>22</v>
      </c>
      <c r="J89" s="50" t="str">
        <f>IF(J12="","",J12)</f>
        <v>1. 11. 2023</v>
      </c>
      <c r="L89" s="30"/>
    </row>
    <row r="90" spans="2:47" s="1" customFormat="1" ht="6.9" hidden="1" customHeight="1">
      <c r="B90" s="30"/>
      <c r="L90" s="30"/>
    </row>
    <row r="91" spans="2:47" s="1" customFormat="1" ht="15.15" hidden="1" customHeight="1">
      <c r="B91" s="30"/>
      <c r="C91" s="25" t="s">
        <v>24</v>
      </c>
      <c r="F91" s="23" t="str">
        <f>E15</f>
        <v xml:space="preserve"> </v>
      </c>
      <c r="I91" s="25" t="s">
        <v>30</v>
      </c>
      <c r="J91" s="28" t="str">
        <f>E21</f>
        <v>Ing. Bronislav Böhm</v>
      </c>
      <c r="L91" s="30"/>
    </row>
    <row r="92" spans="2:47" s="1" customFormat="1" ht="15.15" hidden="1" customHeight="1">
      <c r="B92" s="30"/>
      <c r="C92" s="25" t="s">
        <v>28</v>
      </c>
      <c r="F92" s="23" t="str">
        <f>IF(E18="","",E18)</f>
        <v>Vyplň údaj</v>
      </c>
      <c r="I92" s="25" t="s">
        <v>34</v>
      </c>
      <c r="J92" s="28" t="str">
        <f>E24</f>
        <v>Michal Pešek</v>
      </c>
      <c r="L92" s="30"/>
    </row>
    <row r="93" spans="2:47" s="1" customFormat="1" ht="10.35" hidden="1" customHeight="1">
      <c r="B93" s="30"/>
      <c r="L93" s="30"/>
    </row>
    <row r="94" spans="2:47" s="1" customFormat="1" ht="29.25" hidden="1" customHeight="1">
      <c r="B94" s="30"/>
      <c r="C94" s="95" t="s">
        <v>93</v>
      </c>
      <c r="D94" s="87"/>
      <c r="E94" s="87"/>
      <c r="F94" s="87"/>
      <c r="G94" s="87"/>
      <c r="H94" s="87"/>
      <c r="I94" s="87"/>
      <c r="J94" s="96" t="s">
        <v>94</v>
      </c>
      <c r="K94" s="87"/>
      <c r="L94" s="30"/>
    </row>
    <row r="95" spans="2:47" s="1" customFormat="1" ht="10.35" hidden="1" customHeight="1">
      <c r="B95" s="30"/>
      <c r="L95" s="30"/>
    </row>
    <row r="96" spans="2:47" s="1" customFormat="1" ht="22.8" hidden="1" customHeight="1">
      <c r="B96" s="30"/>
      <c r="C96" s="97" t="s">
        <v>95</v>
      </c>
      <c r="J96" s="64">
        <f>J119</f>
        <v>0</v>
      </c>
      <c r="L96" s="30"/>
      <c r="AU96" s="15" t="s">
        <v>96</v>
      </c>
    </row>
    <row r="97" spans="2:12" s="8" customFormat="1" ht="24.9" hidden="1" customHeight="1">
      <c r="B97" s="98"/>
      <c r="D97" s="99" t="s">
        <v>97</v>
      </c>
      <c r="E97" s="100"/>
      <c r="F97" s="100"/>
      <c r="G97" s="100"/>
      <c r="H97" s="100"/>
      <c r="I97" s="100"/>
      <c r="J97" s="101">
        <f>J120</f>
        <v>0</v>
      </c>
      <c r="L97" s="98"/>
    </row>
    <row r="98" spans="2:12" s="8" customFormat="1" ht="24.9" hidden="1" customHeight="1">
      <c r="B98" s="98"/>
      <c r="D98" s="99" t="s">
        <v>98</v>
      </c>
      <c r="E98" s="100"/>
      <c r="F98" s="100"/>
      <c r="G98" s="100"/>
      <c r="H98" s="100"/>
      <c r="I98" s="100"/>
      <c r="J98" s="101">
        <f>J130</f>
        <v>0</v>
      </c>
      <c r="L98" s="98"/>
    </row>
    <row r="99" spans="2:12" s="8" customFormat="1" ht="24.9" hidden="1" customHeight="1">
      <c r="B99" s="98"/>
      <c r="D99" s="99" t="s">
        <v>99</v>
      </c>
      <c r="E99" s="100"/>
      <c r="F99" s="100"/>
      <c r="G99" s="100"/>
      <c r="H99" s="100"/>
      <c r="I99" s="100"/>
      <c r="J99" s="101">
        <f>J135</f>
        <v>0</v>
      </c>
      <c r="L99" s="98"/>
    </row>
    <row r="100" spans="2:12" s="1" customFormat="1" ht="21.75" hidden="1" customHeight="1">
      <c r="B100" s="30"/>
      <c r="L100" s="30"/>
    </row>
    <row r="101" spans="2:12" s="1" customFormat="1" ht="6.9" hidden="1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0"/>
    </row>
    <row r="102" spans="2:12" ht="10.199999999999999" hidden="1"/>
    <row r="103" spans="2:12" ht="10.199999999999999" hidden="1"/>
    <row r="104" spans="2:12" ht="10.199999999999999" hidden="1"/>
    <row r="105" spans="2:12" s="1" customFormat="1" ht="6.9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0"/>
    </row>
    <row r="106" spans="2:12" s="1" customFormat="1" ht="24.9" customHeight="1">
      <c r="B106" s="30"/>
      <c r="C106" s="19" t="s">
        <v>100</v>
      </c>
      <c r="L106" s="30"/>
    </row>
    <row r="107" spans="2:12" s="1" customFormat="1" ht="6.9" customHeight="1">
      <c r="B107" s="30"/>
      <c r="L107" s="30"/>
    </row>
    <row r="108" spans="2:12" s="1" customFormat="1" ht="12" customHeight="1">
      <c r="B108" s="30"/>
      <c r="C108" s="25" t="s">
        <v>16</v>
      </c>
      <c r="L108" s="30"/>
    </row>
    <row r="109" spans="2:12" s="1" customFormat="1" ht="16.5" customHeight="1">
      <c r="B109" s="30"/>
      <c r="E109" s="200" t="str">
        <f>E7</f>
        <v>Stavební úpravy dílny</v>
      </c>
      <c r="F109" s="201"/>
      <c r="G109" s="201"/>
      <c r="H109" s="201"/>
      <c r="L109" s="30"/>
    </row>
    <row r="110" spans="2:12" s="1" customFormat="1" ht="12" customHeight="1">
      <c r="B110" s="30"/>
      <c r="C110" s="25" t="s">
        <v>89</v>
      </c>
      <c r="L110" s="30"/>
    </row>
    <row r="111" spans="2:12" s="1" customFormat="1" ht="16.5" customHeight="1">
      <c r="B111" s="30"/>
      <c r="E111" s="181" t="str">
        <f>E9</f>
        <v>SO01 - Výplně otvorů obvodového pláště</v>
      </c>
      <c r="F111" s="202"/>
      <c r="G111" s="202"/>
      <c r="H111" s="202"/>
      <c r="L111" s="30"/>
    </row>
    <row r="112" spans="2:12" s="1" customFormat="1" ht="6.9" customHeight="1">
      <c r="B112" s="30"/>
      <c r="L112" s="30"/>
    </row>
    <row r="113" spans="2:65" s="1" customFormat="1" ht="12" customHeight="1">
      <c r="B113" s="30"/>
      <c r="C113" s="25" t="s">
        <v>20</v>
      </c>
      <c r="F113" s="23" t="str">
        <f>F12</f>
        <v xml:space="preserve"> </v>
      </c>
      <c r="I113" s="25" t="s">
        <v>22</v>
      </c>
      <c r="J113" s="50" t="str">
        <f>IF(J12="","",J12)</f>
        <v>1. 11. 2023</v>
      </c>
      <c r="L113" s="30"/>
    </row>
    <row r="114" spans="2:65" s="1" customFormat="1" ht="6.9" customHeight="1">
      <c r="B114" s="30"/>
      <c r="L114" s="30"/>
    </row>
    <row r="115" spans="2:65" s="1" customFormat="1" ht="15.15" customHeight="1">
      <c r="B115" s="30"/>
      <c r="C115" s="25" t="s">
        <v>24</v>
      </c>
      <c r="F115" s="23" t="str">
        <f>E15</f>
        <v xml:space="preserve"> </v>
      </c>
      <c r="I115" s="25" t="s">
        <v>30</v>
      </c>
      <c r="J115" s="28" t="str">
        <f>E21</f>
        <v>Ing. Bronislav Böhm</v>
      </c>
      <c r="L115" s="30"/>
    </row>
    <row r="116" spans="2:65" s="1" customFormat="1" ht="15.15" customHeight="1">
      <c r="B116" s="30"/>
      <c r="C116" s="25" t="s">
        <v>28</v>
      </c>
      <c r="F116" s="23" t="str">
        <f>IF(E18="","",E18)</f>
        <v>Vyplň údaj</v>
      </c>
      <c r="I116" s="25" t="s">
        <v>34</v>
      </c>
      <c r="J116" s="28" t="str">
        <f>E24</f>
        <v>Michal Pešek</v>
      </c>
      <c r="L116" s="30"/>
    </row>
    <row r="117" spans="2:65" s="1" customFormat="1" ht="10.35" customHeight="1">
      <c r="B117" s="30"/>
      <c r="L117" s="30"/>
    </row>
    <row r="118" spans="2:65" s="9" customFormat="1" ht="29.25" customHeight="1">
      <c r="B118" s="102"/>
      <c r="C118" s="103" t="s">
        <v>101</v>
      </c>
      <c r="D118" s="104" t="s">
        <v>62</v>
      </c>
      <c r="E118" s="104" t="s">
        <v>58</v>
      </c>
      <c r="F118" s="104" t="s">
        <v>59</v>
      </c>
      <c r="G118" s="104" t="s">
        <v>102</v>
      </c>
      <c r="H118" s="104" t="s">
        <v>103</v>
      </c>
      <c r="I118" s="104" t="s">
        <v>104</v>
      </c>
      <c r="J118" s="105" t="s">
        <v>94</v>
      </c>
      <c r="K118" s="106" t="s">
        <v>105</v>
      </c>
      <c r="L118" s="102"/>
      <c r="M118" s="57" t="s">
        <v>1</v>
      </c>
      <c r="N118" s="58" t="s">
        <v>41</v>
      </c>
      <c r="O118" s="58" t="s">
        <v>106</v>
      </c>
      <c r="P118" s="58" t="s">
        <v>107</v>
      </c>
      <c r="Q118" s="58" t="s">
        <v>108</v>
      </c>
      <c r="R118" s="58" t="s">
        <v>109</v>
      </c>
      <c r="S118" s="58" t="s">
        <v>110</v>
      </c>
      <c r="T118" s="59" t="s">
        <v>111</v>
      </c>
    </row>
    <row r="119" spans="2:65" s="1" customFormat="1" ht="22.8" customHeight="1">
      <c r="B119" s="30"/>
      <c r="C119" s="62" t="s">
        <v>112</v>
      </c>
      <c r="J119" s="107">
        <f>BK119</f>
        <v>0</v>
      </c>
      <c r="L119" s="30"/>
      <c r="M119" s="60"/>
      <c r="N119" s="51"/>
      <c r="O119" s="51"/>
      <c r="P119" s="108">
        <f>P120+P130+P135</f>
        <v>0</v>
      </c>
      <c r="Q119" s="51"/>
      <c r="R119" s="108">
        <f>R120+R130+R135</f>
        <v>0.40001000000000003</v>
      </c>
      <c r="S119" s="51"/>
      <c r="T119" s="109">
        <f>T120+T130+T135</f>
        <v>0</v>
      </c>
      <c r="AT119" s="15" t="s">
        <v>76</v>
      </c>
      <c r="AU119" s="15" t="s">
        <v>96</v>
      </c>
      <c r="BK119" s="110">
        <f>BK120+BK130+BK135</f>
        <v>0</v>
      </c>
    </row>
    <row r="120" spans="2:65" s="10" customFormat="1" ht="25.95" customHeight="1">
      <c r="B120" s="111"/>
      <c r="D120" s="112" t="s">
        <v>76</v>
      </c>
      <c r="E120" s="113" t="s">
        <v>113</v>
      </c>
      <c r="F120" s="113" t="s">
        <v>114</v>
      </c>
      <c r="I120" s="114"/>
      <c r="J120" s="115">
        <f>BK120</f>
        <v>0</v>
      </c>
      <c r="L120" s="111"/>
      <c r="M120" s="116"/>
      <c r="P120" s="117">
        <f>SUM(P121:P129)</f>
        <v>0</v>
      </c>
      <c r="R120" s="117">
        <f>SUM(R121:R129)</f>
        <v>0.28401000000000004</v>
      </c>
      <c r="T120" s="118">
        <f>SUM(T121:T129)</f>
        <v>0</v>
      </c>
      <c r="AR120" s="112" t="s">
        <v>85</v>
      </c>
      <c r="AT120" s="119" t="s">
        <v>76</v>
      </c>
      <c r="AU120" s="119" t="s">
        <v>77</v>
      </c>
      <c r="AY120" s="112" t="s">
        <v>115</v>
      </c>
      <c r="BK120" s="120">
        <f>SUM(BK121:BK129)</f>
        <v>0</v>
      </c>
    </row>
    <row r="121" spans="2:65" s="1" customFormat="1" ht="24.15" customHeight="1">
      <c r="B121" s="30"/>
      <c r="C121" s="121" t="s">
        <v>116</v>
      </c>
      <c r="D121" s="121" t="s">
        <v>117</v>
      </c>
      <c r="E121" s="122" t="s">
        <v>118</v>
      </c>
      <c r="F121" s="123" t="s">
        <v>119</v>
      </c>
      <c r="G121" s="124" t="s">
        <v>120</v>
      </c>
      <c r="H121" s="125">
        <v>2</v>
      </c>
      <c r="I121" s="126"/>
      <c r="J121" s="127">
        <f t="shared" ref="J121:J129" si="0">ROUND(I121*H121,2)</f>
        <v>0</v>
      </c>
      <c r="K121" s="128"/>
      <c r="L121" s="129"/>
      <c r="M121" s="130" t="s">
        <v>1</v>
      </c>
      <c r="N121" s="131" t="s">
        <v>42</v>
      </c>
      <c r="P121" s="132">
        <f t="shared" ref="P121:P129" si="1">O121*H121</f>
        <v>0</v>
      </c>
      <c r="Q121" s="132">
        <v>1.2999999999999999E-2</v>
      </c>
      <c r="R121" s="132">
        <f t="shared" ref="R121:R129" si="2">Q121*H121</f>
        <v>2.5999999999999999E-2</v>
      </c>
      <c r="S121" s="132">
        <v>0</v>
      </c>
      <c r="T121" s="133">
        <f t="shared" ref="T121:T129" si="3">S121*H121</f>
        <v>0</v>
      </c>
      <c r="AR121" s="134" t="s">
        <v>121</v>
      </c>
      <c r="AT121" s="134" t="s">
        <v>117</v>
      </c>
      <c r="AU121" s="134" t="s">
        <v>85</v>
      </c>
      <c r="AY121" s="15" t="s">
        <v>115</v>
      </c>
      <c r="BE121" s="135">
        <f t="shared" ref="BE121:BE129" si="4">IF(N121="základní",J121,0)</f>
        <v>0</v>
      </c>
      <c r="BF121" s="135">
        <f t="shared" ref="BF121:BF129" si="5">IF(N121="snížená",J121,0)</f>
        <v>0</v>
      </c>
      <c r="BG121" s="135">
        <f t="shared" ref="BG121:BG129" si="6">IF(N121="zákl. přenesená",J121,0)</f>
        <v>0</v>
      </c>
      <c r="BH121" s="135">
        <f t="shared" ref="BH121:BH129" si="7">IF(N121="sníž. přenesená",J121,0)</f>
        <v>0</v>
      </c>
      <c r="BI121" s="135">
        <f t="shared" ref="BI121:BI129" si="8">IF(N121="nulová",J121,0)</f>
        <v>0</v>
      </c>
      <c r="BJ121" s="15" t="s">
        <v>85</v>
      </c>
      <c r="BK121" s="135">
        <f t="shared" ref="BK121:BK129" si="9">ROUND(I121*H121,2)</f>
        <v>0</v>
      </c>
      <c r="BL121" s="15" t="s">
        <v>122</v>
      </c>
      <c r="BM121" s="134" t="s">
        <v>123</v>
      </c>
    </row>
    <row r="122" spans="2:65" s="1" customFormat="1" ht="24.15" customHeight="1">
      <c r="B122" s="30"/>
      <c r="C122" s="121" t="s">
        <v>122</v>
      </c>
      <c r="D122" s="121" t="s">
        <v>117</v>
      </c>
      <c r="E122" s="122" t="s">
        <v>124</v>
      </c>
      <c r="F122" s="123" t="s">
        <v>125</v>
      </c>
      <c r="G122" s="124" t="s">
        <v>120</v>
      </c>
      <c r="H122" s="125">
        <v>5</v>
      </c>
      <c r="I122" s="126"/>
      <c r="J122" s="127">
        <f t="shared" si="0"/>
        <v>0</v>
      </c>
      <c r="K122" s="128"/>
      <c r="L122" s="129"/>
      <c r="M122" s="130" t="s">
        <v>1</v>
      </c>
      <c r="N122" s="131" t="s">
        <v>42</v>
      </c>
      <c r="P122" s="132">
        <f t="shared" si="1"/>
        <v>0</v>
      </c>
      <c r="Q122" s="132">
        <v>1.2999999999999999E-2</v>
      </c>
      <c r="R122" s="132">
        <f t="shared" si="2"/>
        <v>6.5000000000000002E-2</v>
      </c>
      <c r="S122" s="132">
        <v>0</v>
      </c>
      <c r="T122" s="133">
        <f t="shared" si="3"/>
        <v>0</v>
      </c>
      <c r="AR122" s="134" t="s">
        <v>121</v>
      </c>
      <c r="AT122" s="134" t="s">
        <v>117</v>
      </c>
      <c r="AU122" s="134" t="s">
        <v>85</v>
      </c>
      <c r="AY122" s="15" t="s">
        <v>115</v>
      </c>
      <c r="BE122" s="135">
        <f t="shared" si="4"/>
        <v>0</v>
      </c>
      <c r="BF122" s="135">
        <f t="shared" si="5"/>
        <v>0</v>
      </c>
      <c r="BG122" s="135">
        <f t="shared" si="6"/>
        <v>0</v>
      </c>
      <c r="BH122" s="135">
        <f t="shared" si="7"/>
        <v>0</v>
      </c>
      <c r="BI122" s="135">
        <f t="shared" si="8"/>
        <v>0</v>
      </c>
      <c r="BJ122" s="15" t="s">
        <v>85</v>
      </c>
      <c r="BK122" s="135">
        <f t="shared" si="9"/>
        <v>0</v>
      </c>
      <c r="BL122" s="15" t="s">
        <v>122</v>
      </c>
      <c r="BM122" s="134" t="s">
        <v>121</v>
      </c>
    </row>
    <row r="123" spans="2:65" s="1" customFormat="1" ht="24.15" customHeight="1">
      <c r="B123" s="30"/>
      <c r="C123" s="121" t="s">
        <v>126</v>
      </c>
      <c r="D123" s="121" t="s">
        <v>117</v>
      </c>
      <c r="E123" s="122" t="s">
        <v>127</v>
      </c>
      <c r="F123" s="123" t="s">
        <v>128</v>
      </c>
      <c r="G123" s="124" t="s">
        <v>120</v>
      </c>
      <c r="H123" s="125">
        <v>4</v>
      </c>
      <c r="I123" s="126"/>
      <c r="J123" s="127">
        <f t="shared" si="0"/>
        <v>0</v>
      </c>
      <c r="K123" s="128"/>
      <c r="L123" s="129"/>
      <c r="M123" s="130" t="s">
        <v>1</v>
      </c>
      <c r="N123" s="131" t="s">
        <v>42</v>
      </c>
      <c r="P123" s="132">
        <f t="shared" si="1"/>
        <v>0</v>
      </c>
      <c r="Q123" s="132">
        <v>1.2999999999999999E-2</v>
      </c>
      <c r="R123" s="132">
        <f t="shared" si="2"/>
        <v>5.1999999999999998E-2</v>
      </c>
      <c r="S123" s="132">
        <v>0</v>
      </c>
      <c r="T123" s="133">
        <f t="shared" si="3"/>
        <v>0</v>
      </c>
      <c r="AR123" s="134" t="s">
        <v>121</v>
      </c>
      <c r="AT123" s="134" t="s">
        <v>117</v>
      </c>
      <c r="AU123" s="134" t="s">
        <v>85</v>
      </c>
      <c r="AY123" s="15" t="s">
        <v>115</v>
      </c>
      <c r="BE123" s="135">
        <f t="shared" si="4"/>
        <v>0</v>
      </c>
      <c r="BF123" s="135">
        <f t="shared" si="5"/>
        <v>0</v>
      </c>
      <c r="BG123" s="135">
        <f t="shared" si="6"/>
        <v>0</v>
      </c>
      <c r="BH123" s="135">
        <f t="shared" si="7"/>
        <v>0</v>
      </c>
      <c r="BI123" s="135">
        <f t="shared" si="8"/>
        <v>0</v>
      </c>
      <c r="BJ123" s="15" t="s">
        <v>85</v>
      </c>
      <c r="BK123" s="135">
        <f t="shared" si="9"/>
        <v>0</v>
      </c>
      <c r="BL123" s="15" t="s">
        <v>122</v>
      </c>
      <c r="BM123" s="134" t="s">
        <v>129</v>
      </c>
    </row>
    <row r="124" spans="2:65" s="1" customFormat="1" ht="24.15" customHeight="1">
      <c r="B124" s="30"/>
      <c r="C124" s="121" t="s">
        <v>123</v>
      </c>
      <c r="D124" s="121" t="s">
        <v>117</v>
      </c>
      <c r="E124" s="122" t="s">
        <v>130</v>
      </c>
      <c r="F124" s="123" t="s">
        <v>131</v>
      </c>
      <c r="G124" s="124" t="s">
        <v>120</v>
      </c>
      <c r="H124" s="125">
        <v>1</v>
      </c>
      <c r="I124" s="126"/>
      <c r="J124" s="127">
        <f t="shared" si="0"/>
        <v>0</v>
      </c>
      <c r="K124" s="128"/>
      <c r="L124" s="129"/>
      <c r="M124" s="130" t="s">
        <v>1</v>
      </c>
      <c r="N124" s="131" t="s">
        <v>42</v>
      </c>
      <c r="P124" s="132">
        <f t="shared" si="1"/>
        <v>0</v>
      </c>
      <c r="Q124" s="132">
        <v>1.2999999999999999E-2</v>
      </c>
      <c r="R124" s="132">
        <f t="shared" si="2"/>
        <v>1.2999999999999999E-2</v>
      </c>
      <c r="S124" s="132">
        <v>0</v>
      </c>
      <c r="T124" s="133">
        <f t="shared" si="3"/>
        <v>0</v>
      </c>
      <c r="AR124" s="134" t="s">
        <v>121</v>
      </c>
      <c r="AT124" s="134" t="s">
        <v>117</v>
      </c>
      <c r="AU124" s="134" t="s">
        <v>85</v>
      </c>
      <c r="AY124" s="15" t="s">
        <v>115</v>
      </c>
      <c r="BE124" s="135">
        <f t="shared" si="4"/>
        <v>0</v>
      </c>
      <c r="BF124" s="135">
        <f t="shared" si="5"/>
        <v>0</v>
      </c>
      <c r="BG124" s="135">
        <f t="shared" si="6"/>
        <v>0</v>
      </c>
      <c r="BH124" s="135">
        <f t="shared" si="7"/>
        <v>0</v>
      </c>
      <c r="BI124" s="135">
        <f t="shared" si="8"/>
        <v>0</v>
      </c>
      <c r="BJ124" s="15" t="s">
        <v>85</v>
      </c>
      <c r="BK124" s="135">
        <f t="shared" si="9"/>
        <v>0</v>
      </c>
      <c r="BL124" s="15" t="s">
        <v>122</v>
      </c>
      <c r="BM124" s="134" t="s">
        <v>132</v>
      </c>
    </row>
    <row r="125" spans="2:65" s="1" customFormat="1" ht="24.15" customHeight="1">
      <c r="B125" s="30"/>
      <c r="C125" s="121" t="s">
        <v>133</v>
      </c>
      <c r="D125" s="121" t="s">
        <v>117</v>
      </c>
      <c r="E125" s="122" t="s">
        <v>134</v>
      </c>
      <c r="F125" s="123" t="s">
        <v>135</v>
      </c>
      <c r="G125" s="124" t="s">
        <v>120</v>
      </c>
      <c r="H125" s="125">
        <v>1</v>
      </c>
      <c r="I125" s="126"/>
      <c r="J125" s="127">
        <f t="shared" si="0"/>
        <v>0</v>
      </c>
      <c r="K125" s="128"/>
      <c r="L125" s="129"/>
      <c r="M125" s="130" t="s">
        <v>1</v>
      </c>
      <c r="N125" s="131" t="s">
        <v>42</v>
      </c>
      <c r="P125" s="132">
        <f t="shared" si="1"/>
        <v>0</v>
      </c>
      <c r="Q125" s="132">
        <v>1.2999999999999999E-2</v>
      </c>
      <c r="R125" s="132">
        <f t="shared" si="2"/>
        <v>1.2999999999999999E-2</v>
      </c>
      <c r="S125" s="132">
        <v>0</v>
      </c>
      <c r="T125" s="133">
        <f t="shared" si="3"/>
        <v>0</v>
      </c>
      <c r="AR125" s="134" t="s">
        <v>121</v>
      </c>
      <c r="AT125" s="134" t="s">
        <v>117</v>
      </c>
      <c r="AU125" s="134" t="s">
        <v>85</v>
      </c>
      <c r="AY125" s="15" t="s">
        <v>115</v>
      </c>
      <c r="BE125" s="135">
        <f t="shared" si="4"/>
        <v>0</v>
      </c>
      <c r="BF125" s="135">
        <f t="shared" si="5"/>
        <v>0</v>
      </c>
      <c r="BG125" s="135">
        <f t="shared" si="6"/>
        <v>0</v>
      </c>
      <c r="BH125" s="135">
        <f t="shared" si="7"/>
        <v>0</v>
      </c>
      <c r="BI125" s="135">
        <f t="shared" si="8"/>
        <v>0</v>
      </c>
      <c r="BJ125" s="15" t="s">
        <v>85</v>
      </c>
      <c r="BK125" s="135">
        <f t="shared" si="9"/>
        <v>0</v>
      </c>
      <c r="BL125" s="15" t="s">
        <v>122</v>
      </c>
      <c r="BM125" s="134" t="s">
        <v>136</v>
      </c>
    </row>
    <row r="126" spans="2:65" s="1" customFormat="1" ht="33" customHeight="1">
      <c r="B126" s="30"/>
      <c r="C126" s="121" t="s">
        <v>137</v>
      </c>
      <c r="D126" s="121" t="s">
        <v>117</v>
      </c>
      <c r="E126" s="122" t="s">
        <v>138</v>
      </c>
      <c r="F126" s="123" t="s">
        <v>139</v>
      </c>
      <c r="G126" s="124" t="s">
        <v>120</v>
      </c>
      <c r="H126" s="125">
        <v>2</v>
      </c>
      <c r="I126" s="126"/>
      <c r="J126" s="127">
        <f t="shared" si="0"/>
        <v>0</v>
      </c>
      <c r="K126" s="128"/>
      <c r="L126" s="129"/>
      <c r="M126" s="130" t="s">
        <v>1</v>
      </c>
      <c r="N126" s="131" t="s">
        <v>42</v>
      </c>
      <c r="P126" s="132">
        <f t="shared" si="1"/>
        <v>0</v>
      </c>
      <c r="Q126" s="132">
        <v>0.03</v>
      </c>
      <c r="R126" s="132">
        <f t="shared" si="2"/>
        <v>0.06</v>
      </c>
      <c r="S126" s="132">
        <v>0</v>
      </c>
      <c r="T126" s="133">
        <f t="shared" si="3"/>
        <v>0</v>
      </c>
      <c r="AR126" s="134" t="s">
        <v>121</v>
      </c>
      <c r="AT126" s="134" t="s">
        <v>117</v>
      </c>
      <c r="AU126" s="134" t="s">
        <v>85</v>
      </c>
      <c r="AY126" s="15" t="s">
        <v>115</v>
      </c>
      <c r="BE126" s="135">
        <f t="shared" si="4"/>
        <v>0</v>
      </c>
      <c r="BF126" s="135">
        <f t="shared" si="5"/>
        <v>0</v>
      </c>
      <c r="BG126" s="135">
        <f t="shared" si="6"/>
        <v>0</v>
      </c>
      <c r="BH126" s="135">
        <f t="shared" si="7"/>
        <v>0</v>
      </c>
      <c r="BI126" s="135">
        <f t="shared" si="8"/>
        <v>0</v>
      </c>
      <c r="BJ126" s="15" t="s">
        <v>85</v>
      </c>
      <c r="BK126" s="135">
        <f t="shared" si="9"/>
        <v>0</v>
      </c>
      <c r="BL126" s="15" t="s">
        <v>122</v>
      </c>
      <c r="BM126" s="134" t="s">
        <v>140</v>
      </c>
    </row>
    <row r="127" spans="2:65" s="1" customFormat="1" ht="24.15" customHeight="1">
      <c r="B127" s="30"/>
      <c r="C127" s="121" t="s">
        <v>141</v>
      </c>
      <c r="D127" s="121" t="s">
        <v>117</v>
      </c>
      <c r="E127" s="122" t="s">
        <v>142</v>
      </c>
      <c r="F127" s="123" t="s">
        <v>143</v>
      </c>
      <c r="G127" s="124" t="s">
        <v>120</v>
      </c>
      <c r="H127" s="125">
        <v>3</v>
      </c>
      <c r="I127" s="126"/>
      <c r="J127" s="127">
        <f t="shared" si="0"/>
        <v>0</v>
      </c>
      <c r="K127" s="128"/>
      <c r="L127" s="129"/>
      <c r="M127" s="130" t="s">
        <v>1</v>
      </c>
      <c r="N127" s="131" t="s">
        <v>42</v>
      </c>
      <c r="P127" s="132">
        <f t="shared" si="1"/>
        <v>0</v>
      </c>
      <c r="Q127" s="132">
        <v>1.2999999999999999E-2</v>
      </c>
      <c r="R127" s="132">
        <f t="shared" si="2"/>
        <v>3.9E-2</v>
      </c>
      <c r="S127" s="132">
        <v>0</v>
      </c>
      <c r="T127" s="133">
        <f t="shared" si="3"/>
        <v>0</v>
      </c>
      <c r="AR127" s="134" t="s">
        <v>121</v>
      </c>
      <c r="AT127" s="134" t="s">
        <v>117</v>
      </c>
      <c r="AU127" s="134" t="s">
        <v>85</v>
      </c>
      <c r="AY127" s="15" t="s">
        <v>115</v>
      </c>
      <c r="BE127" s="135">
        <f t="shared" si="4"/>
        <v>0</v>
      </c>
      <c r="BF127" s="135">
        <f t="shared" si="5"/>
        <v>0</v>
      </c>
      <c r="BG127" s="135">
        <f t="shared" si="6"/>
        <v>0</v>
      </c>
      <c r="BH127" s="135">
        <f t="shared" si="7"/>
        <v>0</v>
      </c>
      <c r="BI127" s="135">
        <f t="shared" si="8"/>
        <v>0</v>
      </c>
      <c r="BJ127" s="15" t="s">
        <v>85</v>
      </c>
      <c r="BK127" s="135">
        <f t="shared" si="9"/>
        <v>0</v>
      </c>
      <c r="BL127" s="15" t="s">
        <v>122</v>
      </c>
      <c r="BM127" s="134" t="s">
        <v>144</v>
      </c>
    </row>
    <row r="128" spans="2:65" s="1" customFormat="1" ht="24.15" customHeight="1">
      <c r="B128" s="30"/>
      <c r="C128" s="121" t="s">
        <v>132</v>
      </c>
      <c r="D128" s="121" t="s">
        <v>117</v>
      </c>
      <c r="E128" s="122" t="s">
        <v>145</v>
      </c>
      <c r="F128" s="123" t="s">
        <v>146</v>
      </c>
      <c r="G128" s="124" t="s">
        <v>120</v>
      </c>
      <c r="H128" s="125">
        <v>1</v>
      </c>
      <c r="I128" s="126"/>
      <c r="J128" s="127">
        <f t="shared" si="0"/>
        <v>0</v>
      </c>
      <c r="K128" s="128"/>
      <c r="L128" s="129"/>
      <c r="M128" s="130" t="s">
        <v>1</v>
      </c>
      <c r="N128" s="131" t="s">
        <v>42</v>
      </c>
      <c r="P128" s="132">
        <f t="shared" si="1"/>
        <v>0</v>
      </c>
      <c r="Q128" s="132">
        <v>1.6E-2</v>
      </c>
      <c r="R128" s="132">
        <f t="shared" si="2"/>
        <v>1.6E-2</v>
      </c>
      <c r="S128" s="132">
        <v>0</v>
      </c>
      <c r="T128" s="133">
        <f t="shared" si="3"/>
        <v>0</v>
      </c>
      <c r="AR128" s="134" t="s">
        <v>121</v>
      </c>
      <c r="AT128" s="134" t="s">
        <v>117</v>
      </c>
      <c r="AU128" s="134" t="s">
        <v>85</v>
      </c>
      <c r="AY128" s="15" t="s">
        <v>115</v>
      </c>
      <c r="BE128" s="135">
        <f t="shared" si="4"/>
        <v>0</v>
      </c>
      <c r="BF128" s="135">
        <f t="shared" si="5"/>
        <v>0</v>
      </c>
      <c r="BG128" s="135">
        <f t="shared" si="6"/>
        <v>0</v>
      </c>
      <c r="BH128" s="135">
        <f t="shared" si="7"/>
        <v>0</v>
      </c>
      <c r="BI128" s="135">
        <f t="shared" si="8"/>
        <v>0</v>
      </c>
      <c r="BJ128" s="15" t="s">
        <v>85</v>
      </c>
      <c r="BK128" s="135">
        <f t="shared" si="9"/>
        <v>0</v>
      </c>
      <c r="BL128" s="15" t="s">
        <v>122</v>
      </c>
      <c r="BM128" s="134" t="s">
        <v>147</v>
      </c>
    </row>
    <row r="129" spans="2:65" s="1" customFormat="1" ht="16.5" customHeight="1">
      <c r="B129" s="30"/>
      <c r="C129" s="121" t="s">
        <v>136</v>
      </c>
      <c r="D129" s="121" t="s">
        <v>117</v>
      </c>
      <c r="E129" s="122" t="s">
        <v>148</v>
      </c>
      <c r="F129" s="123" t="s">
        <v>149</v>
      </c>
      <c r="G129" s="124" t="s">
        <v>150</v>
      </c>
      <c r="H129" s="125">
        <v>1</v>
      </c>
      <c r="I129" s="126"/>
      <c r="J129" s="127">
        <f t="shared" si="0"/>
        <v>0</v>
      </c>
      <c r="K129" s="128"/>
      <c r="L129" s="129"/>
      <c r="M129" s="130" t="s">
        <v>1</v>
      </c>
      <c r="N129" s="131" t="s">
        <v>42</v>
      </c>
      <c r="P129" s="132">
        <f t="shared" si="1"/>
        <v>0</v>
      </c>
      <c r="Q129" s="132">
        <v>1.0000000000000001E-5</v>
      </c>
      <c r="R129" s="132">
        <f t="shared" si="2"/>
        <v>1.0000000000000001E-5</v>
      </c>
      <c r="S129" s="132">
        <v>0</v>
      </c>
      <c r="T129" s="133">
        <f t="shared" si="3"/>
        <v>0</v>
      </c>
      <c r="AR129" s="134" t="s">
        <v>121</v>
      </c>
      <c r="AT129" s="134" t="s">
        <v>117</v>
      </c>
      <c r="AU129" s="134" t="s">
        <v>85</v>
      </c>
      <c r="AY129" s="15" t="s">
        <v>115</v>
      </c>
      <c r="BE129" s="135">
        <f t="shared" si="4"/>
        <v>0</v>
      </c>
      <c r="BF129" s="135">
        <f t="shared" si="5"/>
        <v>0</v>
      </c>
      <c r="BG129" s="135">
        <f t="shared" si="6"/>
        <v>0</v>
      </c>
      <c r="BH129" s="135">
        <f t="shared" si="7"/>
        <v>0</v>
      </c>
      <c r="BI129" s="135">
        <f t="shared" si="8"/>
        <v>0</v>
      </c>
      <c r="BJ129" s="15" t="s">
        <v>85</v>
      </c>
      <c r="BK129" s="135">
        <f t="shared" si="9"/>
        <v>0</v>
      </c>
      <c r="BL129" s="15" t="s">
        <v>122</v>
      </c>
      <c r="BM129" s="134" t="s">
        <v>151</v>
      </c>
    </row>
    <row r="130" spans="2:65" s="10" customFormat="1" ht="25.95" customHeight="1">
      <c r="B130" s="111"/>
      <c r="D130" s="112" t="s">
        <v>76</v>
      </c>
      <c r="E130" s="113" t="s">
        <v>152</v>
      </c>
      <c r="F130" s="113" t="s">
        <v>153</v>
      </c>
      <c r="I130" s="114"/>
      <c r="J130" s="115">
        <f>BK130</f>
        <v>0</v>
      </c>
      <c r="L130" s="111"/>
      <c r="M130" s="116"/>
      <c r="P130" s="117">
        <f>SUM(P131:P134)</f>
        <v>0</v>
      </c>
      <c r="R130" s="117">
        <f>SUM(R131:R134)</f>
        <v>1.0999999999999999E-2</v>
      </c>
      <c r="T130" s="118">
        <f>SUM(T131:T134)</f>
        <v>0</v>
      </c>
      <c r="AR130" s="112" t="s">
        <v>87</v>
      </c>
      <c r="AT130" s="119" t="s">
        <v>76</v>
      </c>
      <c r="AU130" s="119" t="s">
        <v>77</v>
      </c>
      <c r="AY130" s="112" t="s">
        <v>115</v>
      </c>
      <c r="BK130" s="120">
        <f>SUM(BK131:BK134)</f>
        <v>0</v>
      </c>
    </row>
    <row r="131" spans="2:65" s="1" customFormat="1" ht="21.75" customHeight="1">
      <c r="B131" s="30"/>
      <c r="C131" s="121" t="s">
        <v>147</v>
      </c>
      <c r="D131" s="121" t="s">
        <v>117</v>
      </c>
      <c r="E131" s="122" t="s">
        <v>154</v>
      </c>
      <c r="F131" s="123" t="s">
        <v>155</v>
      </c>
      <c r="G131" s="124" t="s">
        <v>156</v>
      </c>
      <c r="H131" s="125">
        <v>1.0999999999999999E-2</v>
      </c>
      <c r="I131" s="126"/>
      <c r="J131" s="127">
        <f>ROUND(I131*H131,2)</f>
        <v>0</v>
      </c>
      <c r="K131" s="128"/>
      <c r="L131" s="129"/>
      <c r="M131" s="130" t="s">
        <v>1</v>
      </c>
      <c r="N131" s="131" t="s">
        <v>42</v>
      </c>
      <c r="P131" s="132">
        <f>O131*H131</f>
        <v>0</v>
      </c>
      <c r="Q131" s="132">
        <v>1</v>
      </c>
      <c r="R131" s="132">
        <f>Q131*H131</f>
        <v>1.0999999999999999E-2</v>
      </c>
      <c r="S131" s="132">
        <v>0</v>
      </c>
      <c r="T131" s="133">
        <f>S131*H131</f>
        <v>0</v>
      </c>
      <c r="AR131" s="134" t="s">
        <v>157</v>
      </c>
      <c r="AT131" s="134" t="s">
        <v>117</v>
      </c>
      <c r="AU131" s="134" t="s">
        <v>85</v>
      </c>
      <c r="AY131" s="15" t="s">
        <v>115</v>
      </c>
      <c r="BE131" s="135">
        <f>IF(N131="základní",J131,0)</f>
        <v>0</v>
      </c>
      <c r="BF131" s="135">
        <f>IF(N131="snížená",J131,0)</f>
        <v>0</v>
      </c>
      <c r="BG131" s="135">
        <f>IF(N131="zákl. přenesená",J131,0)</f>
        <v>0</v>
      </c>
      <c r="BH131" s="135">
        <f>IF(N131="sníž. přenesená",J131,0)</f>
        <v>0</v>
      </c>
      <c r="BI131" s="135">
        <f>IF(N131="nulová",J131,0)</f>
        <v>0</v>
      </c>
      <c r="BJ131" s="15" t="s">
        <v>85</v>
      </c>
      <c r="BK131" s="135">
        <f>ROUND(I131*H131,2)</f>
        <v>0</v>
      </c>
      <c r="BL131" s="15" t="s">
        <v>158</v>
      </c>
      <c r="BM131" s="134" t="s">
        <v>159</v>
      </c>
    </row>
    <row r="132" spans="2:65" s="11" customFormat="1" ht="10.199999999999999">
      <c r="B132" s="136"/>
      <c r="D132" s="137" t="s">
        <v>160</v>
      </c>
      <c r="E132" s="138" t="s">
        <v>1</v>
      </c>
      <c r="F132" s="139" t="s">
        <v>161</v>
      </c>
      <c r="H132" s="138" t="s">
        <v>1</v>
      </c>
      <c r="I132" s="140"/>
      <c r="L132" s="136"/>
      <c r="M132" s="141"/>
      <c r="T132" s="142"/>
      <c r="AT132" s="138" t="s">
        <v>160</v>
      </c>
      <c r="AU132" s="138" t="s">
        <v>85</v>
      </c>
      <c r="AV132" s="11" t="s">
        <v>85</v>
      </c>
      <c r="AW132" s="11" t="s">
        <v>33</v>
      </c>
      <c r="AX132" s="11" t="s">
        <v>77</v>
      </c>
      <c r="AY132" s="138" t="s">
        <v>115</v>
      </c>
    </row>
    <row r="133" spans="2:65" s="12" customFormat="1" ht="10.199999999999999">
      <c r="B133" s="143"/>
      <c r="D133" s="137" t="s">
        <v>160</v>
      </c>
      <c r="E133" s="144" t="s">
        <v>1</v>
      </c>
      <c r="F133" s="145" t="s">
        <v>162</v>
      </c>
      <c r="H133" s="146">
        <v>1.0999999999999999E-2</v>
      </c>
      <c r="I133" s="147"/>
      <c r="L133" s="143"/>
      <c r="M133" s="148"/>
      <c r="T133" s="149"/>
      <c r="AT133" s="144" t="s">
        <v>160</v>
      </c>
      <c r="AU133" s="144" t="s">
        <v>85</v>
      </c>
      <c r="AV133" s="12" t="s">
        <v>87</v>
      </c>
      <c r="AW133" s="12" t="s">
        <v>33</v>
      </c>
      <c r="AX133" s="12" t="s">
        <v>77</v>
      </c>
      <c r="AY133" s="144" t="s">
        <v>115</v>
      </c>
    </row>
    <row r="134" spans="2:65" s="13" customFormat="1" ht="10.199999999999999">
      <c r="B134" s="150"/>
      <c r="D134" s="137" t="s">
        <v>160</v>
      </c>
      <c r="E134" s="151" t="s">
        <v>1</v>
      </c>
      <c r="F134" s="152" t="s">
        <v>163</v>
      </c>
      <c r="H134" s="153">
        <v>1.0999999999999999E-2</v>
      </c>
      <c r="I134" s="154"/>
      <c r="L134" s="150"/>
      <c r="M134" s="155"/>
      <c r="T134" s="156"/>
      <c r="AT134" s="151" t="s">
        <v>160</v>
      </c>
      <c r="AU134" s="151" t="s">
        <v>85</v>
      </c>
      <c r="AV134" s="13" t="s">
        <v>122</v>
      </c>
      <c r="AW134" s="13" t="s">
        <v>33</v>
      </c>
      <c r="AX134" s="13" t="s">
        <v>85</v>
      </c>
      <c r="AY134" s="151" t="s">
        <v>115</v>
      </c>
    </row>
    <row r="135" spans="2:65" s="10" customFormat="1" ht="25.95" customHeight="1">
      <c r="B135" s="111"/>
      <c r="D135" s="112" t="s">
        <v>76</v>
      </c>
      <c r="E135" s="113" t="s">
        <v>164</v>
      </c>
      <c r="F135" s="113" t="s">
        <v>165</v>
      </c>
      <c r="I135" s="114"/>
      <c r="J135" s="115">
        <f>BK135</f>
        <v>0</v>
      </c>
      <c r="L135" s="111"/>
      <c r="M135" s="116"/>
      <c r="P135" s="117">
        <f>P136</f>
        <v>0</v>
      </c>
      <c r="R135" s="117">
        <f>R136</f>
        <v>0.105</v>
      </c>
      <c r="T135" s="118">
        <f>T136</f>
        <v>0</v>
      </c>
      <c r="AR135" s="112" t="s">
        <v>87</v>
      </c>
      <c r="AT135" s="119" t="s">
        <v>76</v>
      </c>
      <c r="AU135" s="119" t="s">
        <v>77</v>
      </c>
      <c r="AY135" s="112" t="s">
        <v>115</v>
      </c>
      <c r="BK135" s="120">
        <f>BK136</f>
        <v>0</v>
      </c>
    </row>
    <row r="136" spans="2:65" s="1" customFormat="1" ht="37.799999999999997" customHeight="1">
      <c r="B136" s="30"/>
      <c r="C136" s="121" t="s">
        <v>166</v>
      </c>
      <c r="D136" s="121" t="s">
        <v>117</v>
      </c>
      <c r="E136" s="122" t="s">
        <v>167</v>
      </c>
      <c r="F136" s="123" t="s">
        <v>168</v>
      </c>
      <c r="G136" s="124" t="s">
        <v>120</v>
      </c>
      <c r="H136" s="125">
        <v>1</v>
      </c>
      <c r="I136" s="126"/>
      <c r="J136" s="127">
        <f>ROUND(I136*H136,2)</f>
        <v>0</v>
      </c>
      <c r="K136" s="128"/>
      <c r="L136" s="129"/>
      <c r="M136" s="157" t="s">
        <v>1</v>
      </c>
      <c r="N136" s="158" t="s">
        <v>42</v>
      </c>
      <c r="O136" s="159"/>
      <c r="P136" s="160">
        <f>O136*H136</f>
        <v>0</v>
      </c>
      <c r="Q136" s="160">
        <v>0.105</v>
      </c>
      <c r="R136" s="160">
        <f>Q136*H136</f>
        <v>0.105</v>
      </c>
      <c r="S136" s="160">
        <v>0</v>
      </c>
      <c r="T136" s="161">
        <f>S136*H136</f>
        <v>0</v>
      </c>
      <c r="AR136" s="134" t="s">
        <v>157</v>
      </c>
      <c r="AT136" s="134" t="s">
        <v>117</v>
      </c>
      <c r="AU136" s="134" t="s">
        <v>85</v>
      </c>
      <c r="AY136" s="15" t="s">
        <v>115</v>
      </c>
      <c r="BE136" s="135">
        <f>IF(N136="základní",J136,0)</f>
        <v>0</v>
      </c>
      <c r="BF136" s="135">
        <f>IF(N136="snížená",J136,0)</f>
        <v>0</v>
      </c>
      <c r="BG136" s="135">
        <f>IF(N136="zákl. přenesená",J136,0)</f>
        <v>0</v>
      </c>
      <c r="BH136" s="135">
        <f>IF(N136="sníž. přenesená",J136,0)</f>
        <v>0</v>
      </c>
      <c r="BI136" s="135">
        <f>IF(N136="nulová",J136,0)</f>
        <v>0</v>
      </c>
      <c r="BJ136" s="15" t="s">
        <v>85</v>
      </c>
      <c r="BK136" s="135">
        <f>ROUND(I136*H136,2)</f>
        <v>0</v>
      </c>
      <c r="BL136" s="15" t="s">
        <v>158</v>
      </c>
      <c r="BM136" s="134" t="s">
        <v>169</v>
      </c>
    </row>
    <row r="137" spans="2:65" s="1" customFormat="1" ht="6.9" customHeight="1">
      <c r="B137" s="42"/>
      <c r="C137" s="43"/>
      <c r="D137" s="43"/>
      <c r="E137" s="43"/>
      <c r="F137" s="43"/>
      <c r="G137" s="43"/>
      <c r="H137" s="43"/>
      <c r="I137" s="43"/>
      <c r="J137" s="43"/>
      <c r="K137" s="43"/>
      <c r="L137" s="30"/>
    </row>
  </sheetData>
  <sheetProtection algorithmName="SHA-512" hashValue="JF4RgCZ+XvOEOvqm6UcrrBQvs0c+gjA4TL00D+iZb+vCSF1KJMg3W20BbtSNKwEaHZq2yjOHurNhZURYH2A7Cw==" saltValue="lWwn6w2OAgJGWpQ4Sp3c6Ifwan5GkqbjxZofVrtLSjXCcGAIEJgUDhAD5FkYLTfHbOY61TgmTCwyXP5W6jrfXw==" spinCount="100000" sheet="1" objects="1" scenarios="1" formatColumns="0" formatRows="0" autoFilter="0"/>
  <autoFilter ref="C118:K136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SO01 - Výplně otvorů obvo...</vt:lpstr>
      <vt:lpstr>'Rekapitulace stavby'!Názvy_tisku</vt:lpstr>
      <vt:lpstr>'SO01 - Výplně otvorů obvo...'!Názvy_tisku</vt:lpstr>
      <vt:lpstr>'Rekapitulace stavby'!Oblast_tisku</vt:lpstr>
      <vt:lpstr>'SO01 - Výplně otvorů obvo...'!Oblast_tisku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Pešek</dc:creator>
  <cp:lastModifiedBy>Pavel Kopřiva</cp:lastModifiedBy>
  <dcterms:created xsi:type="dcterms:W3CDTF">2023-11-01T13:50:30Z</dcterms:created>
  <dcterms:modified xsi:type="dcterms:W3CDTF">2023-11-02T08:32:59Z</dcterms:modified>
</cp:coreProperties>
</file>