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xr:revisionPtr revIDLastSave="0" documentId="13_ncr:1_{318481F4-FD15-4B8E-94A0-5BB98836153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kapitulace stavby" sheetId="1" r:id="rId1"/>
    <sheet name="ZL 01 - SO_04_06.1" sheetId="2" r:id="rId2"/>
    <sheet name="ZL 02 - SO_04_06.2" sheetId="3" r:id="rId3"/>
    <sheet name="ZL 03 - SO_05.2" sheetId="4" r:id="rId4"/>
    <sheet name="ZL 04 - SO_05.3" sheetId="5" r:id="rId5"/>
  </sheets>
  <definedNames>
    <definedName name="_xlnm._FilterDatabase" localSheetId="1" hidden="1">'ZL 01 - SO_04_06.1'!$C$85:$K$109</definedName>
    <definedName name="_xlnm._FilterDatabase" localSheetId="2" hidden="1">'ZL 02 - SO_04_06.2'!$C$82:$K$93</definedName>
    <definedName name="_xlnm._FilterDatabase" localSheetId="3" hidden="1">'ZL 03 - SO_05.2'!$C$82:$K$97</definedName>
    <definedName name="_xlnm._FilterDatabase" localSheetId="4" hidden="1">'ZL 04 - SO_05.3'!$C$80:$K$85</definedName>
    <definedName name="_xlnm.Print_Titles" localSheetId="0">'Rekapitulace stavby'!$52:$52</definedName>
    <definedName name="_xlnm.Print_Titles" localSheetId="1">'ZL 01 - SO_04_06.1'!$85:$85</definedName>
    <definedName name="_xlnm.Print_Titles" localSheetId="2">'ZL 02 - SO_04_06.2'!$82:$82</definedName>
    <definedName name="_xlnm.Print_Titles" localSheetId="3">'ZL 03 - SO_05.2'!$82:$82</definedName>
    <definedName name="_xlnm.Print_Titles" localSheetId="4">'ZL 04 - SO_05.3'!$80:$80</definedName>
    <definedName name="_xlnm.Print_Area" localSheetId="0">'Rekapitulace stavby'!$D$4:$AO$36,'Rekapitulace stavby'!$C$42:$AQ$59</definedName>
    <definedName name="_xlnm.Print_Area" localSheetId="1">'ZL 01 - SO_04_06.1'!$C$4:$J$39,'ZL 01 - SO_04_06.1'!$C$45:$J$67,'ZL 01 - SO_04_06.1'!$C$73:$K$109</definedName>
    <definedName name="_xlnm.Print_Area" localSheetId="2">'ZL 02 - SO_04_06.2'!$C$4:$J$39,'ZL 02 - SO_04_06.2'!$C$45:$J$64,'ZL 02 - SO_04_06.2'!$C$70:$K$93</definedName>
    <definedName name="_xlnm.Print_Area" localSheetId="3">'ZL 03 - SO_05.2'!$C$4:$J$39,'ZL 03 - SO_05.2'!$C$45:$J$64,'ZL 03 - SO_05.2'!$C$70:$K$97</definedName>
    <definedName name="_xlnm.Print_Area" localSheetId="4">'ZL 04 - SO_05.3'!$C$4:$J$39,'ZL 04 - SO_05.3'!$C$45:$J$62,'ZL 04 - SO_05.3'!$C$68:$K$85</definedName>
  </definedNames>
  <calcPr calcId="191029"/>
</workbook>
</file>

<file path=xl/calcChain.xml><?xml version="1.0" encoding="utf-8"?>
<calcChain xmlns="http://schemas.openxmlformats.org/spreadsheetml/2006/main">
  <c r="J37" i="5" l="1"/>
  <c r="J36" i="5"/>
  <c r="AY58" i="1"/>
  <c r="J35" i="5"/>
  <c r="AX58" i="1"/>
  <c r="BI84" i="5"/>
  <c r="BH84" i="5"/>
  <c r="BG84" i="5"/>
  <c r="BF84" i="5"/>
  <c r="T84" i="5"/>
  <c r="T83" i="5"/>
  <c r="T82" i="5" s="1"/>
  <c r="T81" i="5" s="1"/>
  <c r="R84" i="5"/>
  <c r="R83" i="5"/>
  <c r="R82" i="5" s="1"/>
  <c r="R81" i="5" s="1"/>
  <c r="P84" i="5"/>
  <c r="P83" i="5"/>
  <c r="P82" i="5" s="1"/>
  <c r="P81" i="5" s="1"/>
  <c r="AU58" i="1" s="1"/>
  <c r="J78" i="5"/>
  <c r="F78" i="5"/>
  <c r="J77" i="5"/>
  <c r="F77" i="5"/>
  <c r="F75" i="5"/>
  <c r="E73" i="5"/>
  <c r="J55" i="5"/>
  <c r="F55" i="5"/>
  <c r="J54" i="5"/>
  <c r="F54" i="5"/>
  <c r="F52" i="5"/>
  <c r="E50" i="5"/>
  <c r="J12" i="5"/>
  <c r="J52" i="5" s="1"/>
  <c r="E7" i="5"/>
  <c r="E48" i="5"/>
  <c r="J37" i="4"/>
  <c r="J36" i="4"/>
  <c r="AY57" i="1" s="1"/>
  <c r="J35" i="4"/>
  <c r="AX57" i="1" s="1"/>
  <c r="BI96" i="4"/>
  <c r="BH96" i="4"/>
  <c r="BG96" i="4"/>
  <c r="BF96" i="4"/>
  <c r="T96" i="4"/>
  <c r="R96" i="4"/>
  <c r="P96" i="4"/>
  <c r="BI94" i="4"/>
  <c r="BH94" i="4"/>
  <c r="BG94" i="4"/>
  <c r="BF94" i="4"/>
  <c r="T94" i="4"/>
  <c r="R94" i="4"/>
  <c r="P94" i="4"/>
  <c r="BI92" i="4"/>
  <c r="BH92" i="4"/>
  <c r="BG92" i="4"/>
  <c r="BF92" i="4"/>
  <c r="T92" i="4"/>
  <c r="R92" i="4"/>
  <c r="P92" i="4"/>
  <c r="BI89" i="4"/>
  <c r="BH89" i="4"/>
  <c r="BG89" i="4"/>
  <c r="BF89" i="4"/>
  <c r="T89" i="4"/>
  <c r="T88" i="4"/>
  <c r="R89" i="4"/>
  <c r="R88" i="4"/>
  <c r="P89" i="4"/>
  <c r="P88" i="4"/>
  <c r="BI86" i="4"/>
  <c r="BH86" i="4"/>
  <c r="BG86" i="4"/>
  <c r="BF86" i="4"/>
  <c r="T86" i="4"/>
  <c r="T85" i="4" s="1"/>
  <c r="R86" i="4"/>
  <c r="R85" i="4"/>
  <c r="P86" i="4"/>
  <c r="P85" i="4"/>
  <c r="J80" i="4"/>
  <c r="F80" i="4"/>
  <c r="J79" i="4"/>
  <c r="F79" i="4"/>
  <c r="F77" i="4"/>
  <c r="E75" i="4"/>
  <c r="J55" i="4"/>
  <c r="F55" i="4"/>
  <c r="J54" i="4"/>
  <c r="F54" i="4"/>
  <c r="F52" i="4"/>
  <c r="E50" i="4"/>
  <c r="J12" i="4"/>
  <c r="J77" i="4" s="1"/>
  <c r="E7" i="4"/>
  <c r="E73" i="4"/>
  <c r="J37" i="3"/>
  <c r="J36" i="3"/>
  <c r="AY56" i="1" s="1"/>
  <c r="J35" i="3"/>
  <c r="AX56" i="1" s="1"/>
  <c r="BI92" i="3"/>
  <c r="BH92" i="3"/>
  <c r="BG92" i="3"/>
  <c r="BF92" i="3"/>
  <c r="T92" i="3"/>
  <c r="T91" i="3" s="1"/>
  <c r="R92" i="3"/>
  <c r="R91" i="3" s="1"/>
  <c r="P92" i="3"/>
  <c r="P91" i="3"/>
  <c r="BI89" i="3"/>
  <c r="BH89" i="3"/>
  <c r="BG89" i="3"/>
  <c r="BF89" i="3"/>
  <c r="T89" i="3"/>
  <c r="T88" i="3" s="1"/>
  <c r="R89" i="3"/>
  <c r="R88" i="3" s="1"/>
  <c r="P89" i="3"/>
  <c r="P88" i="3" s="1"/>
  <c r="P84" i="3" s="1"/>
  <c r="P83" i="3" s="1"/>
  <c r="AU56" i="1" s="1"/>
  <c r="BI86" i="3"/>
  <c r="BH86" i="3"/>
  <c r="BG86" i="3"/>
  <c r="BF86" i="3"/>
  <c r="T86" i="3"/>
  <c r="T85" i="3"/>
  <c r="R86" i="3"/>
  <c r="R85" i="3" s="1"/>
  <c r="P86" i="3"/>
  <c r="P85" i="3"/>
  <c r="J80" i="3"/>
  <c r="F80" i="3"/>
  <c r="J79" i="3"/>
  <c r="F79" i="3"/>
  <c r="F77" i="3"/>
  <c r="E75" i="3"/>
  <c r="J55" i="3"/>
  <c r="F55" i="3"/>
  <c r="J54" i="3"/>
  <c r="F54" i="3"/>
  <c r="F52" i="3"/>
  <c r="E50" i="3"/>
  <c r="J12" i="3"/>
  <c r="J77" i="3" s="1"/>
  <c r="E7" i="3"/>
  <c r="E48" i="3"/>
  <c r="AY55" i="1"/>
  <c r="J37" i="2"/>
  <c r="J36" i="2"/>
  <c r="J35" i="2"/>
  <c r="AX55" i="1"/>
  <c r="BI108" i="2"/>
  <c r="BH108" i="2"/>
  <c r="BG108" i="2"/>
  <c r="BF108" i="2"/>
  <c r="T108" i="2"/>
  <c r="T107" i="2" s="1"/>
  <c r="R108" i="2"/>
  <c r="R107" i="2"/>
  <c r="P108" i="2"/>
  <c r="P107" i="2" s="1"/>
  <c r="BI105" i="2"/>
  <c r="BH105" i="2"/>
  <c r="BG105" i="2"/>
  <c r="BF105" i="2"/>
  <c r="T105" i="2"/>
  <c r="T104" i="2"/>
  <c r="R105" i="2"/>
  <c r="R104" i="2" s="1"/>
  <c r="P105" i="2"/>
  <c r="P104" i="2" s="1"/>
  <c r="BI102" i="2"/>
  <c r="BH102" i="2"/>
  <c r="BG102" i="2"/>
  <c r="BF102" i="2"/>
  <c r="T102" i="2"/>
  <c r="T101" i="2" s="1"/>
  <c r="R102" i="2"/>
  <c r="R101" i="2" s="1"/>
  <c r="P102" i="2"/>
  <c r="P101" i="2" s="1"/>
  <c r="BI99" i="2"/>
  <c r="BH99" i="2"/>
  <c r="BG99" i="2"/>
  <c r="BF99" i="2"/>
  <c r="T99" i="2"/>
  <c r="T98" i="2" s="1"/>
  <c r="R99" i="2"/>
  <c r="R98" i="2" s="1"/>
  <c r="P99" i="2"/>
  <c r="P98" i="2"/>
  <c r="BI97" i="2"/>
  <c r="BH97" i="2"/>
  <c r="BG97" i="2"/>
  <c r="BF97" i="2"/>
  <c r="T97" i="2"/>
  <c r="R97" i="2"/>
  <c r="P97" i="2"/>
  <c r="BI95" i="2"/>
  <c r="BH95" i="2"/>
  <c r="BG95" i="2"/>
  <c r="BF95" i="2"/>
  <c r="J34" i="2" s="1"/>
  <c r="T95" i="2"/>
  <c r="R95" i="2"/>
  <c r="P95" i="2"/>
  <c r="BI94" i="2"/>
  <c r="BH94" i="2"/>
  <c r="BG94" i="2"/>
  <c r="BF94" i="2"/>
  <c r="T94" i="2"/>
  <c r="R94" i="2"/>
  <c r="P94" i="2"/>
  <c r="BI92" i="2"/>
  <c r="BH92" i="2"/>
  <c r="BG92" i="2"/>
  <c r="BF92" i="2"/>
  <c r="T92" i="2"/>
  <c r="R92" i="2"/>
  <c r="P92" i="2"/>
  <c r="BI89" i="2"/>
  <c r="F37" i="2" s="1"/>
  <c r="BH89" i="2"/>
  <c r="BG89" i="2"/>
  <c r="BF89" i="2"/>
  <c r="T89" i="2"/>
  <c r="T88" i="2" s="1"/>
  <c r="R89" i="2"/>
  <c r="R88" i="2" s="1"/>
  <c r="P89" i="2"/>
  <c r="P88" i="2" s="1"/>
  <c r="J83" i="2"/>
  <c r="F83" i="2"/>
  <c r="J82" i="2"/>
  <c r="F82" i="2"/>
  <c r="F80" i="2"/>
  <c r="E78" i="2"/>
  <c r="J55" i="2"/>
  <c r="F55" i="2"/>
  <c r="J54" i="2"/>
  <c r="F54" i="2"/>
  <c r="F52" i="2"/>
  <c r="E50" i="2"/>
  <c r="J12" i="2"/>
  <c r="J80" i="2" s="1"/>
  <c r="E7" i="2"/>
  <c r="E76" i="2" s="1"/>
  <c r="L50" i="1"/>
  <c r="AM50" i="1"/>
  <c r="AM49" i="1"/>
  <c r="L49" i="1"/>
  <c r="AM47" i="1"/>
  <c r="L47" i="1"/>
  <c r="L45" i="1"/>
  <c r="L44" i="1"/>
  <c r="J89" i="2"/>
  <c r="J99" i="2"/>
  <c r="J89" i="3"/>
  <c r="J92" i="3"/>
  <c r="J92" i="4"/>
  <c r="BK92" i="2"/>
  <c r="AS54" i="1"/>
  <c r="BK86" i="4"/>
  <c r="F37" i="5"/>
  <c r="BD58" i="1"/>
  <c r="BK92" i="3"/>
  <c r="J94" i="2"/>
  <c r="F34" i="5"/>
  <c r="BA58" i="1"/>
  <c r="J94" i="4"/>
  <c r="BK89" i="4"/>
  <c r="J105" i="2"/>
  <c r="F36" i="5"/>
  <c r="BC58" i="1"/>
  <c r="J102" i="2"/>
  <c r="BK99" i="2"/>
  <c r="BK94" i="4"/>
  <c r="J96" i="4"/>
  <c r="BK84" i="5"/>
  <c r="J86" i="3"/>
  <c r="BK89" i="3"/>
  <c r="F36" i="2"/>
  <c r="BK105" i="2"/>
  <c r="BK95" i="2"/>
  <c r="J86" i="4"/>
  <c r="BK96" i="4"/>
  <c r="F35" i="5"/>
  <c r="BB58" i="1"/>
  <c r="BK89" i="2"/>
  <c r="BK92" i="4"/>
  <c r="J92" i="2"/>
  <c r="F35" i="2"/>
  <c r="BK97" i="2"/>
  <c r="J89" i="4"/>
  <c r="J108" i="2"/>
  <c r="J95" i="2"/>
  <c r="BK108" i="2"/>
  <c r="BK86" i="3"/>
  <c r="BK94" i="2"/>
  <c r="J97" i="2"/>
  <c r="BK102" i="2"/>
  <c r="J84" i="5"/>
  <c r="T84" i="3" l="1"/>
  <c r="T83" i="3" s="1"/>
  <c r="R84" i="3"/>
  <c r="R83" i="3" s="1"/>
  <c r="F34" i="2"/>
  <c r="T91" i="2"/>
  <c r="T87" i="2"/>
  <c r="T86" i="2"/>
  <c r="P91" i="2"/>
  <c r="P87" i="2"/>
  <c r="P86" i="2"/>
  <c r="AU55" i="1"/>
  <c r="R91" i="2"/>
  <c r="R87" i="2"/>
  <c r="R86" i="2"/>
  <c r="BK91" i="2"/>
  <c r="J91" i="2"/>
  <c r="J62" i="2"/>
  <c r="T91" i="4"/>
  <c r="T84" i="4" s="1"/>
  <c r="T83" i="4" s="1"/>
  <c r="R91" i="4"/>
  <c r="R84" i="4"/>
  <c r="R83" i="4"/>
  <c r="BK91" i="4"/>
  <c r="J91" i="4"/>
  <c r="J63" i="4"/>
  <c r="P91" i="4"/>
  <c r="P84" i="4"/>
  <c r="P83" i="4"/>
  <c r="AU57" i="1"/>
  <c r="BK98" i="2"/>
  <c r="J98" i="2"/>
  <c r="J63" i="2"/>
  <c r="BK107" i="2"/>
  <c r="J107" i="2" s="1"/>
  <c r="J66" i="2" s="1"/>
  <c r="BK91" i="3"/>
  <c r="J91" i="3"/>
  <c r="J63" i="3"/>
  <c r="BK104" i="2"/>
  <c r="J104" i="2"/>
  <c r="J65" i="2"/>
  <c r="BK88" i="2"/>
  <c r="J88" i="2" s="1"/>
  <c r="J61" i="2" s="1"/>
  <c r="BK85" i="4"/>
  <c r="J85" i="4" s="1"/>
  <c r="J61" i="4" s="1"/>
  <c r="BK88" i="4"/>
  <c r="J88" i="4"/>
  <c r="J62" i="4"/>
  <c r="BK101" i="2"/>
  <c r="J101" i="2" s="1"/>
  <c r="J64" i="2" s="1"/>
  <c r="BK85" i="3"/>
  <c r="J85" i="3"/>
  <c r="J61" i="3"/>
  <c r="BK88" i="3"/>
  <c r="J88" i="3" s="1"/>
  <c r="J62" i="3" s="1"/>
  <c r="BK84" i="3"/>
  <c r="BK83" i="3" s="1"/>
  <c r="J83" i="3" s="1"/>
  <c r="J59" i="3" s="1"/>
  <c r="J84" i="3"/>
  <c r="J60" i="3"/>
  <c r="BK83" i="5"/>
  <c r="J83" i="5"/>
  <c r="J61" i="5"/>
  <c r="BE84" i="5"/>
  <c r="J33" i="5" s="1"/>
  <c r="AV58" i="1" s="1"/>
  <c r="E71" i="5"/>
  <c r="J75" i="5"/>
  <c r="E48" i="4"/>
  <c r="BE96" i="4"/>
  <c r="BE92" i="4"/>
  <c r="J52" i="4"/>
  <c r="BE86" i="4"/>
  <c r="BE89" i="4"/>
  <c r="BE94" i="4"/>
  <c r="J52" i="3"/>
  <c r="BE86" i="3"/>
  <c r="BE92" i="3"/>
  <c r="E73" i="3"/>
  <c r="BE89" i="3"/>
  <c r="BE89" i="2"/>
  <c r="BE94" i="2"/>
  <c r="BE95" i="2"/>
  <c r="BE97" i="2"/>
  <c r="BA55" i="1"/>
  <c r="E48" i="2"/>
  <c r="J52" i="2"/>
  <c r="BE92" i="2"/>
  <c r="BE108" i="2"/>
  <c r="BE99" i="2"/>
  <c r="BB55" i="1"/>
  <c r="AW55" i="1"/>
  <c r="BC55" i="1"/>
  <c r="BE102" i="2"/>
  <c r="BE105" i="2"/>
  <c r="BD55" i="1"/>
  <c r="F35" i="3"/>
  <c r="BB56" i="1"/>
  <c r="F37" i="3"/>
  <c r="BD56" i="1"/>
  <c r="F34" i="4"/>
  <c r="BA57" i="1"/>
  <c r="F35" i="4"/>
  <c r="BB57" i="1"/>
  <c r="F34" i="3"/>
  <c r="BA56" i="1"/>
  <c r="J34" i="4"/>
  <c r="AW57" i="1"/>
  <c r="J34" i="5"/>
  <c r="AW58" i="1" s="1"/>
  <c r="F37" i="4"/>
  <c r="BD57" i="1"/>
  <c r="J34" i="3"/>
  <c r="AW56" i="1"/>
  <c r="F36" i="3"/>
  <c r="BC56" i="1"/>
  <c r="F36" i="4"/>
  <c r="BC57" i="1"/>
  <c r="BK87" i="2" l="1"/>
  <c r="BK86" i="2" s="1"/>
  <c r="J86" i="2" s="1"/>
  <c r="J59" i="2" s="1"/>
  <c r="BK84" i="4"/>
  <c r="J84" i="4"/>
  <c r="J60" i="4"/>
  <c r="BK82" i="5"/>
  <c r="J82" i="5"/>
  <c r="J60" i="5"/>
  <c r="J33" i="2"/>
  <c r="AV55" i="1" s="1"/>
  <c r="AT55" i="1" s="1"/>
  <c r="F33" i="5"/>
  <c r="AZ58" i="1" s="1"/>
  <c r="BD54" i="1"/>
  <c r="W33" i="1" s="1"/>
  <c r="AU54" i="1"/>
  <c r="J30" i="3"/>
  <c r="AG56" i="1"/>
  <c r="J33" i="4"/>
  <c r="AV57" i="1"/>
  <c r="AT57" i="1"/>
  <c r="BC54" i="1"/>
  <c r="AY54" i="1"/>
  <c r="F33" i="2"/>
  <c r="AZ55" i="1"/>
  <c r="F33" i="3"/>
  <c r="AZ56" i="1"/>
  <c r="J33" i="3"/>
  <c r="AV56" i="1"/>
  <c r="AT56" i="1"/>
  <c r="F33" i="4"/>
  <c r="AZ57" i="1" s="1"/>
  <c r="BB54" i="1"/>
  <c r="AX54" i="1"/>
  <c r="BA54" i="1"/>
  <c r="AW54" i="1"/>
  <c r="AK30" i="1"/>
  <c r="AT58" i="1"/>
  <c r="J87" i="2" l="1"/>
  <c r="J60" i="2"/>
  <c r="BK83" i="4"/>
  <c r="J83" i="4"/>
  <c r="J59" i="4"/>
  <c r="BK81" i="5"/>
  <c r="J81" i="5"/>
  <c r="J59" i="5"/>
  <c r="AN56" i="1"/>
  <c r="J39" i="3"/>
  <c r="J30" i="2"/>
  <c r="AG55" i="1" s="1"/>
  <c r="W31" i="1"/>
  <c r="W32" i="1"/>
  <c r="AZ54" i="1"/>
  <c r="AV54" i="1" s="1"/>
  <c r="AK29" i="1" s="1"/>
  <c r="W30" i="1"/>
  <c r="J39" i="2" l="1"/>
  <c r="AN55" i="1"/>
  <c r="J30" i="4"/>
  <c r="AG57" i="1"/>
  <c r="J30" i="5"/>
  <c r="AG58" i="1"/>
  <c r="AT54" i="1"/>
  <c r="W29" i="1"/>
  <c r="J39" i="5" l="1"/>
  <c r="J39" i="4"/>
  <c r="AN57" i="1"/>
  <c r="AN58" i="1"/>
  <c r="AG54" i="1"/>
  <c r="AK26" i="1"/>
  <c r="AK35" i="1"/>
  <c r="AN54" i="1" l="1"/>
</calcChain>
</file>

<file path=xl/sharedStrings.xml><?xml version="1.0" encoding="utf-8"?>
<sst xmlns="http://schemas.openxmlformats.org/spreadsheetml/2006/main" count="1015" uniqueCount="233">
  <si>
    <t>Export Komplet</t>
  </si>
  <si>
    <t>VZ</t>
  </si>
  <si>
    <t>2.0</t>
  </si>
  <si>
    <t/>
  </si>
  <si>
    <t>False</t>
  </si>
  <si>
    <t>{f3ed72a6-a1b8-4046-bb6d-c6827e943d44}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</si>
  <si>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</si>
  <si>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</si>
  <si>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</si>
  <si>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</si>
  <si>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</si>
  <si>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</si>
  <si>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</si>
  <si>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</si>
  <si>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TREB_INT</t>
  </si>
  <si>
    <t>Stavba:</t>
  </si>
  <si>
    <t>Dodávka interiérového vybavení - ZŠ Třebotov</t>
  </si>
  <si>
    <t>KSO:</t>
  </si>
  <si>
    <t>CC-CZ:</t>
  </si>
  <si>
    <t>Místo:</t>
  </si>
  <si>
    <t>Třebotov</t>
  </si>
  <si>
    <t>Datum:</t>
  </si>
  <si>
    <t>Zadavatel:</t>
  </si>
  <si>
    <t>IČ:</t>
  </si>
  <si>
    <t>Obec Třebotov</t>
  </si>
  <si>
    <t>DIČ:</t>
  </si>
  <si>
    <t>Zhotovitel:</t>
  </si>
  <si>
    <t>03171906</t>
  </si>
  <si>
    <t>Prosto interiér s.r.o.</t>
  </si>
  <si>
    <t>CZ03171906</t>
  </si>
  <si>
    <t>Projektant:</t>
  </si>
  <si>
    <t>archlin s.r.o.</t>
  </si>
  <si>
    <t>True</t>
  </si>
  <si>
    <t>Zpracovatel:</t>
  </si>
  <si>
    <t>Viktor Vegricht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</si>
  <si>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</si>
  <si>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Veškeré položky soupisu prací budou obsahovat nezbytné náklady na dopravu na stavbu, staveništní dopravu, dílenskou dokumentaci a vzorkování. Tyto náklady budou zohledněny v jednotkových cenách.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</si>
  <si>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</si>
  <si>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</si>
  <si>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</si>
  <si>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</si>
  <si>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</si>
  <si>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</si>
  <si>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</si>
  <si>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</si>
  <si>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</si>
  <si>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</si>
  <si>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</si>
  <si>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</si>
  <si>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</si>
  <si>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</si>
  <si>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</si>
  <si>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</si>
  <si>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</si>
  <si>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</si>
  <si>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</si>
  <si>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</si>
  <si>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</si>
  <si>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</si>
  <si>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</si>
  <si>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</si>
  <si>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</si>
  <si>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</si>
  <si>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</si>
  <si>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</si>
  <si>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</si>
  <si>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</si>
  <si>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</si>
  <si>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</si>
  <si>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</si>
  <si>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</si>
  <si>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</si>
  <si>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</si>
  <si>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</si>
  <si>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</si>
  <si>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</si>
  <si>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ZL 01</t>
  </si>
  <si>
    <t>SO_04_06.1</t>
  </si>
  <si>
    <t>STA</t>
  </si>
  <si>
    <t>1</t>
  </si>
  <si>
    <t>{bd7f80d8-27dd-4896-9970-12faa79898d5}</t>
  </si>
  <si>
    <t>2</t>
  </si>
  <si>
    <t>ZL 02</t>
  </si>
  <si>
    <t>SO_04_06.2</t>
  </si>
  <si>
    <t>{d65f9edc-8ee4-4458-b629-f4597a3c7f0c}</t>
  </si>
  <si>
    <t>ZL 03</t>
  </si>
  <si>
    <t>SO_05.2</t>
  </si>
  <si>
    <t>{ef277e1f-3e16-4771-9e95-af19b0cf9dec}</t>
  </si>
  <si>
    <t>ZL 04</t>
  </si>
  <si>
    <t>SO_05.3</t>
  </si>
  <si>
    <t>{666f88a6-0119-4bc4-b285-e7aab6371c12}</t>
  </si>
  <si>
    <t>KRYCÍ LIST SOUPISU PRACÍ</t>
  </si>
  <si>
    <t>Objekt:</t>
  </si>
  <si>
    <t>ZL 01 - SO_04_06.1</t>
  </si>
  <si>
    <t>REKAPITULACE ČLENĚNÍ SOUPISU PRACÍ</t>
  </si>
  <si>
    <t>Kód dílu - Popis</t>
  </si>
  <si>
    <t>Cena celkem [CZK]</t>
  </si>
  <si>
    <t>-1</t>
  </si>
  <si>
    <t>Ostatní - Ostatní</t>
  </si>
  <si>
    <t xml:space="preserve">    NB_1_01 - Vstupní hala</t>
  </si>
  <si>
    <t xml:space="preserve">    NB_1_04 - WC bezbariérové</t>
  </si>
  <si>
    <t xml:space="preserve">    NB_1_07 - Šatna TV</t>
  </si>
  <si>
    <t xml:space="preserve">    NB_1_09 - Šatna TV</t>
  </si>
  <si>
    <t xml:space="preserve">    NB_1_14 - Šatna u sprchy pro učitele</t>
  </si>
  <si>
    <t xml:space="preserve">    NB_1_17 - Polytechnická učebna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</si>
  <si>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</si>
  <si>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</si>
  <si>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</si>
  <si>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</si>
  <si>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</si>
  <si>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</si>
  <si>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</si>
  <si>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</si>
  <si>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</si>
  <si>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</si>
  <si>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</si>
  <si>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</si>
  <si>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</si>
  <si>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Ostatní</t>
  </si>
  <si>
    <t>4</t>
  </si>
  <si>
    <t>ROZPOCET</t>
  </si>
  <si>
    <t>NB_1_01</t>
  </si>
  <si>
    <t>Vstupní hala</t>
  </si>
  <si>
    <t>K</t>
  </si>
  <si>
    <t>Pol_001_1</t>
  </si>
  <si>
    <t>D+M LAVICE S KOBERCOVÝMI ZÁDY - doplnění podpěrné konstrukce</t>
  </si>
  <si>
    <t>soubor</t>
  </si>
  <si>
    <t>262144</t>
  </si>
  <si>
    <t>-1847820703</t>
  </si>
  <si>
    <t>P</t>
  </si>
  <si>
    <t>Poznámka k položce:_x000D_
Provedení dle PD str. 20</t>
  </si>
  <si>
    <t>NB_1_04</t>
  </si>
  <si>
    <t>WC bezbariérové</t>
  </si>
  <si>
    <t>725291669</t>
  </si>
  <si>
    <t>Montáž doplňků zařízení koupelen a záchodů madla invalidního krakorcového</t>
  </si>
  <si>
    <t>kus</t>
  </si>
  <si>
    <t>dle SoD</t>
  </si>
  <si>
    <t>-1163647439</t>
  </si>
  <si>
    <t>Poznámka k položce:_x000D_
dodáno stavbou</t>
  </si>
  <si>
    <t>3</t>
  </si>
  <si>
    <t>M</t>
  </si>
  <si>
    <t>55147063</t>
  </si>
  <si>
    <t>madlo invalidní krakorcové bílé 900mm</t>
  </si>
  <si>
    <t>343016267</t>
  </si>
  <si>
    <t>725291670</t>
  </si>
  <si>
    <t>Montáž doplňků zařízení koupelen a záchodů madla invalidního krakorcového sklopného</t>
  </si>
  <si>
    <t>-89866890</t>
  </si>
  <si>
    <t>5</t>
  </si>
  <si>
    <t>55147061</t>
  </si>
  <si>
    <t>madlo invalidní krakorcové sklopné bílé 813mm</t>
  </si>
  <si>
    <t>-785920459</t>
  </si>
  <si>
    <t>NB_1_07</t>
  </si>
  <si>
    <t>Šatna TV</t>
  </si>
  <si>
    <t>6</t>
  </si>
  <si>
    <t>Pol_006_1</t>
  </si>
  <si>
    <t>D+M LAVIČKA Z LTD DESKY OSAZENÉ NA OCK - zdvojení desky</t>
  </si>
  <si>
    <t>-2142525126</t>
  </si>
  <si>
    <t>Poznámka k položce:_x000D_
Provedení dle PD str. 37</t>
  </si>
  <si>
    <t>NB_1_09</t>
  </si>
  <si>
    <t>7</t>
  </si>
  <si>
    <t>606367567</t>
  </si>
  <si>
    <t>Poznámka k položce:_x000D_
Provedení dle PD str. 43</t>
  </si>
  <si>
    <t>NB_1_14</t>
  </si>
  <si>
    <t>Šatna u sprchy pro učitele</t>
  </si>
  <si>
    <t>8</t>
  </si>
  <si>
    <t>Pol_022_1</t>
  </si>
  <si>
    <t>D+M LAVIČKA Z LTD DESKY OSAZENÉ NA OCK 2m - zdvojení desky</t>
  </si>
  <si>
    <t>977843624</t>
  </si>
  <si>
    <t>Poznámka k položce:_x000D_
Provedení dle PD str. 70</t>
  </si>
  <si>
    <t>NB_1_17</t>
  </si>
  <si>
    <t>Polytechnická učebna</t>
  </si>
  <si>
    <t>9</t>
  </si>
  <si>
    <t>Pol_030_1</t>
  </si>
  <si>
    <t>D+M Sestava úložného prostoru 04 - zakrytí rozvaděče kastlíkem</t>
  </si>
  <si>
    <t>867396749</t>
  </si>
  <si>
    <t>Poznámka k položce:_x000D_
Provedení dle PD str. 82</t>
  </si>
  <si>
    <t>ZL 02 - SO_04_06.2</t>
  </si>
  <si>
    <t xml:space="preserve">    NB_2_02 - Učebna</t>
  </si>
  <si>
    <t xml:space="preserve">    NB_2_04 - Učebna</t>
  </si>
  <si>
    <t xml:space="preserve">    NB_2_07 - Školní klub</t>
  </si>
  <si>
    <t>NB_2_02</t>
  </si>
  <si>
    <t>Učebna</t>
  </si>
  <si>
    <t>Pol_101_1</t>
  </si>
  <si>
    <t>D+M ŠKOLNÍ LAVICE - odpočet úložného koše pod lavicí</t>
  </si>
  <si>
    <t>1647822228</t>
  </si>
  <si>
    <t>Poznámka k položce:_x000D_
Provedení dle PD str. 160</t>
  </si>
  <si>
    <t>NB_2_04</t>
  </si>
  <si>
    <t>1153480908</t>
  </si>
  <si>
    <t>Poznámka k položce:_x000D_
Provedení dle PD str. 169</t>
  </si>
  <si>
    <t>NB_2_07</t>
  </si>
  <si>
    <t>Školní klub</t>
  </si>
  <si>
    <t>Pol_110_1</t>
  </si>
  <si>
    <t>D+M PRACOVNÍ STŮL zesílení pracovní desky</t>
  </si>
  <si>
    <t>-853358610</t>
  </si>
  <si>
    <t>Poznámka k položce:_x000D_
Provedení dle PD str. 176</t>
  </si>
  <si>
    <t>ZL 03 - SO_05.2</t>
  </si>
  <si>
    <t xml:space="preserve">    SB_1_28 - Ředitelna</t>
  </si>
  <si>
    <t xml:space="preserve">    SB_1_29 - Kancelář zástupce ředitele</t>
  </si>
  <si>
    <t xml:space="preserve">    SB_1_33 - Sborovna</t>
  </si>
  <si>
    <t>SB_1_28</t>
  </si>
  <si>
    <t>Ředitelna</t>
  </si>
  <si>
    <t>Pol_301_1</t>
  </si>
  <si>
    <t>D+M ÚLOŽNÝ PROSTOR 2500x2525 - zmenšení sestavy o 1 díl</t>
  </si>
  <si>
    <t>-1220831932</t>
  </si>
  <si>
    <t>Poznámka k položce:_x000D_
Provedení dle PD str. 101</t>
  </si>
  <si>
    <t>SB_1_29</t>
  </si>
  <si>
    <t>Kancelář zástupce ředitele</t>
  </si>
  <si>
    <t>Pol_310_1</t>
  </si>
  <si>
    <t>D+M ÚLOŽNÝ PROSTOR 3750x20205 - zmenšení sestavy o 2 díly</t>
  </si>
  <si>
    <t>-1439351040</t>
  </si>
  <si>
    <t>Poznámka k položce:_x000D_
Provedení dle PD str. 109</t>
  </si>
  <si>
    <t>SB_1_33</t>
  </si>
  <si>
    <t>Sborovna</t>
  </si>
  <si>
    <t>Pol_315_1</t>
  </si>
  <si>
    <t>D+M ŠATNÍ SKŘŇ A BOTNÍK - úprava šířky</t>
  </si>
  <si>
    <t>1251298142</t>
  </si>
  <si>
    <t>Poznámka k položce:_x000D_
Provedení dle PD str. 122</t>
  </si>
  <si>
    <t>Pol_317_1</t>
  </si>
  <si>
    <t>D+M ÚLOŽNÝ PROSTOR 2315x2440 - změna počtu zásuvek</t>
  </si>
  <si>
    <t>1462770927</t>
  </si>
  <si>
    <t>Poznámka k položce:_x000D_
Provedení dle PD str. 123</t>
  </si>
  <si>
    <t>Pol_333</t>
  </si>
  <si>
    <t>D+M KORKOVÁ NÁSTĚNKA 370x370 na OCK</t>
  </si>
  <si>
    <t>969999496</t>
  </si>
  <si>
    <t>Poznámka k položce:_x000D_
Provedení dle PD str. 129</t>
  </si>
  <si>
    <t>ZL 04 - SO_05.3</t>
  </si>
  <si>
    <t xml:space="preserve">    SB_2_18 - Kabinet</t>
  </si>
  <si>
    <t>SB_2_18</t>
  </si>
  <si>
    <t>Kabinet</t>
  </si>
  <si>
    <t>Pol_401_1</t>
  </si>
  <si>
    <t>D+M KNIHOVNA 3500x3028</t>
  </si>
  <si>
    <t>1363158086</t>
  </si>
  <si>
    <t>Poznámka k položce:_x000D_
Provedení obdobné dle PD str. 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</si>
</sst>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6" fillId="4" borderId="8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4" fillId="0" borderId="14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4" fontId="14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4" fontId="18" fillId="0" borderId="0" xfId="0" applyNumberFormat="1" applyFont="1"/>
    <xf numFmtId="166" fontId="26" fillId="0" borderId="12" xfId="0" applyNumberFormat="1" applyFont="1" applyBorder="1"/>
    <xf numFmtId="166" fontId="26" fillId="0" borderId="13" xfId="0" applyNumberFormat="1" applyFont="1" applyBorder="1"/>
    <xf numFmtId="4" fontId="2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49" fontId="16" fillId="0" borderId="22" xfId="0" applyNumberFormat="1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167" fontId="16" fillId="0" borderId="22" xfId="0" applyNumberFormat="1" applyFont="1" applyBorder="1" applyAlignment="1" applyProtection="1">
      <alignment vertical="center"/>
      <protection locked="0"/>
    </xf>
    <xf numFmtId="4" fontId="16" fillId="0" borderId="22" xfId="0" applyNumberFormat="1" applyFont="1" applyBorder="1" applyAlignment="1" applyProtection="1">
      <alignment vertical="center"/>
      <protection locked="0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15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0"/>
  <sheetViews>
    <sheetView showGridLines="0" tabSelected="1" topLeftCell="A37" workbookViewId="0">
      <selection activeCell="BE14" sqref="BE14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179" t="s">
        <v>6</v>
      </c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9</v>
      </c>
    </row>
    <row r="4" spans="1:74" ht="24.95" customHeight="1">
      <c r="B4" s="16"/>
      <c r="D4" s="17" t="s">
        <v>10</v>
      </c>
      <c r="AR4" s="16"/>
      <c r="AS4" s="18" t="s">
        <v>11</v>
      </c>
      <c r="BS4" s="13" t="s">
        <v>12</v>
      </c>
    </row>
    <row r="5" spans="1:74" ht="12" customHeight="1">
      <c r="B5" s="16"/>
      <c r="D5" s="19" t="s">
        <v>13</v>
      </c>
      <c r="K5" s="165" t="s">
        <v>14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R5" s="16"/>
      <c r="BS5" s="13" t="s">
        <v>7</v>
      </c>
    </row>
    <row r="6" spans="1:74" ht="36.950000000000003" customHeight="1">
      <c r="B6" s="16"/>
      <c r="D6" s="21" t="s">
        <v>15</v>
      </c>
      <c r="K6" s="167" t="s">
        <v>16</v>
      </c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R6" s="16"/>
      <c r="BS6" s="13" t="s">
        <v>7</v>
      </c>
    </row>
    <row r="7" spans="1:74" ht="12" customHeight="1">
      <c r="B7" s="16"/>
      <c r="D7" s="22" t="s">
        <v>17</v>
      </c>
      <c r="K7" s="20" t="s">
        <v>3</v>
      </c>
      <c r="AK7" s="22" t="s">
        <v>18</v>
      </c>
      <c r="AN7" s="20" t="s">
        <v>3</v>
      </c>
      <c r="AR7" s="16"/>
      <c r="BS7" s="13" t="s">
        <v>7</v>
      </c>
    </row>
    <row r="8" spans="1:74" ht="12" customHeight="1">
      <c r="B8" s="16"/>
      <c r="D8" s="22" t="s">
        <v>19</v>
      </c>
      <c r="K8" s="20" t="s">
        <v>20</v>
      </c>
      <c r="AK8" s="22" t="s">
        <v>21</v>
      </c>
      <c r="AN8" s="183">
        <v>45903</v>
      </c>
      <c r="AR8" s="16"/>
      <c r="BS8" s="13" t="s">
        <v>7</v>
      </c>
    </row>
    <row r="9" spans="1:74" ht="14.45" customHeight="1">
      <c r="B9" s="16"/>
      <c r="AR9" s="16"/>
      <c r="BS9" s="13" t="s">
        <v>7</v>
      </c>
    </row>
    <row r="10" spans="1:74" ht="12" customHeight="1">
      <c r="B10" s="16"/>
      <c r="D10" s="22" t="s">
        <v>22</v>
      </c>
      <c r="AK10" s="22" t="s">
        <v>23</v>
      </c>
      <c r="AN10" s="20" t="s">
        <v>3</v>
      </c>
      <c r="AR10" s="16"/>
      <c r="BS10" s="13" t="s">
        <v>7</v>
      </c>
    </row>
    <row r="11" spans="1:74" ht="18.399999999999999" customHeight="1">
      <c r="B11" s="16"/>
      <c r="E11" s="20" t="s">
        <v>24</v>
      </c>
      <c r="AK11" s="22" t="s">
        <v>25</v>
      </c>
      <c r="AN11" s="20" t="s">
        <v>3</v>
      </c>
      <c r="AR11" s="16"/>
      <c r="BS11" s="13" t="s">
        <v>7</v>
      </c>
    </row>
    <row r="12" spans="1:74" ht="6.95" customHeight="1">
      <c r="B12" s="16"/>
      <c r="AR12" s="16"/>
      <c r="BS12" s="13" t="s">
        <v>7</v>
      </c>
    </row>
    <row r="13" spans="1:74" ht="12" customHeight="1">
      <c r="B13" s="16"/>
      <c r="D13" s="22" t="s">
        <v>26</v>
      </c>
      <c r="AK13" s="22" t="s">
        <v>23</v>
      </c>
      <c r="AN13" s="20" t="s">
        <v>27</v>
      </c>
      <c r="AR13" s="16"/>
      <c r="BS13" s="13" t="s">
        <v>7</v>
      </c>
    </row>
    <row r="14" spans="1:74" ht="12.75">
      <c r="B14" s="16"/>
      <c r="E14" s="20" t="s">
        <v>28</v>
      </c>
      <c r="AK14" s="22" t="s">
        <v>25</v>
      </c>
      <c r="AN14" s="20" t="s">
        <v>29</v>
      </c>
      <c r="AR14" s="16"/>
      <c r="BS14" s="13" t="s">
        <v>7</v>
      </c>
    </row>
    <row r="15" spans="1:74" ht="6.95" customHeight="1">
      <c r="B15" s="16"/>
      <c r="AR15" s="16"/>
      <c r="BS15" s="13" t="s">
        <v>4</v>
      </c>
    </row>
    <row r="16" spans="1:74" ht="12" customHeight="1">
      <c r="B16" s="16"/>
      <c r="D16" s="22" t="s">
        <v>30</v>
      </c>
      <c r="AK16" s="22" t="s">
        <v>23</v>
      </c>
      <c r="AN16" s="20" t="s">
        <v>3</v>
      </c>
      <c r="AR16" s="16"/>
      <c r="BS16" s="13" t="s">
        <v>4</v>
      </c>
    </row>
    <row r="17" spans="2:71" ht="18.399999999999999" customHeight="1">
      <c r="B17" s="16"/>
      <c r="E17" s="20" t="s">
        <v>31</v>
      </c>
      <c r="AK17" s="22" t="s">
        <v>25</v>
      </c>
      <c r="AN17" s="20" t="s">
        <v>3</v>
      </c>
      <c r="AR17" s="16"/>
      <c r="BS17" s="13" t="s">
        <v>32</v>
      </c>
    </row>
    <row r="18" spans="2:71" ht="6.95" customHeight="1">
      <c r="B18" s="16"/>
      <c r="AR18" s="16"/>
      <c r="BS18" s="13" t="s">
        <v>7</v>
      </c>
    </row>
    <row r="19" spans="2:71" ht="12" customHeight="1">
      <c r="B19" s="16"/>
      <c r="D19" s="22" t="s">
        <v>33</v>
      </c>
      <c r="AK19" s="22" t="s">
        <v>23</v>
      </c>
      <c r="AN19" s="20" t="s">
        <v>3</v>
      </c>
      <c r="AR19" s="16"/>
      <c r="BS19" s="13" t="s">
        <v>7</v>
      </c>
    </row>
    <row r="20" spans="2:71" ht="18.399999999999999" customHeight="1">
      <c r="B20" s="16"/>
      <c r="E20" s="20" t="s">
        <v>34</v>
      </c>
      <c r="AK20" s="22" t="s">
        <v>25</v>
      </c>
      <c r="AN20" s="20" t="s">
        <v>3</v>
      </c>
      <c r="AR20" s="16"/>
      <c r="BS20" s="13" t="s">
        <v>4</v>
      </c>
    </row>
    <row r="21" spans="2:71" ht="6.95" customHeight="1">
      <c r="B21" s="16"/>
      <c r="AR21" s="16"/>
    </row>
    <row r="22" spans="2:71" ht="12" customHeight="1">
      <c r="B22" s="16"/>
      <c r="D22" s="22" t="s">
        <v>35</v>
      </c>
      <c r="AR22" s="16"/>
    </row>
    <row r="23" spans="2:71" ht="71.25" customHeight="1">
      <c r="B23" s="16"/>
      <c r="E23" s="168" t="s">
        <v>36</v>
      </c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37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69">
        <f>ROUND(AG54,2)</f>
        <v>50742.400000000001</v>
      </c>
      <c r="AL26" s="170"/>
      <c r="AM26" s="170"/>
      <c r="AN26" s="170"/>
      <c r="AO26" s="170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71" t="s">
        <v>38</v>
      </c>
      <c r="M28" s="171"/>
      <c r="N28" s="171"/>
      <c r="O28" s="171"/>
      <c r="P28" s="171"/>
      <c r="W28" s="171" t="s">
        <v>39</v>
      </c>
      <c r="X28" s="171"/>
      <c r="Y28" s="171"/>
      <c r="Z28" s="171"/>
      <c r="AA28" s="171"/>
      <c r="AB28" s="171"/>
      <c r="AC28" s="171"/>
      <c r="AD28" s="171"/>
      <c r="AE28" s="171"/>
      <c r="AK28" s="171" t="s">
        <v>40</v>
      </c>
      <c r="AL28" s="171"/>
      <c r="AM28" s="171"/>
      <c r="AN28" s="171"/>
      <c r="AO28" s="171"/>
      <c r="AR28" s="25"/>
    </row>
    <row r="29" spans="2:71" s="2" customFormat="1" ht="14.45" customHeight="1">
      <c r="B29" s="29"/>
      <c r="D29" s="22" t="s">
        <v>41</v>
      </c>
      <c r="F29" s="22" t="s">
        <v>42</v>
      </c>
      <c r="L29" s="172">
        <v>0.21</v>
      </c>
      <c r="M29" s="173"/>
      <c r="N29" s="173"/>
      <c r="O29" s="173"/>
      <c r="P29" s="173"/>
      <c r="W29" s="174">
        <f>ROUND(AZ54, 2)</f>
        <v>50742.400000000001</v>
      </c>
      <c r="X29" s="173"/>
      <c r="Y29" s="173"/>
      <c r="Z29" s="173"/>
      <c r="AA29" s="173"/>
      <c r="AB29" s="173"/>
      <c r="AC29" s="173"/>
      <c r="AD29" s="173"/>
      <c r="AE29" s="173"/>
      <c r="AK29" s="174">
        <f>ROUND(AV54, 2)</f>
        <v>10655.9</v>
      </c>
      <c r="AL29" s="173"/>
      <c r="AM29" s="173"/>
      <c r="AN29" s="173"/>
      <c r="AO29" s="173"/>
      <c r="AR29" s="29"/>
    </row>
    <row r="30" spans="2:71" s="2" customFormat="1" ht="14.45" customHeight="1">
      <c r="B30" s="29"/>
      <c r="F30" s="22" t="s">
        <v>43</v>
      </c>
      <c r="L30" s="172">
        <v>0.12</v>
      </c>
      <c r="M30" s="173"/>
      <c r="N30" s="173"/>
      <c r="O30" s="173"/>
      <c r="P30" s="173"/>
      <c r="W30" s="174">
        <f>ROUND(BA54, 2)</f>
        <v>0</v>
      </c>
      <c r="X30" s="173"/>
      <c r="Y30" s="173"/>
      <c r="Z30" s="173"/>
      <c r="AA30" s="173"/>
      <c r="AB30" s="173"/>
      <c r="AC30" s="173"/>
      <c r="AD30" s="173"/>
      <c r="AE30" s="173"/>
      <c r="AK30" s="174">
        <f>ROUND(AW54, 2)</f>
        <v>0</v>
      </c>
      <c r="AL30" s="173"/>
      <c r="AM30" s="173"/>
      <c r="AN30" s="173"/>
      <c r="AO30" s="173"/>
      <c r="AR30" s="29"/>
    </row>
    <row r="31" spans="2:71" s="2" customFormat="1" ht="14.45" hidden="1" customHeight="1">
      <c r="B31" s="29"/>
      <c r="F31" s="22" t="s">
        <v>44</v>
      </c>
      <c r="L31" s="172">
        <v>0.21</v>
      </c>
      <c r="M31" s="173"/>
      <c r="N31" s="173"/>
      <c r="O31" s="173"/>
      <c r="P31" s="173"/>
      <c r="W31" s="174">
        <f>ROUND(BB54, 2)</f>
        <v>0</v>
      </c>
      <c r="X31" s="173"/>
      <c r="Y31" s="173"/>
      <c r="Z31" s="173"/>
      <c r="AA31" s="173"/>
      <c r="AB31" s="173"/>
      <c r="AC31" s="173"/>
      <c r="AD31" s="173"/>
      <c r="AE31" s="173"/>
      <c r="AK31" s="174">
        <v>0</v>
      </c>
      <c r="AL31" s="173"/>
      <c r="AM31" s="173"/>
      <c r="AN31" s="173"/>
      <c r="AO31" s="173"/>
      <c r="AR31" s="29"/>
    </row>
    <row r="32" spans="2:71" s="2" customFormat="1" ht="14.45" hidden="1" customHeight="1">
      <c r="B32" s="29"/>
      <c r="F32" s="22" t="s">
        <v>45</v>
      </c>
      <c r="L32" s="172">
        <v>0.12</v>
      </c>
      <c r="M32" s="173"/>
      <c r="N32" s="173"/>
      <c r="O32" s="173"/>
      <c r="P32" s="173"/>
      <c r="W32" s="174">
        <f>ROUND(BC54, 2)</f>
        <v>0</v>
      </c>
      <c r="X32" s="173"/>
      <c r="Y32" s="173"/>
      <c r="Z32" s="173"/>
      <c r="AA32" s="173"/>
      <c r="AB32" s="173"/>
      <c r="AC32" s="173"/>
      <c r="AD32" s="173"/>
      <c r="AE32" s="173"/>
      <c r="AK32" s="174">
        <v>0</v>
      </c>
      <c r="AL32" s="173"/>
      <c r="AM32" s="173"/>
      <c r="AN32" s="173"/>
      <c r="AO32" s="173"/>
      <c r="AR32" s="29"/>
    </row>
    <row r="33" spans="2:44" s="2" customFormat="1" ht="14.45" hidden="1" customHeight="1">
      <c r="B33" s="29"/>
      <c r="F33" s="22" t="s">
        <v>46</v>
      </c>
      <c r="L33" s="172">
        <v>0</v>
      </c>
      <c r="M33" s="173"/>
      <c r="N33" s="173"/>
      <c r="O33" s="173"/>
      <c r="P33" s="173"/>
      <c r="W33" s="174">
        <f>ROUND(BD54, 2)</f>
        <v>0</v>
      </c>
      <c r="X33" s="173"/>
      <c r="Y33" s="173"/>
      <c r="Z33" s="173"/>
      <c r="AA33" s="173"/>
      <c r="AB33" s="173"/>
      <c r="AC33" s="173"/>
      <c r="AD33" s="173"/>
      <c r="AE33" s="173"/>
      <c r="AK33" s="174">
        <v>0</v>
      </c>
      <c r="AL33" s="173"/>
      <c r="AM33" s="173"/>
      <c r="AN33" s="173"/>
      <c r="AO33" s="173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48</v>
      </c>
      <c r="U35" s="32"/>
      <c r="V35" s="32"/>
      <c r="W35" s="32"/>
      <c r="X35" s="178" t="s">
        <v>49</v>
      </c>
      <c r="Y35" s="176"/>
      <c r="Z35" s="176"/>
      <c r="AA35" s="176"/>
      <c r="AB35" s="176"/>
      <c r="AC35" s="32"/>
      <c r="AD35" s="32"/>
      <c r="AE35" s="32"/>
      <c r="AF35" s="32"/>
      <c r="AG35" s="32"/>
      <c r="AH35" s="32"/>
      <c r="AI35" s="32"/>
      <c r="AJ35" s="32"/>
      <c r="AK35" s="175">
        <f>SUM(AK26:AK33)</f>
        <v>61398.3</v>
      </c>
      <c r="AL35" s="176"/>
      <c r="AM35" s="176"/>
      <c r="AN35" s="176"/>
      <c r="AO35" s="177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6.95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25"/>
    </row>
    <row r="41" spans="2:44" s="1" customFormat="1" ht="6.95" customHeight="1"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25"/>
    </row>
    <row r="42" spans="2:44" s="1" customFormat="1" ht="24.95" customHeight="1">
      <c r="B42" s="25"/>
      <c r="C42" s="17" t="s">
        <v>50</v>
      </c>
      <c r="AR42" s="25"/>
    </row>
    <row r="43" spans="2:44" s="1" customFormat="1" ht="6.95" customHeight="1">
      <c r="B43" s="25"/>
      <c r="AR43" s="25"/>
    </row>
    <row r="44" spans="2:44" s="3" customFormat="1" ht="12" customHeight="1">
      <c r="B44" s="38"/>
      <c r="C44" s="22" t="s">
        <v>13</v>
      </c>
      <c r="L44" s="3" t="str">
        <f>K5</f>
        <v>TREB_INT</v>
      </c>
      <c r="AR44" s="38"/>
    </row>
    <row r="45" spans="2:44" s="4" customFormat="1" ht="36.950000000000003" customHeight="1">
      <c r="B45" s="39"/>
      <c r="C45" s="40" t="s">
        <v>15</v>
      </c>
      <c r="L45" s="147" t="str">
        <f>K6</f>
        <v>Dodávka interiérového vybavení - ZŠ Třebotov</v>
      </c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R45" s="39"/>
    </row>
    <row r="46" spans="2:44" s="1" customFormat="1" ht="6.95" customHeight="1">
      <c r="B46" s="25"/>
      <c r="AR46" s="25"/>
    </row>
    <row r="47" spans="2:44" s="1" customFormat="1" ht="12" customHeight="1">
      <c r="B47" s="25"/>
      <c r="C47" s="22" t="s">
        <v>19</v>
      </c>
      <c r="L47" s="41" t="str">
        <f>IF(K8="","",K8)</f>
        <v>Třebotov</v>
      </c>
      <c r="AI47" s="22" t="s">
        <v>21</v>
      </c>
      <c r="AM47" s="149">
        <f>IF(AN8= "","",AN8)</f>
        <v>45903</v>
      </c>
      <c r="AN47" s="149"/>
      <c r="AR47" s="25"/>
    </row>
    <row r="48" spans="2:44" s="1" customFormat="1" ht="6.95" customHeight="1">
      <c r="B48" s="25"/>
      <c r="AR48" s="25"/>
    </row>
    <row r="49" spans="1:91" s="1" customFormat="1" ht="15.2" customHeight="1">
      <c r="B49" s="25"/>
      <c r="C49" s="22" t="s">
        <v>22</v>
      </c>
      <c r="L49" s="3" t="str">
        <f>IF(E11= "","",E11)</f>
        <v>Obec Třebotov</v>
      </c>
      <c r="AI49" s="22" t="s">
        <v>30</v>
      </c>
      <c r="AM49" s="150" t="str">
        <f>IF(E17="","",E17)</f>
        <v>archlin s.r.o.</v>
      </c>
      <c r="AN49" s="151"/>
      <c r="AO49" s="151"/>
      <c r="AP49" s="151"/>
      <c r="AR49" s="25"/>
      <c r="AS49" s="152" t="s">
        <v>51</v>
      </c>
      <c r="AT49" s="153"/>
      <c r="AU49" s="43"/>
      <c r="AV49" s="43"/>
      <c r="AW49" s="43"/>
      <c r="AX49" s="43"/>
      <c r="AY49" s="43"/>
      <c r="AZ49" s="43"/>
      <c r="BA49" s="43"/>
      <c r="BB49" s="43"/>
      <c r="BC49" s="43"/>
      <c r="BD49" s="44"/>
    </row>
    <row r="50" spans="1:91" s="1" customFormat="1" ht="15.2" customHeight="1">
      <c r="B50" s="25"/>
      <c r="C50" s="22" t="s">
        <v>26</v>
      </c>
      <c r="L50" s="3" t="str">
        <f>IF(E14="","",E14)</f>
        <v>Prosto interiér s.r.o.</v>
      </c>
      <c r="AI50" s="22" t="s">
        <v>33</v>
      </c>
      <c r="AM50" s="150" t="str">
        <f>IF(E20="","",E20)</f>
        <v>Viktor Vegricht</v>
      </c>
      <c r="AN50" s="151"/>
      <c r="AO50" s="151"/>
      <c r="AP50" s="151"/>
      <c r="AR50" s="25"/>
      <c r="AS50" s="154"/>
      <c r="AT50" s="155"/>
      <c r="BD50" s="46"/>
    </row>
    <row r="51" spans="1:91" s="1" customFormat="1" ht="10.9" customHeight="1">
      <c r="B51" s="25"/>
      <c r="AR51" s="25"/>
      <c r="AS51" s="154"/>
      <c r="AT51" s="155"/>
      <c r="BD51" s="46"/>
    </row>
    <row r="52" spans="1:91" s="1" customFormat="1" ht="29.25" customHeight="1">
      <c r="B52" s="25"/>
      <c r="C52" s="156" t="s">
        <v>52</v>
      </c>
      <c r="D52" s="157"/>
      <c r="E52" s="157"/>
      <c r="F52" s="157"/>
      <c r="G52" s="157"/>
      <c r="H52" s="47"/>
      <c r="I52" s="158" t="s">
        <v>53</v>
      </c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9" t="s">
        <v>54</v>
      </c>
      <c r="AH52" s="157"/>
      <c r="AI52" s="157"/>
      <c r="AJ52" s="157"/>
      <c r="AK52" s="157"/>
      <c r="AL52" s="157"/>
      <c r="AM52" s="157"/>
      <c r="AN52" s="158" t="s">
        <v>55</v>
      </c>
      <c r="AO52" s="157"/>
      <c r="AP52" s="157"/>
      <c r="AQ52" s="48" t="s">
        <v>56</v>
      </c>
      <c r="AR52" s="25"/>
      <c r="AS52" s="49" t="s">
        <v>57</v>
      </c>
      <c r="AT52" s="50" t="s">
        <v>58</v>
      </c>
      <c r="AU52" s="50" t="s">
        <v>59</v>
      </c>
      <c r="AV52" s="50" t="s">
        <v>60</v>
      </c>
      <c r="AW52" s="50" t="s">
        <v>61</v>
      </c>
      <c r="AX52" s="50" t="s">
        <v>62</v>
      </c>
      <c r="AY52" s="50" t="s">
        <v>63</v>
      </c>
      <c r="AZ52" s="50" t="s">
        <v>64</v>
      </c>
      <c r="BA52" s="50" t="s">
        <v>65</v>
      </c>
      <c r="BB52" s="50" t="s">
        <v>66</v>
      </c>
      <c r="BC52" s="50" t="s">
        <v>67</v>
      </c>
      <c r="BD52" s="51" t="s">
        <v>68</v>
      </c>
    </row>
    <row r="53" spans="1:91" s="1" customFormat="1" ht="10.9" customHeight="1">
      <c r="B53" s="25"/>
      <c r="AR53" s="25"/>
      <c r="AS53" s="52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4"/>
    </row>
    <row r="54" spans="1:91" s="5" customFormat="1" ht="32.450000000000003" customHeight="1">
      <c r="B54" s="53"/>
      <c r="C54" s="54" t="s">
        <v>69</v>
      </c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163">
        <f>ROUND(SUM(AG55:AG58),2)</f>
        <v>50742.400000000001</v>
      </c>
      <c r="AH54" s="163"/>
      <c r="AI54" s="163"/>
      <c r="AJ54" s="163"/>
      <c r="AK54" s="163"/>
      <c r="AL54" s="163"/>
      <c r="AM54" s="163"/>
      <c r="AN54" s="164">
        <f>SUM(AG54,AT54)</f>
        <v>61398.3</v>
      </c>
      <c r="AO54" s="164"/>
      <c r="AP54" s="164"/>
      <c r="AQ54" s="57" t="s">
        <v>3</v>
      </c>
      <c r="AR54" s="53"/>
      <c r="AS54" s="58">
        <f>ROUND(SUM(AS55:AS58),2)</f>
        <v>0</v>
      </c>
      <c r="AT54" s="59">
        <f>ROUND(SUM(AV54:AW54),2)</f>
        <v>10655.9</v>
      </c>
      <c r="AU54" s="60">
        <f>ROUND(SUM(AU55:AU58),5)</f>
        <v>0</v>
      </c>
      <c r="AV54" s="59">
        <f>ROUND(AZ54*L29,2)</f>
        <v>10655.9</v>
      </c>
      <c r="AW54" s="59">
        <f>ROUND(BA54*L30,2)</f>
        <v>0</v>
      </c>
      <c r="AX54" s="59">
        <f>ROUND(BB54*L29,2)</f>
        <v>0</v>
      </c>
      <c r="AY54" s="59">
        <f>ROUND(BC54*L30,2)</f>
        <v>0</v>
      </c>
      <c r="AZ54" s="59">
        <f>ROUND(SUM(AZ55:AZ58),2)</f>
        <v>50742.400000000001</v>
      </c>
      <c r="BA54" s="59">
        <f>ROUND(SUM(BA55:BA58),2)</f>
        <v>0</v>
      </c>
      <c r="BB54" s="59">
        <f>ROUND(SUM(BB55:BB58),2)</f>
        <v>0</v>
      </c>
      <c r="BC54" s="59">
        <f>ROUND(SUM(BC55:BC58),2)</f>
        <v>0</v>
      </c>
      <c r="BD54" s="61">
        <f>ROUND(SUM(BD55:BD58),2)</f>
        <v>0</v>
      </c>
      <c r="BS54" s="62" t="s">
        <v>70</v>
      </c>
      <c r="BT54" s="62" t="s">
        <v>71</v>
      </c>
      <c r="BU54" s="63" t="s">
        <v>72</v>
      </c>
      <c r="BV54" s="62" t="s">
        <v>73</v>
      </c>
      <c r="BW54" s="62" t="s">
        <v>5</v>
      </c>
      <c r="BX54" s="62" t="s">
        <v>74</v>
      </c>
      <c r="CL54" s="62" t="s">
        <v>3</v>
      </c>
    </row>
    <row r="55" spans="1:91" s="6" customFormat="1" ht="16.5" customHeight="1">
      <c r="A55" s="64" t="s">
        <v>75</v>
      </c>
      <c r="B55" s="65"/>
      <c r="C55" s="66"/>
      <c r="D55" s="162" t="s">
        <v>76</v>
      </c>
      <c r="E55" s="162"/>
      <c r="F55" s="162"/>
      <c r="G55" s="162"/>
      <c r="H55" s="162"/>
      <c r="I55" s="67"/>
      <c r="J55" s="162" t="s">
        <v>77</v>
      </c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0">
        <f>'ZL 01 - SO_04_06.1'!J30</f>
        <v>5695</v>
      </c>
      <c r="AH55" s="161"/>
      <c r="AI55" s="161"/>
      <c r="AJ55" s="161"/>
      <c r="AK55" s="161"/>
      <c r="AL55" s="161"/>
      <c r="AM55" s="161"/>
      <c r="AN55" s="160">
        <f>SUM(AG55,AT55)</f>
        <v>6890.95</v>
      </c>
      <c r="AO55" s="161"/>
      <c r="AP55" s="161"/>
      <c r="AQ55" s="68" t="s">
        <v>78</v>
      </c>
      <c r="AR55" s="65"/>
      <c r="AS55" s="69">
        <v>0</v>
      </c>
      <c r="AT55" s="70">
        <f>ROUND(SUM(AV55:AW55),2)</f>
        <v>1195.95</v>
      </c>
      <c r="AU55" s="71">
        <f>'ZL 01 - SO_04_06.1'!P86</f>
        <v>0</v>
      </c>
      <c r="AV55" s="70">
        <f>'ZL 01 - SO_04_06.1'!J33</f>
        <v>1195.95</v>
      </c>
      <c r="AW55" s="70">
        <f>'ZL 01 - SO_04_06.1'!J34</f>
        <v>0</v>
      </c>
      <c r="AX55" s="70">
        <f>'ZL 01 - SO_04_06.1'!J35</f>
        <v>0</v>
      </c>
      <c r="AY55" s="70">
        <f>'ZL 01 - SO_04_06.1'!J36</f>
        <v>0</v>
      </c>
      <c r="AZ55" s="70">
        <f>'ZL 01 - SO_04_06.1'!F33</f>
        <v>5695</v>
      </c>
      <c r="BA55" s="70">
        <f>'ZL 01 - SO_04_06.1'!F34</f>
        <v>0</v>
      </c>
      <c r="BB55" s="70">
        <f>'ZL 01 - SO_04_06.1'!F35</f>
        <v>0</v>
      </c>
      <c r="BC55" s="70">
        <f>'ZL 01 - SO_04_06.1'!F36</f>
        <v>0</v>
      </c>
      <c r="BD55" s="72">
        <f>'ZL 01 - SO_04_06.1'!F37</f>
        <v>0</v>
      </c>
      <c r="BT55" s="73" t="s">
        <v>79</v>
      </c>
      <c r="BV55" s="73" t="s">
        <v>73</v>
      </c>
      <c r="BW55" s="73" t="s">
        <v>80</v>
      </c>
      <c r="BX55" s="73" t="s">
        <v>5</v>
      </c>
      <c r="CL55" s="73" t="s">
        <v>3</v>
      </c>
      <c r="CM55" s="73" t="s">
        <v>81</v>
      </c>
    </row>
    <row r="56" spans="1:91" s="6" customFormat="1" ht="16.5" customHeight="1">
      <c r="A56" s="64" t="s">
        <v>75</v>
      </c>
      <c r="B56" s="65"/>
      <c r="C56" s="66"/>
      <c r="D56" s="162" t="s">
        <v>82</v>
      </c>
      <c r="E56" s="162"/>
      <c r="F56" s="162"/>
      <c r="G56" s="162"/>
      <c r="H56" s="162"/>
      <c r="I56" s="67"/>
      <c r="J56" s="162" t="s">
        <v>83</v>
      </c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0">
        <f>'ZL 02 - SO_04_06.2'!J30</f>
        <v>-4414.6000000000004</v>
      </c>
      <c r="AH56" s="161"/>
      <c r="AI56" s="161"/>
      <c r="AJ56" s="161"/>
      <c r="AK56" s="161"/>
      <c r="AL56" s="161"/>
      <c r="AM56" s="161"/>
      <c r="AN56" s="160">
        <f>SUM(AG56,AT56)</f>
        <v>-5341.67</v>
      </c>
      <c r="AO56" s="161"/>
      <c r="AP56" s="161"/>
      <c r="AQ56" s="68" t="s">
        <v>78</v>
      </c>
      <c r="AR56" s="65"/>
      <c r="AS56" s="69">
        <v>0</v>
      </c>
      <c r="AT56" s="70">
        <f>ROUND(SUM(AV56:AW56),2)</f>
        <v>-927.07</v>
      </c>
      <c r="AU56" s="71">
        <f>'ZL 02 - SO_04_06.2'!P83</f>
        <v>0</v>
      </c>
      <c r="AV56" s="70">
        <f>'ZL 02 - SO_04_06.2'!J33</f>
        <v>-927.07</v>
      </c>
      <c r="AW56" s="70">
        <f>'ZL 02 - SO_04_06.2'!J34</f>
        <v>0</v>
      </c>
      <c r="AX56" s="70">
        <f>'ZL 02 - SO_04_06.2'!J35</f>
        <v>0</v>
      </c>
      <c r="AY56" s="70">
        <f>'ZL 02 - SO_04_06.2'!J36</f>
        <v>0</v>
      </c>
      <c r="AZ56" s="70">
        <f>'ZL 02 - SO_04_06.2'!F33</f>
        <v>-4414.6000000000004</v>
      </c>
      <c r="BA56" s="70">
        <f>'ZL 02 - SO_04_06.2'!F34</f>
        <v>0</v>
      </c>
      <c r="BB56" s="70">
        <f>'ZL 02 - SO_04_06.2'!F35</f>
        <v>0</v>
      </c>
      <c r="BC56" s="70">
        <f>'ZL 02 - SO_04_06.2'!F36</f>
        <v>0</v>
      </c>
      <c r="BD56" s="72">
        <f>'ZL 02 - SO_04_06.2'!F37</f>
        <v>0</v>
      </c>
      <c r="BT56" s="73" t="s">
        <v>79</v>
      </c>
      <c r="BV56" s="73" t="s">
        <v>73</v>
      </c>
      <c r="BW56" s="73" t="s">
        <v>84</v>
      </c>
      <c r="BX56" s="73" t="s">
        <v>5</v>
      </c>
      <c r="CL56" s="73" t="s">
        <v>3</v>
      </c>
      <c r="CM56" s="73" t="s">
        <v>81</v>
      </c>
    </row>
    <row r="57" spans="1:91" s="6" customFormat="1" ht="16.5" customHeight="1">
      <c r="A57" s="64" t="s">
        <v>75</v>
      </c>
      <c r="B57" s="65"/>
      <c r="C57" s="66"/>
      <c r="D57" s="162" t="s">
        <v>85</v>
      </c>
      <c r="E57" s="162"/>
      <c r="F57" s="162"/>
      <c r="G57" s="162"/>
      <c r="H57" s="162"/>
      <c r="I57" s="67"/>
      <c r="J57" s="162" t="s">
        <v>86</v>
      </c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0">
        <f>'ZL 03 - SO_05.2'!J30</f>
        <v>-40268</v>
      </c>
      <c r="AH57" s="161"/>
      <c r="AI57" s="161"/>
      <c r="AJ57" s="161"/>
      <c r="AK57" s="161"/>
      <c r="AL57" s="161"/>
      <c r="AM57" s="161"/>
      <c r="AN57" s="160">
        <f>SUM(AG57,AT57)</f>
        <v>-48724.28</v>
      </c>
      <c r="AO57" s="161"/>
      <c r="AP57" s="161"/>
      <c r="AQ57" s="68" t="s">
        <v>78</v>
      </c>
      <c r="AR57" s="65"/>
      <c r="AS57" s="69">
        <v>0</v>
      </c>
      <c r="AT57" s="70">
        <f>ROUND(SUM(AV57:AW57),2)</f>
        <v>-8456.2800000000007</v>
      </c>
      <c r="AU57" s="71">
        <f>'ZL 03 - SO_05.2'!P83</f>
        <v>0</v>
      </c>
      <c r="AV57" s="70">
        <f>'ZL 03 - SO_05.2'!J33</f>
        <v>-8456.2800000000007</v>
      </c>
      <c r="AW57" s="70">
        <f>'ZL 03 - SO_05.2'!J34</f>
        <v>0</v>
      </c>
      <c r="AX57" s="70">
        <f>'ZL 03 - SO_05.2'!J35</f>
        <v>0</v>
      </c>
      <c r="AY57" s="70">
        <f>'ZL 03 - SO_05.2'!J36</f>
        <v>0</v>
      </c>
      <c r="AZ57" s="70">
        <f>'ZL 03 - SO_05.2'!F33</f>
        <v>-40268</v>
      </c>
      <c r="BA57" s="70">
        <f>'ZL 03 - SO_05.2'!F34</f>
        <v>0</v>
      </c>
      <c r="BB57" s="70">
        <f>'ZL 03 - SO_05.2'!F35</f>
        <v>0</v>
      </c>
      <c r="BC57" s="70">
        <f>'ZL 03 - SO_05.2'!F36</f>
        <v>0</v>
      </c>
      <c r="BD57" s="72">
        <f>'ZL 03 - SO_05.2'!F37</f>
        <v>0</v>
      </c>
      <c r="BT57" s="73" t="s">
        <v>79</v>
      </c>
      <c r="BV57" s="73" t="s">
        <v>73</v>
      </c>
      <c r="BW57" s="73" t="s">
        <v>87</v>
      </c>
      <c r="BX57" s="73" t="s">
        <v>5</v>
      </c>
      <c r="CL57" s="73" t="s">
        <v>3</v>
      </c>
      <c r="CM57" s="73" t="s">
        <v>81</v>
      </c>
    </row>
    <row r="58" spans="1:91" s="6" customFormat="1" ht="16.5" customHeight="1">
      <c r="A58" s="64" t="s">
        <v>75</v>
      </c>
      <c r="B58" s="65"/>
      <c r="C58" s="66"/>
      <c r="D58" s="162" t="s">
        <v>88</v>
      </c>
      <c r="E58" s="162"/>
      <c r="F58" s="162"/>
      <c r="G58" s="162"/>
      <c r="H58" s="162"/>
      <c r="I58" s="67"/>
      <c r="J58" s="162" t="s">
        <v>89</v>
      </c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0">
        <f>'ZL 04 - SO_05.3'!J30</f>
        <v>89730</v>
      </c>
      <c r="AH58" s="161"/>
      <c r="AI58" s="161"/>
      <c r="AJ58" s="161"/>
      <c r="AK58" s="161"/>
      <c r="AL58" s="161"/>
      <c r="AM58" s="161"/>
      <c r="AN58" s="160">
        <f>SUM(AG58,AT58)</f>
        <v>108573.3</v>
      </c>
      <c r="AO58" s="161"/>
      <c r="AP58" s="161"/>
      <c r="AQ58" s="68" t="s">
        <v>78</v>
      </c>
      <c r="AR58" s="65"/>
      <c r="AS58" s="74">
        <v>0</v>
      </c>
      <c r="AT58" s="75">
        <f>ROUND(SUM(AV58:AW58),2)</f>
        <v>18843.3</v>
      </c>
      <c r="AU58" s="76">
        <f>'ZL 04 - SO_05.3'!P81</f>
        <v>0</v>
      </c>
      <c r="AV58" s="75">
        <f>'ZL 04 - SO_05.3'!J33</f>
        <v>18843.3</v>
      </c>
      <c r="AW58" s="75">
        <f>'ZL 04 - SO_05.3'!J34</f>
        <v>0</v>
      </c>
      <c r="AX58" s="75">
        <f>'ZL 04 - SO_05.3'!J35</f>
        <v>0</v>
      </c>
      <c r="AY58" s="75">
        <f>'ZL 04 - SO_05.3'!J36</f>
        <v>0</v>
      </c>
      <c r="AZ58" s="75">
        <f>'ZL 04 - SO_05.3'!F33</f>
        <v>89730</v>
      </c>
      <c r="BA58" s="75">
        <f>'ZL 04 - SO_05.3'!F34</f>
        <v>0</v>
      </c>
      <c r="BB58" s="75">
        <f>'ZL 04 - SO_05.3'!F35</f>
        <v>0</v>
      </c>
      <c r="BC58" s="75">
        <f>'ZL 04 - SO_05.3'!F36</f>
        <v>0</v>
      </c>
      <c r="BD58" s="77">
        <f>'ZL 04 - SO_05.3'!F37</f>
        <v>0</v>
      </c>
      <c r="BT58" s="73" t="s">
        <v>79</v>
      </c>
      <c r="BV58" s="73" t="s">
        <v>73</v>
      </c>
      <c r="BW58" s="73" t="s">
        <v>90</v>
      </c>
      <c r="BX58" s="73" t="s">
        <v>5</v>
      </c>
      <c r="CL58" s="73" t="s">
        <v>3</v>
      </c>
      <c r="CM58" s="73" t="s">
        <v>81</v>
      </c>
    </row>
    <row r="59" spans="1:91" s="1" customFormat="1" ht="30" customHeight="1">
      <c r="B59" s="25"/>
      <c r="AR59" s="25"/>
    </row>
    <row r="60" spans="1:91" s="1" customFormat="1" ht="6.95" customHeight="1">
      <c r="B60" s="34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25"/>
    </row>
  </sheetData>
  <mergeCells count="52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58:AP58"/>
    <mergeCell ref="AG58:AM58"/>
    <mergeCell ref="J58:AF58"/>
    <mergeCell ref="D58:H58"/>
    <mergeCell ref="AG54:AM54"/>
    <mergeCell ref="AN54:AP54"/>
    <mergeCell ref="J56:AF56"/>
    <mergeCell ref="D56:H56"/>
    <mergeCell ref="AN56:AP56"/>
    <mergeCell ref="AG56:AM56"/>
    <mergeCell ref="J57:AF57"/>
    <mergeCell ref="AG57:AM57"/>
    <mergeCell ref="D57:H57"/>
    <mergeCell ref="AN57:AP57"/>
    <mergeCell ref="C52:G52"/>
    <mergeCell ref="AN52:AP52"/>
    <mergeCell ref="AG52:AM52"/>
    <mergeCell ref="I52:AF52"/>
    <mergeCell ref="AN55:AP55"/>
    <mergeCell ref="D55:H55"/>
    <mergeCell ref="AG55:AM55"/>
    <mergeCell ref="J55:AF55"/>
    <mergeCell ref="L45:AO45"/>
    <mergeCell ref="AM47:AN47"/>
    <mergeCell ref="AM49:AP49"/>
    <mergeCell ref="AS49:AT51"/>
    <mergeCell ref="AM50:AP50"/>
  </mergeCells>
  <hyperlinks>
    <hyperlink ref="A55" location="'ZL 01 - SO_04_06.1'!C2" display="/" xr:uid="{00000000-0004-0000-0000-000000000000}"/>
    <hyperlink ref="A56" location="'ZL 02 - SO_04_06.2'!C2" display="/" xr:uid="{00000000-0004-0000-0000-000001000000}"/>
    <hyperlink ref="A57" location="'ZL 03 - SO_05.2'!C2" display="/" xr:uid="{00000000-0004-0000-0000-000002000000}"/>
    <hyperlink ref="A58" location="'ZL 04 - SO_05.3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110"/>
  <sheetViews>
    <sheetView showGridLines="0" topLeftCell="A19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179" t="s">
        <v>6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80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91</v>
      </c>
      <c r="L4" s="16"/>
      <c r="M4" s="78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2" t="s">
        <v>15</v>
      </c>
      <c r="L6" s="16"/>
    </row>
    <row r="7" spans="2:46" ht="16.5" customHeight="1">
      <c r="B7" s="16"/>
      <c r="E7" s="180" t="str">
        <f>'Rekapitulace stavby'!K6</f>
        <v>Dodávka interiérového vybavení - ZŠ Třebotov</v>
      </c>
      <c r="F7" s="181"/>
      <c r="G7" s="181"/>
      <c r="H7" s="181"/>
      <c r="L7" s="16"/>
    </row>
    <row r="8" spans="2:46" s="1" customFormat="1" ht="12" customHeight="1">
      <c r="B8" s="25"/>
      <c r="D8" s="22" t="s">
        <v>92</v>
      </c>
      <c r="L8" s="25"/>
    </row>
    <row r="9" spans="2:46" s="1" customFormat="1" ht="16.5" customHeight="1">
      <c r="B9" s="25"/>
      <c r="E9" s="147" t="s">
        <v>93</v>
      </c>
      <c r="F9" s="182"/>
      <c r="G9" s="182"/>
      <c r="H9" s="182"/>
      <c r="L9" s="25"/>
    </row>
    <row r="10" spans="2:46" s="1" customFormat="1" ht="11.25">
      <c r="B10" s="25"/>
      <c r="L10" s="25"/>
    </row>
    <row r="11" spans="2:46" s="1" customFormat="1" ht="12" customHeight="1">
      <c r="B11" s="25"/>
      <c r="D11" s="22" t="s">
        <v>17</v>
      </c>
      <c r="F11" s="20" t="s">
        <v>3</v>
      </c>
      <c r="I11" s="22" t="s">
        <v>18</v>
      </c>
      <c r="J11" s="20" t="s">
        <v>3</v>
      </c>
      <c r="L11" s="25"/>
    </row>
    <row r="12" spans="2:46" s="1" customFormat="1" ht="12" customHeight="1">
      <c r="B12" s="25"/>
      <c r="D12" s="22" t="s">
        <v>19</v>
      </c>
      <c r="F12" s="20" t="s">
        <v>20</v>
      </c>
      <c r="I12" s="22" t="s">
        <v>21</v>
      </c>
      <c r="J12" s="42">
        <f>'Rekapitulace stavby'!AN8</f>
        <v>45903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">
        <v>3</v>
      </c>
      <c r="L14" s="25"/>
    </row>
    <row r="15" spans="2:46" s="1" customFormat="1" ht="18" customHeight="1">
      <c r="B15" s="25"/>
      <c r="E15" s="20" t="s">
        <v>24</v>
      </c>
      <c r="I15" s="22" t="s">
        <v>25</v>
      </c>
      <c r="J15" s="20" t="s">
        <v>3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26</v>
      </c>
      <c r="I17" s="22" t="s">
        <v>23</v>
      </c>
      <c r="J17" s="20" t="s">
        <v>27</v>
      </c>
      <c r="L17" s="25"/>
    </row>
    <row r="18" spans="2:12" s="1" customFormat="1" ht="18" customHeight="1">
      <c r="B18" s="25"/>
      <c r="E18" s="20" t="s">
        <v>28</v>
      </c>
      <c r="I18" s="22" t="s">
        <v>25</v>
      </c>
      <c r="J18" s="20" t="s">
        <v>29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30</v>
      </c>
      <c r="I20" s="22" t="s">
        <v>23</v>
      </c>
      <c r="J20" s="20" t="s">
        <v>3</v>
      </c>
      <c r="L20" s="25"/>
    </row>
    <row r="21" spans="2:12" s="1" customFormat="1" ht="18" customHeight="1">
      <c r="B21" s="25"/>
      <c r="E21" s="20" t="s">
        <v>31</v>
      </c>
      <c r="I21" s="22" t="s">
        <v>25</v>
      </c>
      <c r="J21" s="20" t="s">
        <v>3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33</v>
      </c>
      <c r="I23" s="22" t="s">
        <v>23</v>
      </c>
      <c r="J23" s="20" t="s">
        <v>3</v>
      </c>
      <c r="L23" s="25"/>
    </row>
    <row r="24" spans="2:12" s="1" customFormat="1" ht="18" customHeight="1">
      <c r="B24" s="25"/>
      <c r="E24" s="20" t="s">
        <v>34</v>
      </c>
      <c r="I24" s="22" t="s">
        <v>25</v>
      </c>
      <c r="J24" s="20" t="s">
        <v>3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35</v>
      </c>
      <c r="L26" s="25"/>
    </row>
    <row r="27" spans="2:12" s="7" customFormat="1" ht="16.5" customHeight="1">
      <c r="B27" s="79"/>
      <c r="E27" s="168" t="s">
        <v>3</v>
      </c>
      <c r="F27" s="168"/>
      <c r="G27" s="168"/>
      <c r="H27" s="168"/>
      <c r="L27" s="79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3"/>
      <c r="E29" s="43"/>
      <c r="F29" s="43"/>
      <c r="G29" s="43"/>
      <c r="H29" s="43"/>
      <c r="I29" s="43"/>
      <c r="J29" s="43"/>
      <c r="K29" s="43"/>
      <c r="L29" s="25"/>
    </row>
    <row r="30" spans="2:12" s="1" customFormat="1" ht="25.35" customHeight="1">
      <c r="B30" s="25"/>
      <c r="D30" s="80" t="s">
        <v>37</v>
      </c>
      <c r="J30" s="56">
        <f>ROUND(J86, 2)</f>
        <v>5695</v>
      </c>
      <c r="L30" s="25"/>
    </row>
    <row r="31" spans="2:12" s="1" customFormat="1" ht="6.95" customHeight="1">
      <c r="B31" s="25"/>
      <c r="D31" s="43"/>
      <c r="E31" s="43"/>
      <c r="F31" s="43"/>
      <c r="G31" s="43"/>
      <c r="H31" s="43"/>
      <c r="I31" s="43"/>
      <c r="J31" s="43"/>
      <c r="K31" s="43"/>
      <c r="L31" s="25"/>
    </row>
    <row r="32" spans="2:12" s="1" customFormat="1" ht="14.45" customHeight="1">
      <c r="B32" s="25"/>
      <c r="F32" s="28" t="s">
        <v>39</v>
      </c>
      <c r="I32" s="28" t="s">
        <v>38</v>
      </c>
      <c r="J32" s="28" t="s">
        <v>40</v>
      </c>
      <c r="L32" s="25"/>
    </row>
    <row r="33" spans="2:12" s="1" customFormat="1" ht="14.45" customHeight="1">
      <c r="B33" s="25"/>
      <c r="D33" s="45" t="s">
        <v>41</v>
      </c>
      <c r="E33" s="22" t="s">
        <v>42</v>
      </c>
      <c r="F33" s="81">
        <f>ROUND((SUM(BE86:BE109)),  2)</f>
        <v>5695</v>
      </c>
      <c r="I33" s="82">
        <v>0.21</v>
      </c>
      <c r="J33" s="81">
        <f>ROUND(((SUM(BE86:BE109))*I33),  2)</f>
        <v>1195.95</v>
      </c>
      <c r="L33" s="25"/>
    </row>
    <row r="34" spans="2:12" s="1" customFormat="1" ht="14.45" customHeight="1">
      <c r="B34" s="25"/>
      <c r="E34" s="22" t="s">
        <v>43</v>
      </c>
      <c r="F34" s="81">
        <f>ROUND((SUM(BF86:BF109)),  2)</f>
        <v>0</v>
      </c>
      <c r="I34" s="82">
        <v>0.12</v>
      </c>
      <c r="J34" s="81">
        <f>ROUND(((SUM(BF86:BF109))*I34),  2)</f>
        <v>0</v>
      </c>
      <c r="L34" s="25"/>
    </row>
    <row r="35" spans="2:12" s="1" customFormat="1" ht="14.45" hidden="1" customHeight="1">
      <c r="B35" s="25"/>
      <c r="E35" s="22" t="s">
        <v>44</v>
      </c>
      <c r="F35" s="81">
        <f>ROUND((SUM(BG86:BG109)),  2)</f>
        <v>0</v>
      </c>
      <c r="I35" s="82">
        <v>0.21</v>
      </c>
      <c r="J35" s="81">
        <f>0</f>
        <v>0</v>
      </c>
      <c r="L35" s="25"/>
    </row>
    <row r="36" spans="2:12" s="1" customFormat="1" ht="14.45" hidden="1" customHeight="1">
      <c r="B36" s="25"/>
      <c r="E36" s="22" t="s">
        <v>45</v>
      </c>
      <c r="F36" s="81">
        <f>ROUND((SUM(BH86:BH109)),  2)</f>
        <v>0</v>
      </c>
      <c r="I36" s="82">
        <v>0.12</v>
      </c>
      <c r="J36" s="81">
        <f>0</f>
        <v>0</v>
      </c>
      <c r="L36" s="25"/>
    </row>
    <row r="37" spans="2:12" s="1" customFormat="1" ht="14.45" hidden="1" customHeight="1">
      <c r="B37" s="25"/>
      <c r="E37" s="22" t="s">
        <v>46</v>
      </c>
      <c r="F37" s="81">
        <f>ROUND((SUM(BI86:BI109)),  2)</f>
        <v>0</v>
      </c>
      <c r="I37" s="82">
        <v>0</v>
      </c>
      <c r="J37" s="81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3"/>
      <c r="D39" s="84" t="s">
        <v>47</v>
      </c>
      <c r="E39" s="47"/>
      <c r="F39" s="47"/>
      <c r="G39" s="85" t="s">
        <v>48</v>
      </c>
      <c r="H39" s="86" t="s">
        <v>49</v>
      </c>
      <c r="I39" s="47"/>
      <c r="J39" s="87">
        <f>SUM(J30:J37)</f>
        <v>6890.95</v>
      </c>
      <c r="K39" s="88"/>
      <c r="L39" s="25"/>
    </row>
    <row r="40" spans="2:12" s="1" customFormat="1" ht="14.45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25"/>
    </row>
    <row r="44" spans="2:12" s="1" customFormat="1" ht="6.95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25"/>
    </row>
    <row r="45" spans="2:12" s="1" customFormat="1" ht="24.95" customHeight="1">
      <c r="B45" s="25"/>
      <c r="C45" s="17" t="s">
        <v>94</v>
      </c>
      <c r="L45" s="25"/>
    </row>
    <row r="46" spans="2:12" s="1" customFormat="1" ht="6.95" customHeight="1">
      <c r="B46" s="25"/>
      <c r="L46" s="25"/>
    </row>
    <row r="47" spans="2:12" s="1" customFormat="1" ht="12" customHeight="1">
      <c r="B47" s="25"/>
      <c r="C47" s="22" t="s">
        <v>15</v>
      </c>
      <c r="L47" s="25"/>
    </row>
    <row r="48" spans="2:12" s="1" customFormat="1" ht="16.5" customHeight="1">
      <c r="B48" s="25"/>
      <c r="E48" s="180" t="str">
        <f>E7</f>
        <v>Dodávka interiérového vybavení - ZŠ Třebotov</v>
      </c>
      <c r="F48" s="181"/>
      <c r="G48" s="181"/>
      <c r="H48" s="181"/>
      <c r="L48" s="25"/>
    </row>
    <row r="49" spans="2:47" s="1" customFormat="1" ht="12" customHeight="1">
      <c r="B49" s="25"/>
      <c r="C49" s="22" t="s">
        <v>92</v>
      </c>
      <c r="L49" s="25"/>
    </row>
    <row r="50" spans="2:47" s="1" customFormat="1" ht="16.5" customHeight="1">
      <c r="B50" s="25"/>
      <c r="E50" s="147" t="str">
        <f>E9</f>
        <v>ZL 01 - SO_04_06.1</v>
      </c>
      <c r="F50" s="182"/>
      <c r="G50" s="182"/>
      <c r="H50" s="182"/>
      <c r="L50" s="25"/>
    </row>
    <row r="51" spans="2:47" s="1" customFormat="1" ht="6.95" customHeight="1">
      <c r="B51" s="25"/>
      <c r="L51" s="25"/>
    </row>
    <row r="52" spans="2:47" s="1" customFormat="1" ht="12" customHeight="1">
      <c r="B52" s="25"/>
      <c r="C52" s="22" t="s">
        <v>19</v>
      </c>
      <c r="F52" s="20" t="str">
        <f>F12</f>
        <v>Třebotov</v>
      </c>
      <c r="I52" s="22" t="s">
        <v>21</v>
      </c>
      <c r="J52" s="42">
        <f>IF(J12="","",J12)</f>
        <v>45903</v>
      </c>
      <c r="L52" s="25"/>
    </row>
    <row r="53" spans="2:47" s="1" customFormat="1" ht="6.95" customHeight="1">
      <c r="B53" s="25"/>
      <c r="L53" s="25"/>
    </row>
    <row r="54" spans="2:47" s="1" customFormat="1" ht="15.2" customHeight="1">
      <c r="B54" s="25"/>
      <c r="C54" s="22" t="s">
        <v>22</v>
      </c>
      <c r="F54" s="20" t="str">
        <f>E15</f>
        <v>Obec Třebotov</v>
      </c>
      <c r="I54" s="22" t="s">
        <v>30</v>
      </c>
      <c r="J54" s="23" t="str">
        <f>E21</f>
        <v>archlin s.r.o.</v>
      </c>
      <c r="L54" s="25"/>
    </row>
    <row r="55" spans="2:47" s="1" customFormat="1" ht="15.2" customHeight="1">
      <c r="B55" s="25"/>
      <c r="C55" s="22" t="s">
        <v>26</v>
      </c>
      <c r="F55" s="20" t="str">
        <f>IF(E18="","",E18)</f>
        <v>Prosto interiér s.r.o.</v>
      </c>
      <c r="I55" s="22" t="s">
        <v>33</v>
      </c>
      <c r="J55" s="23" t="str">
        <f>E24</f>
        <v>Viktor Vegricht</v>
      </c>
      <c r="L55" s="25"/>
    </row>
    <row r="56" spans="2:47" s="1" customFormat="1" ht="10.35" customHeight="1">
      <c r="B56" s="25"/>
      <c r="L56" s="25"/>
    </row>
    <row r="57" spans="2:47" s="1" customFormat="1" ht="29.25" customHeight="1">
      <c r="B57" s="25"/>
      <c r="C57" s="89" t="s">
        <v>95</v>
      </c>
      <c r="D57" s="83"/>
      <c r="E57" s="83"/>
      <c r="F57" s="83"/>
      <c r="G57" s="83"/>
      <c r="H57" s="83"/>
      <c r="I57" s="83"/>
      <c r="J57" s="90" t="s">
        <v>96</v>
      </c>
      <c r="K57" s="83"/>
      <c r="L57" s="25"/>
    </row>
    <row r="58" spans="2:47" s="1" customFormat="1" ht="10.35" customHeight="1">
      <c r="B58" s="25"/>
      <c r="L58" s="25"/>
    </row>
    <row r="59" spans="2:47" s="1" customFormat="1" ht="22.9" customHeight="1">
      <c r="B59" s="25"/>
      <c r="C59" s="91" t="s">
        <v>69</v>
      </c>
      <c r="J59" s="56">
        <f>J86</f>
        <v>5695</v>
      </c>
      <c r="L59" s="25"/>
      <c r="AU59" s="13" t="s">
        <v>97</v>
      </c>
    </row>
    <row r="60" spans="2:47" s="8" customFormat="1" ht="24.95" customHeight="1">
      <c r="B60" s="92"/>
      <c r="D60" s="93" t="s">
        <v>98</v>
      </c>
      <c r="E60" s="94"/>
      <c r="F60" s="94"/>
      <c r="G60" s="94"/>
      <c r="H60" s="94"/>
      <c r="I60" s="94"/>
      <c r="J60" s="95">
        <f>J87</f>
        <v>5695</v>
      </c>
      <c r="L60" s="92"/>
    </row>
    <row r="61" spans="2:47" s="9" customFormat="1" ht="19.899999999999999" customHeight="1">
      <c r="B61" s="96"/>
      <c r="D61" s="97" t="s">
        <v>99</v>
      </c>
      <c r="E61" s="98"/>
      <c r="F61" s="98"/>
      <c r="G61" s="98"/>
      <c r="H61" s="98"/>
      <c r="I61" s="98"/>
      <c r="J61" s="99">
        <f>J88</f>
        <v>1000</v>
      </c>
      <c r="L61" s="96"/>
    </row>
    <row r="62" spans="2:47" s="9" customFormat="1" ht="19.899999999999999" customHeight="1">
      <c r="B62" s="96"/>
      <c r="D62" s="97" t="s">
        <v>100</v>
      </c>
      <c r="E62" s="98"/>
      <c r="F62" s="98"/>
      <c r="G62" s="98"/>
      <c r="H62" s="98"/>
      <c r="I62" s="98"/>
      <c r="J62" s="99">
        <f>J91</f>
        <v>-5005</v>
      </c>
      <c r="L62" s="96"/>
    </row>
    <row r="63" spans="2:47" s="9" customFormat="1" ht="19.899999999999999" customHeight="1">
      <c r="B63" s="96"/>
      <c r="D63" s="97" t="s">
        <v>101</v>
      </c>
      <c r="E63" s="98"/>
      <c r="F63" s="98"/>
      <c r="G63" s="98"/>
      <c r="H63" s="98"/>
      <c r="I63" s="98"/>
      <c r="J63" s="99">
        <f>J98</f>
        <v>2400</v>
      </c>
      <c r="L63" s="96"/>
    </row>
    <row r="64" spans="2:47" s="9" customFormat="1" ht="19.899999999999999" customHeight="1">
      <c r="B64" s="96"/>
      <c r="D64" s="97" t="s">
        <v>102</v>
      </c>
      <c r="E64" s="98"/>
      <c r="F64" s="98"/>
      <c r="G64" s="98"/>
      <c r="H64" s="98"/>
      <c r="I64" s="98"/>
      <c r="J64" s="99">
        <f>J101</f>
        <v>2400</v>
      </c>
      <c r="L64" s="96"/>
    </row>
    <row r="65" spans="2:12" s="9" customFormat="1" ht="19.899999999999999" customHeight="1">
      <c r="B65" s="96"/>
      <c r="D65" s="97" t="s">
        <v>103</v>
      </c>
      <c r="E65" s="98"/>
      <c r="F65" s="98"/>
      <c r="G65" s="98"/>
      <c r="H65" s="98"/>
      <c r="I65" s="98"/>
      <c r="J65" s="99">
        <f>J104</f>
        <v>400</v>
      </c>
      <c r="L65" s="96"/>
    </row>
    <row r="66" spans="2:12" s="9" customFormat="1" ht="19.899999999999999" customHeight="1">
      <c r="B66" s="96"/>
      <c r="D66" s="97" t="s">
        <v>104</v>
      </c>
      <c r="E66" s="98"/>
      <c r="F66" s="98"/>
      <c r="G66" s="98"/>
      <c r="H66" s="98"/>
      <c r="I66" s="98"/>
      <c r="J66" s="99">
        <f>J107</f>
        <v>4500</v>
      </c>
      <c r="L66" s="96"/>
    </row>
    <row r="67" spans="2:12" s="1" customFormat="1" ht="21.75" customHeight="1">
      <c r="B67" s="25"/>
      <c r="L67" s="25"/>
    </row>
    <row r="68" spans="2:12" s="1" customFormat="1" ht="6.95" customHeight="1">
      <c r="B68" s="34"/>
      <c r="C68" s="35"/>
      <c r="D68" s="35"/>
      <c r="E68" s="35"/>
      <c r="F68" s="35"/>
      <c r="G68" s="35"/>
      <c r="H68" s="35"/>
      <c r="I68" s="35"/>
      <c r="J68" s="35"/>
      <c r="K68" s="35"/>
      <c r="L68" s="25"/>
    </row>
    <row r="72" spans="2:12" s="1" customFormat="1" ht="6.95" customHeight="1"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25"/>
    </row>
    <row r="73" spans="2:12" s="1" customFormat="1" ht="24.95" customHeight="1">
      <c r="B73" s="25"/>
      <c r="C73" s="17" t="s">
        <v>105</v>
      </c>
      <c r="L73" s="25"/>
    </row>
    <row r="74" spans="2:12" s="1" customFormat="1" ht="6.95" customHeight="1">
      <c r="B74" s="25"/>
      <c r="L74" s="25"/>
    </row>
    <row r="75" spans="2:12" s="1" customFormat="1" ht="12" customHeight="1">
      <c r="B75" s="25"/>
      <c r="C75" s="22" t="s">
        <v>15</v>
      </c>
      <c r="L75" s="25"/>
    </row>
    <row r="76" spans="2:12" s="1" customFormat="1" ht="16.5" customHeight="1">
      <c r="B76" s="25"/>
      <c r="E76" s="180" t="str">
        <f>E7</f>
        <v>Dodávka interiérového vybavení - ZŠ Třebotov</v>
      </c>
      <c r="F76" s="181"/>
      <c r="G76" s="181"/>
      <c r="H76" s="181"/>
      <c r="L76" s="25"/>
    </row>
    <row r="77" spans="2:12" s="1" customFormat="1" ht="12" customHeight="1">
      <c r="B77" s="25"/>
      <c r="C77" s="22" t="s">
        <v>92</v>
      </c>
      <c r="L77" s="25"/>
    </row>
    <row r="78" spans="2:12" s="1" customFormat="1" ht="16.5" customHeight="1">
      <c r="B78" s="25"/>
      <c r="E78" s="147" t="str">
        <f>E9</f>
        <v>ZL 01 - SO_04_06.1</v>
      </c>
      <c r="F78" s="182"/>
      <c r="G78" s="182"/>
      <c r="H78" s="182"/>
      <c r="L78" s="25"/>
    </row>
    <row r="79" spans="2:12" s="1" customFormat="1" ht="6.95" customHeight="1">
      <c r="B79" s="25"/>
      <c r="L79" s="25"/>
    </row>
    <row r="80" spans="2:12" s="1" customFormat="1" ht="12" customHeight="1">
      <c r="B80" s="25"/>
      <c r="C80" s="22" t="s">
        <v>19</v>
      </c>
      <c r="F80" s="20" t="str">
        <f>F12</f>
        <v>Třebotov</v>
      </c>
      <c r="I80" s="22" t="s">
        <v>21</v>
      </c>
      <c r="J80" s="42">
        <f>IF(J12="","",J12)</f>
        <v>45903</v>
      </c>
      <c r="L80" s="25"/>
    </row>
    <row r="81" spans="2:65" s="1" customFormat="1" ht="6.95" customHeight="1">
      <c r="B81" s="25"/>
      <c r="L81" s="25"/>
    </row>
    <row r="82" spans="2:65" s="1" customFormat="1" ht="15.2" customHeight="1">
      <c r="B82" s="25"/>
      <c r="C82" s="22" t="s">
        <v>22</v>
      </c>
      <c r="F82" s="20" t="str">
        <f>E15</f>
        <v>Obec Třebotov</v>
      </c>
      <c r="I82" s="22" t="s">
        <v>30</v>
      </c>
      <c r="J82" s="23" t="str">
        <f>E21</f>
        <v>archlin s.r.o.</v>
      </c>
      <c r="L82" s="25"/>
    </row>
    <row r="83" spans="2:65" s="1" customFormat="1" ht="15.2" customHeight="1">
      <c r="B83" s="25"/>
      <c r="C83" s="22" t="s">
        <v>26</v>
      </c>
      <c r="F83" s="20" t="str">
        <f>IF(E18="","",E18)</f>
        <v>Prosto interiér s.r.o.</v>
      </c>
      <c r="I83" s="22" t="s">
        <v>33</v>
      </c>
      <c r="J83" s="23" t="str">
        <f>E24</f>
        <v>Viktor Vegricht</v>
      </c>
      <c r="L83" s="25"/>
    </row>
    <row r="84" spans="2:65" s="1" customFormat="1" ht="10.35" customHeight="1">
      <c r="B84" s="25"/>
      <c r="L84" s="25"/>
    </row>
    <row r="85" spans="2:65" s="10" customFormat="1" ht="29.25" customHeight="1">
      <c r="B85" s="100"/>
      <c r="C85" s="101" t="s">
        <v>106</v>
      </c>
      <c r="D85" s="102" t="s">
        <v>56</v>
      </c>
      <c r="E85" s="102" t="s">
        <v>52</v>
      </c>
      <c r="F85" s="102" t="s">
        <v>53</v>
      </c>
      <c r="G85" s="102" t="s">
        <v>107</v>
      </c>
      <c r="H85" s="102" t="s">
        <v>108</v>
      </c>
      <c r="I85" s="102" t="s">
        <v>109</v>
      </c>
      <c r="J85" s="102" t="s">
        <v>96</v>
      </c>
      <c r="K85" s="103" t="s">
        <v>110</v>
      </c>
      <c r="L85" s="100"/>
      <c r="M85" s="49" t="s">
        <v>3</v>
      </c>
      <c r="N85" s="50" t="s">
        <v>41</v>
      </c>
      <c r="O85" s="50" t="s">
        <v>111</v>
      </c>
      <c r="P85" s="50" t="s">
        <v>112</v>
      </c>
      <c r="Q85" s="50" t="s">
        <v>113</v>
      </c>
      <c r="R85" s="50" t="s">
        <v>114</v>
      </c>
      <c r="S85" s="50" t="s">
        <v>115</v>
      </c>
      <c r="T85" s="51" t="s">
        <v>116</v>
      </c>
    </row>
    <row r="86" spans="2:65" s="1" customFormat="1" ht="22.9" customHeight="1">
      <c r="B86" s="25"/>
      <c r="C86" s="54" t="s">
        <v>117</v>
      </c>
      <c r="J86" s="104">
        <f>BK86</f>
        <v>5695</v>
      </c>
      <c r="L86" s="25"/>
      <c r="M86" s="52"/>
      <c r="N86" s="43"/>
      <c r="O86" s="43"/>
      <c r="P86" s="105">
        <f>P87</f>
        <v>0</v>
      </c>
      <c r="Q86" s="43"/>
      <c r="R86" s="105">
        <f>R87</f>
        <v>-1.6999999999999999E-3</v>
      </c>
      <c r="S86" s="43"/>
      <c r="T86" s="106">
        <f>T87</f>
        <v>0</v>
      </c>
      <c r="AT86" s="13" t="s">
        <v>70</v>
      </c>
      <c r="AU86" s="13" t="s">
        <v>97</v>
      </c>
      <c r="BK86" s="107">
        <f>BK87</f>
        <v>5695</v>
      </c>
    </row>
    <row r="87" spans="2:65" s="11" customFormat="1" ht="25.9" customHeight="1">
      <c r="B87" s="108"/>
      <c r="D87" s="109" t="s">
        <v>70</v>
      </c>
      <c r="E87" s="110" t="s">
        <v>118</v>
      </c>
      <c r="F87" s="110" t="s">
        <v>118</v>
      </c>
      <c r="J87" s="111">
        <f>BK87</f>
        <v>5695</v>
      </c>
      <c r="L87" s="108"/>
      <c r="M87" s="112"/>
      <c r="P87" s="113">
        <f>P88+P91+P98+P101+P104+P107</f>
        <v>0</v>
      </c>
      <c r="R87" s="113">
        <f>R88+R91+R98+R101+R104+R107</f>
        <v>-1.6999999999999999E-3</v>
      </c>
      <c r="T87" s="114">
        <f>T88+T91+T98+T101+T104+T107</f>
        <v>0</v>
      </c>
      <c r="AR87" s="109" t="s">
        <v>119</v>
      </c>
      <c r="AT87" s="115" t="s">
        <v>70</v>
      </c>
      <c r="AU87" s="115" t="s">
        <v>71</v>
      </c>
      <c r="AY87" s="109" t="s">
        <v>120</v>
      </c>
      <c r="BK87" s="116">
        <f>BK88+BK91+BK98+BK101+BK104+BK107</f>
        <v>5695</v>
      </c>
    </row>
    <row r="88" spans="2:65" s="11" customFormat="1" ht="22.9" customHeight="1">
      <c r="B88" s="108"/>
      <c r="D88" s="109" t="s">
        <v>70</v>
      </c>
      <c r="E88" s="117" t="s">
        <v>121</v>
      </c>
      <c r="F88" s="117" t="s">
        <v>122</v>
      </c>
      <c r="J88" s="118">
        <f>BK88</f>
        <v>1000</v>
      </c>
      <c r="L88" s="108"/>
      <c r="M88" s="112"/>
      <c r="P88" s="113">
        <f>SUM(P89:P90)</f>
        <v>0</v>
      </c>
      <c r="R88" s="113">
        <f>SUM(R89:R90)</f>
        <v>0</v>
      </c>
      <c r="T88" s="114">
        <f>SUM(T89:T90)</f>
        <v>0</v>
      </c>
      <c r="AR88" s="109" t="s">
        <v>119</v>
      </c>
      <c r="AT88" s="115" t="s">
        <v>70</v>
      </c>
      <c r="AU88" s="115" t="s">
        <v>79</v>
      </c>
      <c r="AY88" s="109" t="s">
        <v>120</v>
      </c>
      <c r="BK88" s="116">
        <f>SUM(BK89:BK90)</f>
        <v>1000</v>
      </c>
    </row>
    <row r="89" spans="2:65" s="1" customFormat="1" ht="24.2" customHeight="1">
      <c r="B89" s="119"/>
      <c r="C89" s="120" t="s">
        <v>79</v>
      </c>
      <c r="D89" s="120" t="s">
        <v>123</v>
      </c>
      <c r="E89" s="121" t="s">
        <v>124</v>
      </c>
      <c r="F89" s="122" t="s">
        <v>125</v>
      </c>
      <c r="G89" s="123" t="s">
        <v>126</v>
      </c>
      <c r="H89" s="124">
        <v>1</v>
      </c>
      <c r="I89" s="125">
        <v>1000</v>
      </c>
      <c r="J89" s="125">
        <f>ROUND(I89*H89,2)</f>
        <v>1000</v>
      </c>
      <c r="K89" s="122" t="s">
        <v>3</v>
      </c>
      <c r="L89" s="25"/>
      <c r="M89" s="126" t="s">
        <v>3</v>
      </c>
      <c r="N89" s="127" t="s">
        <v>42</v>
      </c>
      <c r="O89" s="128">
        <v>0</v>
      </c>
      <c r="P89" s="128">
        <f>O89*H89</f>
        <v>0</v>
      </c>
      <c r="Q89" s="128">
        <v>0</v>
      </c>
      <c r="R89" s="128">
        <f>Q89*H89</f>
        <v>0</v>
      </c>
      <c r="S89" s="128">
        <v>0</v>
      </c>
      <c r="T89" s="129">
        <f>S89*H89</f>
        <v>0</v>
      </c>
      <c r="AR89" s="130" t="s">
        <v>127</v>
      </c>
      <c r="AT89" s="130" t="s">
        <v>123</v>
      </c>
      <c r="AU89" s="130" t="s">
        <v>81</v>
      </c>
      <c r="AY89" s="13" t="s">
        <v>120</v>
      </c>
      <c r="BE89" s="131">
        <f>IF(N89="základní",J89,0)</f>
        <v>1000</v>
      </c>
      <c r="BF89" s="131">
        <f>IF(N89="snížená",J89,0)</f>
        <v>0</v>
      </c>
      <c r="BG89" s="131">
        <f>IF(N89="zákl. přenesená",J89,0)</f>
        <v>0</v>
      </c>
      <c r="BH89" s="131">
        <f>IF(N89="sníž. přenesená",J89,0)</f>
        <v>0</v>
      </c>
      <c r="BI89" s="131">
        <f>IF(N89="nulová",J89,0)</f>
        <v>0</v>
      </c>
      <c r="BJ89" s="13" t="s">
        <v>79</v>
      </c>
      <c r="BK89" s="131">
        <f>ROUND(I89*H89,2)</f>
        <v>1000</v>
      </c>
      <c r="BL89" s="13" t="s">
        <v>127</v>
      </c>
      <c r="BM89" s="130" t="s">
        <v>128</v>
      </c>
    </row>
    <row r="90" spans="2:65" s="1" customFormat="1" ht="19.5">
      <c r="B90" s="25"/>
      <c r="D90" s="132" t="s">
        <v>129</v>
      </c>
      <c r="F90" s="133" t="s">
        <v>130</v>
      </c>
      <c r="L90" s="25"/>
      <c r="M90" s="134"/>
      <c r="T90" s="46"/>
      <c r="AT90" s="13" t="s">
        <v>129</v>
      </c>
      <c r="AU90" s="13" t="s">
        <v>81</v>
      </c>
    </row>
    <row r="91" spans="2:65" s="11" customFormat="1" ht="22.9" customHeight="1">
      <c r="B91" s="108"/>
      <c r="D91" s="109" t="s">
        <v>70</v>
      </c>
      <c r="E91" s="117" t="s">
        <v>131</v>
      </c>
      <c r="F91" s="117" t="s">
        <v>132</v>
      </c>
      <c r="J91" s="118">
        <f>BK91</f>
        <v>-5005</v>
      </c>
      <c r="L91" s="108"/>
      <c r="M91" s="112"/>
      <c r="P91" s="113">
        <f>SUM(P92:P97)</f>
        <v>0</v>
      </c>
      <c r="R91" s="113">
        <f>SUM(R92:R97)</f>
        <v>-1.6999999999999999E-3</v>
      </c>
      <c r="T91" s="114">
        <f>SUM(T92:T97)</f>
        <v>0</v>
      </c>
      <c r="AR91" s="109" t="s">
        <v>119</v>
      </c>
      <c r="AT91" s="115" t="s">
        <v>70</v>
      </c>
      <c r="AU91" s="115" t="s">
        <v>79</v>
      </c>
      <c r="AY91" s="109" t="s">
        <v>120</v>
      </c>
      <c r="BK91" s="116">
        <f>SUM(BK92:BK97)</f>
        <v>-5005</v>
      </c>
    </row>
    <row r="92" spans="2:65" s="1" customFormat="1" ht="24.2" customHeight="1">
      <c r="B92" s="119"/>
      <c r="C92" s="120" t="s">
        <v>81</v>
      </c>
      <c r="D92" s="120" t="s">
        <v>123</v>
      </c>
      <c r="E92" s="121" t="s">
        <v>133</v>
      </c>
      <c r="F92" s="122" t="s">
        <v>134</v>
      </c>
      <c r="G92" s="123" t="s">
        <v>135</v>
      </c>
      <c r="H92" s="124">
        <v>-1</v>
      </c>
      <c r="I92" s="125">
        <v>330</v>
      </c>
      <c r="J92" s="125">
        <f>ROUND(I92*H92,2)</f>
        <v>-330</v>
      </c>
      <c r="K92" s="122" t="s">
        <v>136</v>
      </c>
      <c r="L92" s="25"/>
      <c r="M92" s="126" t="s">
        <v>3</v>
      </c>
      <c r="N92" s="127" t="s">
        <v>42</v>
      </c>
      <c r="O92" s="128">
        <v>0</v>
      </c>
      <c r="P92" s="128">
        <f>O92*H92</f>
        <v>0</v>
      </c>
      <c r="Q92" s="128">
        <v>0</v>
      </c>
      <c r="R92" s="128">
        <f>Q92*H92</f>
        <v>0</v>
      </c>
      <c r="S92" s="128">
        <v>0</v>
      </c>
      <c r="T92" s="129">
        <f>S92*H92</f>
        <v>0</v>
      </c>
      <c r="AR92" s="130" t="s">
        <v>127</v>
      </c>
      <c r="AT92" s="130" t="s">
        <v>123</v>
      </c>
      <c r="AU92" s="130" t="s">
        <v>81</v>
      </c>
      <c r="AY92" s="13" t="s">
        <v>120</v>
      </c>
      <c r="BE92" s="131">
        <f>IF(N92="základní",J92,0)</f>
        <v>-330</v>
      </c>
      <c r="BF92" s="131">
        <f>IF(N92="snížená",J92,0)</f>
        <v>0</v>
      </c>
      <c r="BG92" s="131">
        <f>IF(N92="zákl. přenesená",J92,0)</f>
        <v>0</v>
      </c>
      <c r="BH92" s="131">
        <f>IF(N92="sníž. přenesená",J92,0)</f>
        <v>0</v>
      </c>
      <c r="BI92" s="131">
        <f>IF(N92="nulová",J92,0)</f>
        <v>0</v>
      </c>
      <c r="BJ92" s="13" t="s">
        <v>79</v>
      </c>
      <c r="BK92" s="131">
        <f>ROUND(I92*H92,2)</f>
        <v>-330</v>
      </c>
      <c r="BL92" s="13" t="s">
        <v>127</v>
      </c>
      <c r="BM92" s="130" t="s">
        <v>137</v>
      </c>
    </row>
    <row r="93" spans="2:65" s="1" customFormat="1" ht="19.5">
      <c r="B93" s="25"/>
      <c r="D93" s="132" t="s">
        <v>129</v>
      </c>
      <c r="F93" s="133" t="s">
        <v>138</v>
      </c>
      <c r="L93" s="25"/>
      <c r="M93" s="134"/>
      <c r="T93" s="46"/>
      <c r="AT93" s="13" t="s">
        <v>129</v>
      </c>
      <c r="AU93" s="13" t="s">
        <v>81</v>
      </c>
    </row>
    <row r="94" spans="2:65" s="1" customFormat="1" ht="16.5" customHeight="1">
      <c r="B94" s="119"/>
      <c r="C94" s="135" t="s">
        <v>139</v>
      </c>
      <c r="D94" s="135" t="s">
        <v>140</v>
      </c>
      <c r="E94" s="136" t="s">
        <v>141</v>
      </c>
      <c r="F94" s="137" t="s">
        <v>142</v>
      </c>
      <c r="G94" s="138" t="s">
        <v>135</v>
      </c>
      <c r="H94" s="139">
        <v>-1</v>
      </c>
      <c r="I94" s="140">
        <v>2640</v>
      </c>
      <c r="J94" s="140">
        <f>ROUND(I94*H94,2)</f>
        <v>-2640</v>
      </c>
      <c r="K94" s="137" t="s">
        <v>136</v>
      </c>
      <c r="L94" s="141"/>
      <c r="M94" s="142" t="s">
        <v>3</v>
      </c>
      <c r="N94" s="143" t="s">
        <v>42</v>
      </c>
      <c r="O94" s="128">
        <v>0</v>
      </c>
      <c r="P94" s="128">
        <f>O94*H94</f>
        <v>0</v>
      </c>
      <c r="Q94" s="128">
        <v>8.4999999999999995E-4</v>
      </c>
      <c r="R94" s="128">
        <f>Q94*H94</f>
        <v>-8.4999999999999995E-4</v>
      </c>
      <c r="S94" s="128">
        <v>0</v>
      </c>
      <c r="T94" s="129">
        <f>S94*H94</f>
        <v>0</v>
      </c>
      <c r="AR94" s="130" t="s">
        <v>127</v>
      </c>
      <c r="AT94" s="130" t="s">
        <v>140</v>
      </c>
      <c r="AU94" s="130" t="s">
        <v>81</v>
      </c>
      <c r="AY94" s="13" t="s">
        <v>120</v>
      </c>
      <c r="BE94" s="131">
        <f>IF(N94="základní",J94,0)</f>
        <v>-2640</v>
      </c>
      <c r="BF94" s="131">
        <f>IF(N94="snížená",J94,0)</f>
        <v>0</v>
      </c>
      <c r="BG94" s="131">
        <f>IF(N94="zákl. přenesená",J94,0)</f>
        <v>0</v>
      </c>
      <c r="BH94" s="131">
        <f>IF(N94="sníž. přenesená",J94,0)</f>
        <v>0</v>
      </c>
      <c r="BI94" s="131">
        <f>IF(N94="nulová",J94,0)</f>
        <v>0</v>
      </c>
      <c r="BJ94" s="13" t="s">
        <v>79</v>
      </c>
      <c r="BK94" s="131">
        <f>ROUND(I94*H94,2)</f>
        <v>-2640</v>
      </c>
      <c r="BL94" s="13" t="s">
        <v>127</v>
      </c>
      <c r="BM94" s="130" t="s">
        <v>143</v>
      </c>
    </row>
    <row r="95" spans="2:65" s="1" customFormat="1" ht="24.2" customHeight="1">
      <c r="B95" s="119"/>
      <c r="C95" s="120" t="s">
        <v>119</v>
      </c>
      <c r="D95" s="120" t="s">
        <v>123</v>
      </c>
      <c r="E95" s="121" t="s">
        <v>144</v>
      </c>
      <c r="F95" s="122" t="s">
        <v>145</v>
      </c>
      <c r="G95" s="123" t="s">
        <v>135</v>
      </c>
      <c r="H95" s="124">
        <v>-1</v>
      </c>
      <c r="I95" s="125">
        <v>330</v>
      </c>
      <c r="J95" s="125">
        <f>ROUND(I95*H95,2)</f>
        <v>-330</v>
      </c>
      <c r="K95" s="122" t="s">
        <v>136</v>
      </c>
      <c r="L95" s="25"/>
      <c r="M95" s="126" t="s">
        <v>3</v>
      </c>
      <c r="N95" s="127" t="s">
        <v>42</v>
      </c>
      <c r="O95" s="128">
        <v>0</v>
      </c>
      <c r="P95" s="128">
        <f>O95*H95</f>
        <v>0</v>
      </c>
      <c r="Q95" s="128">
        <v>0</v>
      </c>
      <c r="R95" s="128">
        <f>Q95*H95</f>
        <v>0</v>
      </c>
      <c r="S95" s="128">
        <v>0</v>
      </c>
      <c r="T95" s="129">
        <f>S95*H95</f>
        <v>0</v>
      </c>
      <c r="AR95" s="130" t="s">
        <v>127</v>
      </c>
      <c r="AT95" s="130" t="s">
        <v>123</v>
      </c>
      <c r="AU95" s="130" t="s">
        <v>81</v>
      </c>
      <c r="AY95" s="13" t="s">
        <v>120</v>
      </c>
      <c r="BE95" s="131">
        <f>IF(N95="základní",J95,0)</f>
        <v>-330</v>
      </c>
      <c r="BF95" s="131">
        <f>IF(N95="snížená",J95,0)</f>
        <v>0</v>
      </c>
      <c r="BG95" s="131">
        <f>IF(N95="zákl. přenesená",J95,0)</f>
        <v>0</v>
      </c>
      <c r="BH95" s="131">
        <f>IF(N95="sníž. přenesená",J95,0)</f>
        <v>0</v>
      </c>
      <c r="BI95" s="131">
        <f>IF(N95="nulová",J95,0)</f>
        <v>0</v>
      </c>
      <c r="BJ95" s="13" t="s">
        <v>79</v>
      </c>
      <c r="BK95" s="131">
        <f>ROUND(I95*H95,2)</f>
        <v>-330</v>
      </c>
      <c r="BL95" s="13" t="s">
        <v>127</v>
      </c>
      <c r="BM95" s="130" t="s">
        <v>146</v>
      </c>
    </row>
    <row r="96" spans="2:65" s="1" customFormat="1" ht="19.5">
      <c r="B96" s="25"/>
      <c r="D96" s="132" t="s">
        <v>129</v>
      </c>
      <c r="F96" s="133" t="s">
        <v>138</v>
      </c>
      <c r="L96" s="25"/>
      <c r="M96" s="134"/>
      <c r="T96" s="46"/>
      <c r="AT96" s="13" t="s">
        <v>129</v>
      </c>
      <c r="AU96" s="13" t="s">
        <v>81</v>
      </c>
    </row>
    <row r="97" spans="2:65" s="1" customFormat="1" ht="16.5" customHeight="1">
      <c r="B97" s="119"/>
      <c r="C97" s="135" t="s">
        <v>147</v>
      </c>
      <c r="D97" s="135" t="s">
        <v>140</v>
      </c>
      <c r="E97" s="136" t="s">
        <v>148</v>
      </c>
      <c r="F97" s="137" t="s">
        <v>149</v>
      </c>
      <c r="G97" s="138" t="s">
        <v>135</v>
      </c>
      <c r="H97" s="139">
        <v>-1</v>
      </c>
      <c r="I97" s="140">
        <v>1705</v>
      </c>
      <c r="J97" s="140">
        <f>ROUND(I97*H97,2)</f>
        <v>-1705</v>
      </c>
      <c r="K97" s="137" t="s">
        <v>136</v>
      </c>
      <c r="L97" s="141"/>
      <c r="M97" s="142" t="s">
        <v>3</v>
      </c>
      <c r="N97" s="143" t="s">
        <v>42</v>
      </c>
      <c r="O97" s="128">
        <v>0</v>
      </c>
      <c r="P97" s="128">
        <f>O97*H97</f>
        <v>0</v>
      </c>
      <c r="Q97" s="128">
        <v>8.4999999999999995E-4</v>
      </c>
      <c r="R97" s="128">
        <f>Q97*H97</f>
        <v>-8.4999999999999995E-4</v>
      </c>
      <c r="S97" s="128">
        <v>0</v>
      </c>
      <c r="T97" s="129">
        <f>S97*H97</f>
        <v>0</v>
      </c>
      <c r="AR97" s="130" t="s">
        <v>127</v>
      </c>
      <c r="AT97" s="130" t="s">
        <v>140</v>
      </c>
      <c r="AU97" s="130" t="s">
        <v>81</v>
      </c>
      <c r="AY97" s="13" t="s">
        <v>120</v>
      </c>
      <c r="BE97" s="131">
        <f>IF(N97="základní",J97,0)</f>
        <v>-1705</v>
      </c>
      <c r="BF97" s="131">
        <f>IF(N97="snížená",J97,0)</f>
        <v>0</v>
      </c>
      <c r="BG97" s="131">
        <f>IF(N97="zákl. přenesená",J97,0)</f>
        <v>0</v>
      </c>
      <c r="BH97" s="131">
        <f>IF(N97="sníž. přenesená",J97,0)</f>
        <v>0</v>
      </c>
      <c r="BI97" s="131">
        <f>IF(N97="nulová",J97,0)</f>
        <v>0</v>
      </c>
      <c r="BJ97" s="13" t="s">
        <v>79</v>
      </c>
      <c r="BK97" s="131">
        <f>ROUND(I97*H97,2)</f>
        <v>-1705</v>
      </c>
      <c r="BL97" s="13" t="s">
        <v>127</v>
      </c>
      <c r="BM97" s="130" t="s">
        <v>150</v>
      </c>
    </row>
    <row r="98" spans="2:65" s="11" customFormat="1" ht="22.9" customHeight="1">
      <c r="B98" s="108"/>
      <c r="D98" s="109" t="s">
        <v>70</v>
      </c>
      <c r="E98" s="117" t="s">
        <v>151</v>
      </c>
      <c r="F98" s="117" t="s">
        <v>152</v>
      </c>
      <c r="J98" s="118">
        <f>BK98</f>
        <v>2400</v>
      </c>
      <c r="L98" s="108"/>
      <c r="M98" s="112"/>
      <c r="P98" s="113">
        <f>SUM(P99:P100)</f>
        <v>0</v>
      </c>
      <c r="R98" s="113">
        <f>SUM(R99:R100)</f>
        <v>0</v>
      </c>
      <c r="T98" s="114">
        <f>SUM(T99:T100)</f>
        <v>0</v>
      </c>
      <c r="AR98" s="109" t="s">
        <v>119</v>
      </c>
      <c r="AT98" s="115" t="s">
        <v>70</v>
      </c>
      <c r="AU98" s="115" t="s">
        <v>79</v>
      </c>
      <c r="AY98" s="109" t="s">
        <v>120</v>
      </c>
      <c r="BK98" s="116">
        <f>SUM(BK99:BK100)</f>
        <v>2400</v>
      </c>
    </row>
    <row r="99" spans="2:65" s="1" customFormat="1" ht="24.2" customHeight="1">
      <c r="B99" s="119"/>
      <c r="C99" s="120" t="s">
        <v>153</v>
      </c>
      <c r="D99" s="120" t="s">
        <v>123</v>
      </c>
      <c r="E99" s="121" t="s">
        <v>154</v>
      </c>
      <c r="F99" s="122" t="s">
        <v>155</v>
      </c>
      <c r="G99" s="123" t="s">
        <v>126</v>
      </c>
      <c r="H99" s="124">
        <v>2</v>
      </c>
      <c r="I99" s="125">
        <v>1200</v>
      </c>
      <c r="J99" s="125">
        <f>ROUND(I99*H99,2)</f>
        <v>2400</v>
      </c>
      <c r="K99" s="122" t="s">
        <v>3</v>
      </c>
      <c r="L99" s="25"/>
      <c r="M99" s="126" t="s">
        <v>3</v>
      </c>
      <c r="N99" s="127" t="s">
        <v>42</v>
      </c>
      <c r="O99" s="128">
        <v>0</v>
      </c>
      <c r="P99" s="128">
        <f>O99*H99</f>
        <v>0</v>
      </c>
      <c r="Q99" s="128">
        <v>0</v>
      </c>
      <c r="R99" s="128">
        <f>Q99*H99</f>
        <v>0</v>
      </c>
      <c r="S99" s="128">
        <v>0</v>
      </c>
      <c r="T99" s="129">
        <f>S99*H99</f>
        <v>0</v>
      </c>
      <c r="AR99" s="130" t="s">
        <v>127</v>
      </c>
      <c r="AT99" s="130" t="s">
        <v>123</v>
      </c>
      <c r="AU99" s="130" t="s">
        <v>81</v>
      </c>
      <c r="AY99" s="13" t="s">
        <v>120</v>
      </c>
      <c r="BE99" s="131">
        <f>IF(N99="základní",J99,0)</f>
        <v>2400</v>
      </c>
      <c r="BF99" s="131">
        <f>IF(N99="snížená",J99,0)</f>
        <v>0</v>
      </c>
      <c r="BG99" s="131">
        <f>IF(N99="zákl. přenesená",J99,0)</f>
        <v>0</v>
      </c>
      <c r="BH99" s="131">
        <f>IF(N99="sníž. přenesená",J99,0)</f>
        <v>0</v>
      </c>
      <c r="BI99" s="131">
        <f>IF(N99="nulová",J99,0)</f>
        <v>0</v>
      </c>
      <c r="BJ99" s="13" t="s">
        <v>79</v>
      </c>
      <c r="BK99" s="131">
        <f>ROUND(I99*H99,2)</f>
        <v>2400</v>
      </c>
      <c r="BL99" s="13" t="s">
        <v>127</v>
      </c>
      <c r="BM99" s="130" t="s">
        <v>156</v>
      </c>
    </row>
    <row r="100" spans="2:65" s="1" customFormat="1" ht="19.5">
      <c r="B100" s="25"/>
      <c r="D100" s="132" t="s">
        <v>129</v>
      </c>
      <c r="F100" s="133" t="s">
        <v>157</v>
      </c>
      <c r="L100" s="25"/>
      <c r="M100" s="134"/>
      <c r="T100" s="46"/>
      <c r="AT100" s="13" t="s">
        <v>129</v>
      </c>
      <c r="AU100" s="13" t="s">
        <v>81</v>
      </c>
    </row>
    <row r="101" spans="2:65" s="11" customFormat="1" ht="22.9" customHeight="1">
      <c r="B101" s="108"/>
      <c r="D101" s="109" t="s">
        <v>70</v>
      </c>
      <c r="E101" s="117" t="s">
        <v>158</v>
      </c>
      <c r="F101" s="117" t="s">
        <v>152</v>
      </c>
      <c r="J101" s="118">
        <f>BK101</f>
        <v>2400</v>
      </c>
      <c r="L101" s="108"/>
      <c r="M101" s="112"/>
      <c r="P101" s="113">
        <f>SUM(P102:P103)</f>
        <v>0</v>
      </c>
      <c r="R101" s="113">
        <f>SUM(R102:R103)</f>
        <v>0</v>
      </c>
      <c r="T101" s="114">
        <f>SUM(T102:T103)</f>
        <v>0</v>
      </c>
      <c r="AR101" s="109" t="s">
        <v>119</v>
      </c>
      <c r="AT101" s="115" t="s">
        <v>70</v>
      </c>
      <c r="AU101" s="115" t="s">
        <v>79</v>
      </c>
      <c r="AY101" s="109" t="s">
        <v>120</v>
      </c>
      <c r="BK101" s="116">
        <f>SUM(BK102:BK103)</f>
        <v>2400</v>
      </c>
    </row>
    <row r="102" spans="2:65" s="1" customFormat="1" ht="24.2" customHeight="1">
      <c r="B102" s="119"/>
      <c r="C102" s="120" t="s">
        <v>159</v>
      </c>
      <c r="D102" s="120" t="s">
        <v>123</v>
      </c>
      <c r="E102" s="121" t="s">
        <v>154</v>
      </c>
      <c r="F102" s="122" t="s">
        <v>155</v>
      </c>
      <c r="G102" s="123" t="s">
        <v>126</v>
      </c>
      <c r="H102" s="124">
        <v>2</v>
      </c>
      <c r="I102" s="125">
        <v>1200</v>
      </c>
      <c r="J102" s="125">
        <f>ROUND(I102*H102,2)</f>
        <v>2400</v>
      </c>
      <c r="K102" s="122" t="s">
        <v>3</v>
      </c>
      <c r="L102" s="25"/>
      <c r="M102" s="126" t="s">
        <v>3</v>
      </c>
      <c r="N102" s="127" t="s">
        <v>42</v>
      </c>
      <c r="O102" s="128">
        <v>0</v>
      </c>
      <c r="P102" s="128">
        <f>O102*H102</f>
        <v>0</v>
      </c>
      <c r="Q102" s="128">
        <v>0</v>
      </c>
      <c r="R102" s="128">
        <f>Q102*H102</f>
        <v>0</v>
      </c>
      <c r="S102" s="128">
        <v>0</v>
      </c>
      <c r="T102" s="129">
        <f>S102*H102</f>
        <v>0</v>
      </c>
      <c r="AR102" s="130" t="s">
        <v>127</v>
      </c>
      <c r="AT102" s="130" t="s">
        <v>123</v>
      </c>
      <c r="AU102" s="130" t="s">
        <v>81</v>
      </c>
      <c r="AY102" s="13" t="s">
        <v>120</v>
      </c>
      <c r="BE102" s="131">
        <f>IF(N102="základní",J102,0)</f>
        <v>2400</v>
      </c>
      <c r="BF102" s="131">
        <f>IF(N102="snížená",J102,0)</f>
        <v>0</v>
      </c>
      <c r="BG102" s="131">
        <f>IF(N102="zákl. přenesená",J102,0)</f>
        <v>0</v>
      </c>
      <c r="BH102" s="131">
        <f>IF(N102="sníž. přenesená",J102,0)</f>
        <v>0</v>
      </c>
      <c r="BI102" s="131">
        <f>IF(N102="nulová",J102,0)</f>
        <v>0</v>
      </c>
      <c r="BJ102" s="13" t="s">
        <v>79</v>
      </c>
      <c r="BK102" s="131">
        <f>ROUND(I102*H102,2)</f>
        <v>2400</v>
      </c>
      <c r="BL102" s="13" t="s">
        <v>127</v>
      </c>
      <c r="BM102" s="130" t="s">
        <v>160</v>
      </c>
    </row>
    <row r="103" spans="2:65" s="1" customFormat="1" ht="19.5">
      <c r="B103" s="25"/>
      <c r="D103" s="132" t="s">
        <v>129</v>
      </c>
      <c r="F103" s="133" t="s">
        <v>161</v>
      </c>
      <c r="L103" s="25"/>
      <c r="M103" s="134"/>
      <c r="T103" s="46"/>
      <c r="AT103" s="13" t="s">
        <v>129</v>
      </c>
      <c r="AU103" s="13" t="s">
        <v>81</v>
      </c>
    </row>
    <row r="104" spans="2:65" s="11" customFormat="1" ht="22.9" customHeight="1">
      <c r="B104" s="108"/>
      <c r="D104" s="109" t="s">
        <v>70</v>
      </c>
      <c r="E104" s="117" t="s">
        <v>162</v>
      </c>
      <c r="F104" s="117" t="s">
        <v>163</v>
      </c>
      <c r="J104" s="118">
        <f>BK104</f>
        <v>400</v>
      </c>
      <c r="L104" s="108"/>
      <c r="M104" s="112"/>
      <c r="P104" s="113">
        <f>SUM(P105:P106)</f>
        <v>0</v>
      </c>
      <c r="R104" s="113">
        <f>SUM(R105:R106)</f>
        <v>0</v>
      </c>
      <c r="T104" s="114">
        <f>SUM(T105:T106)</f>
        <v>0</v>
      </c>
      <c r="AR104" s="109" t="s">
        <v>119</v>
      </c>
      <c r="AT104" s="115" t="s">
        <v>70</v>
      </c>
      <c r="AU104" s="115" t="s">
        <v>79</v>
      </c>
      <c r="AY104" s="109" t="s">
        <v>120</v>
      </c>
      <c r="BK104" s="116">
        <f>SUM(BK105:BK106)</f>
        <v>400</v>
      </c>
    </row>
    <row r="105" spans="2:65" s="1" customFormat="1" ht="24.2" customHeight="1">
      <c r="B105" s="119"/>
      <c r="C105" s="120" t="s">
        <v>164</v>
      </c>
      <c r="D105" s="120" t="s">
        <v>123</v>
      </c>
      <c r="E105" s="121" t="s">
        <v>165</v>
      </c>
      <c r="F105" s="122" t="s">
        <v>166</v>
      </c>
      <c r="G105" s="123" t="s">
        <v>126</v>
      </c>
      <c r="H105" s="124">
        <v>1</v>
      </c>
      <c r="I105" s="125">
        <v>400</v>
      </c>
      <c r="J105" s="125">
        <f>ROUND(I105*H105,2)</f>
        <v>400</v>
      </c>
      <c r="K105" s="122" t="s">
        <v>3</v>
      </c>
      <c r="L105" s="25"/>
      <c r="M105" s="126" t="s">
        <v>3</v>
      </c>
      <c r="N105" s="127" t="s">
        <v>42</v>
      </c>
      <c r="O105" s="128">
        <v>0</v>
      </c>
      <c r="P105" s="128">
        <f>O105*H105</f>
        <v>0</v>
      </c>
      <c r="Q105" s="128">
        <v>0</v>
      </c>
      <c r="R105" s="128">
        <f>Q105*H105</f>
        <v>0</v>
      </c>
      <c r="S105" s="128">
        <v>0</v>
      </c>
      <c r="T105" s="129">
        <f>S105*H105</f>
        <v>0</v>
      </c>
      <c r="AR105" s="130" t="s">
        <v>127</v>
      </c>
      <c r="AT105" s="130" t="s">
        <v>123</v>
      </c>
      <c r="AU105" s="130" t="s">
        <v>81</v>
      </c>
      <c r="AY105" s="13" t="s">
        <v>120</v>
      </c>
      <c r="BE105" s="131">
        <f>IF(N105="základní",J105,0)</f>
        <v>400</v>
      </c>
      <c r="BF105" s="131">
        <f>IF(N105="snížená",J105,0)</f>
        <v>0</v>
      </c>
      <c r="BG105" s="131">
        <f>IF(N105="zákl. přenesená",J105,0)</f>
        <v>0</v>
      </c>
      <c r="BH105" s="131">
        <f>IF(N105="sníž. přenesená",J105,0)</f>
        <v>0</v>
      </c>
      <c r="BI105" s="131">
        <f>IF(N105="nulová",J105,0)</f>
        <v>0</v>
      </c>
      <c r="BJ105" s="13" t="s">
        <v>79</v>
      </c>
      <c r="BK105" s="131">
        <f>ROUND(I105*H105,2)</f>
        <v>400</v>
      </c>
      <c r="BL105" s="13" t="s">
        <v>127</v>
      </c>
      <c r="BM105" s="130" t="s">
        <v>167</v>
      </c>
    </row>
    <row r="106" spans="2:65" s="1" customFormat="1" ht="19.5">
      <c r="B106" s="25"/>
      <c r="D106" s="132" t="s">
        <v>129</v>
      </c>
      <c r="F106" s="133" t="s">
        <v>168</v>
      </c>
      <c r="L106" s="25"/>
      <c r="M106" s="134"/>
      <c r="T106" s="46"/>
      <c r="AT106" s="13" t="s">
        <v>129</v>
      </c>
      <c r="AU106" s="13" t="s">
        <v>81</v>
      </c>
    </row>
    <row r="107" spans="2:65" s="11" customFormat="1" ht="22.9" customHeight="1">
      <c r="B107" s="108"/>
      <c r="D107" s="109" t="s">
        <v>70</v>
      </c>
      <c r="E107" s="117" t="s">
        <v>169</v>
      </c>
      <c r="F107" s="117" t="s">
        <v>170</v>
      </c>
      <c r="J107" s="118">
        <f>BK107</f>
        <v>4500</v>
      </c>
      <c r="L107" s="108"/>
      <c r="M107" s="112"/>
      <c r="P107" s="113">
        <f>SUM(P108:P109)</f>
        <v>0</v>
      </c>
      <c r="R107" s="113">
        <f>SUM(R108:R109)</f>
        <v>0</v>
      </c>
      <c r="T107" s="114">
        <f>SUM(T108:T109)</f>
        <v>0</v>
      </c>
      <c r="AR107" s="109" t="s">
        <v>119</v>
      </c>
      <c r="AT107" s="115" t="s">
        <v>70</v>
      </c>
      <c r="AU107" s="115" t="s">
        <v>79</v>
      </c>
      <c r="AY107" s="109" t="s">
        <v>120</v>
      </c>
      <c r="BK107" s="116">
        <f>SUM(BK108:BK109)</f>
        <v>4500</v>
      </c>
    </row>
    <row r="108" spans="2:65" s="1" customFormat="1" ht="24.2" customHeight="1">
      <c r="B108" s="119"/>
      <c r="C108" s="120" t="s">
        <v>171</v>
      </c>
      <c r="D108" s="120" t="s">
        <v>123</v>
      </c>
      <c r="E108" s="121" t="s">
        <v>172</v>
      </c>
      <c r="F108" s="122" t="s">
        <v>173</v>
      </c>
      <c r="G108" s="123" t="s">
        <v>126</v>
      </c>
      <c r="H108" s="124">
        <v>1</v>
      </c>
      <c r="I108" s="125">
        <v>4500</v>
      </c>
      <c r="J108" s="125">
        <f>ROUND(I108*H108,2)</f>
        <v>4500</v>
      </c>
      <c r="K108" s="122" t="s">
        <v>3</v>
      </c>
      <c r="L108" s="25"/>
      <c r="M108" s="126" t="s">
        <v>3</v>
      </c>
      <c r="N108" s="127" t="s">
        <v>42</v>
      </c>
      <c r="O108" s="128">
        <v>0</v>
      </c>
      <c r="P108" s="128">
        <f>O108*H108</f>
        <v>0</v>
      </c>
      <c r="Q108" s="128">
        <v>0</v>
      </c>
      <c r="R108" s="128">
        <f>Q108*H108</f>
        <v>0</v>
      </c>
      <c r="S108" s="128">
        <v>0</v>
      </c>
      <c r="T108" s="129">
        <f>S108*H108</f>
        <v>0</v>
      </c>
      <c r="AR108" s="130" t="s">
        <v>127</v>
      </c>
      <c r="AT108" s="130" t="s">
        <v>123</v>
      </c>
      <c r="AU108" s="130" t="s">
        <v>81</v>
      </c>
      <c r="AY108" s="13" t="s">
        <v>120</v>
      </c>
      <c r="BE108" s="131">
        <f>IF(N108="základní",J108,0)</f>
        <v>4500</v>
      </c>
      <c r="BF108" s="131">
        <f>IF(N108="snížená",J108,0)</f>
        <v>0</v>
      </c>
      <c r="BG108" s="131">
        <f>IF(N108="zákl. přenesená",J108,0)</f>
        <v>0</v>
      </c>
      <c r="BH108" s="131">
        <f>IF(N108="sníž. přenesená",J108,0)</f>
        <v>0</v>
      </c>
      <c r="BI108" s="131">
        <f>IF(N108="nulová",J108,0)</f>
        <v>0</v>
      </c>
      <c r="BJ108" s="13" t="s">
        <v>79</v>
      </c>
      <c r="BK108" s="131">
        <f>ROUND(I108*H108,2)</f>
        <v>4500</v>
      </c>
      <c r="BL108" s="13" t="s">
        <v>127</v>
      </c>
      <c r="BM108" s="130" t="s">
        <v>174</v>
      </c>
    </row>
    <row r="109" spans="2:65" s="1" customFormat="1" ht="19.5">
      <c r="B109" s="25"/>
      <c r="D109" s="132" t="s">
        <v>129</v>
      </c>
      <c r="F109" s="133" t="s">
        <v>175</v>
      </c>
      <c r="L109" s="25"/>
      <c r="M109" s="144"/>
      <c r="N109" s="145"/>
      <c r="O109" s="145"/>
      <c r="P109" s="145"/>
      <c r="Q109" s="145"/>
      <c r="R109" s="145"/>
      <c r="S109" s="145"/>
      <c r="T109" s="146"/>
      <c r="AT109" s="13" t="s">
        <v>129</v>
      </c>
      <c r="AU109" s="13" t="s">
        <v>81</v>
      </c>
    </row>
    <row r="110" spans="2:65" s="1" customFormat="1" ht="6.95" customHeight="1"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25"/>
    </row>
  </sheetData>
  <autoFilter ref="C85:K109" xr:uid="{00000000-0009-0000-0000-000001000000}"/>
  <mergeCells count="8">
    <mergeCell ref="E76:H76"/>
    <mergeCell ref="E78:H78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M94"/>
  <sheetViews>
    <sheetView showGridLines="0" topLeftCell="A77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179" t="s">
        <v>6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84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91</v>
      </c>
      <c r="L4" s="16"/>
      <c r="M4" s="78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2" t="s">
        <v>15</v>
      </c>
      <c r="L6" s="16"/>
    </row>
    <row r="7" spans="2:46" ht="16.5" customHeight="1">
      <c r="B7" s="16"/>
      <c r="E7" s="180" t="str">
        <f>'Rekapitulace stavby'!K6</f>
        <v>Dodávka interiérového vybavení - ZŠ Třebotov</v>
      </c>
      <c r="F7" s="181"/>
      <c r="G7" s="181"/>
      <c r="H7" s="181"/>
      <c r="L7" s="16"/>
    </row>
    <row r="8" spans="2:46" s="1" customFormat="1" ht="12" customHeight="1">
      <c r="B8" s="25"/>
      <c r="D8" s="22" t="s">
        <v>92</v>
      </c>
      <c r="L8" s="25"/>
    </row>
    <row r="9" spans="2:46" s="1" customFormat="1" ht="16.5" customHeight="1">
      <c r="B9" s="25"/>
      <c r="E9" s="147" t="s">
        <v>176</v>
      </c>
      <c r="F9" s="182"/>
      <c r="G9" s="182"/>
      <c r="H9" s="182"/>
      <c r="L9" s="25"/>
    </row>
    <row r="10" spans="2:46" s="1" customFormat="1" ht="11.25">
      <c r="B10" s="25"/>
      <c r="L10" s="25"/>
    </row>
    <row r="11" spans="2:46" s="1" customFormat="1" ht="12" customHeight="1">
      <c r="B11" s="25"/>
      <c r="D11" s="22" t="s">
        <v>17</v>
      </c>
      <c r="F11" s="20" t="s">
        <v>3</v>
      </c>
      <c r="I11" s="22" t="s">
        <v>18</v>
      </c>
      <c r="J11" s="20" t="s">
        <v>3</v>
      </c>
      <c r="L11" s="25"/>
    </row>
    <row r="12" spans="2:46" s="1" customFormat="1" ht="12" customHeight="1">
      <c r="B12" s="25"/>
      <c r="D12" s="22" t="s">
        <v>19</v>
      </c>
      <c r="F12" s="20" t="s">
        <v>20</v>
      </c>
      <c r="I12" s="22" t="s">
        <v>21</v>
      </c>
      <c r="J12" s="42">
        <f>'Rekapitulace stavby'!AN8</f>
        <v>45903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">
        <v>3</v>
      </c>
      <c r="L14" s="25"/>
    </row>
    <row r="15" spans="2:46" s="1" customFormat="1" ht="18" customHeight="1">
      <c r="B15" s="25"/>
      <c r="E15" s="20" t="s">
        <v>24</v>
      </c>
      <c r="I15" s="22" t="s">
        <v>25</v>
      </c>
      <c r="J15" s="20" t="s">
        <v>3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26</v>
      </c>
      <c r="I17" s="22" t="s">
        <v>23</v>
      </c>
      <c r="J17" s="20" t="s">
        <v>27</v>
      </c>
      <c r="L17" s="25"/>
    </row>
    <row r="18" spans="2:12" s="1" customFormat="1" ht="18" customHeight="1">
      <c r="B18" s="25"/>
      <c r="E18" s="20" t="s">
        <v>28</v>
      </c>
      <c r="I18" s="22" t="s">
        <v>25</v>
      </c>
      <c r="J18" s="20" t="s">
        <v>29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30</v>
      </c>
      <c r="I20" s="22" t="s">
        <v>23</v>
      </c>
      <c r="J20" s="20" t="s">
        <v>3</v>
      </c>
      <c r="L20" s="25"/>
    </row>
    <row r="21" spans="2:12" s="1" customFormat="1" ht="18" customHeight="1">
      <c r="B21" s="25"/>
      <c r="E21" s="20" t="s">
        <v>31</v>
      </c>
      <c r="I21" s="22" t="s">
        <v>25</v>
      </c>
      <c r="J21" s="20" t="s">
        <v>3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33</v>
      </c>
      <c r="I23" s="22" t="s">
        <v>23</v>
      </c>
      <c r="J23" s="20" t="s">
        <v>3</v>
      </c>
      <c r="L23" s="25"/>
    </row>
    <row r="24" spans="2:12" s="1" customFormat="1" ht="18" customHeight="1">
      <c r="B24" s="25"/>
      <c r="E24" s="20" t="s">
        <v>34</v>
      </c>
      <c r="I24" s="22" t="s">
        <v>25</v>
      </c>
      <c r="J24" s="20" t="s">
        <v>3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35</v>
      </c>
      <c r="L26" s="25"/>
    </row>
    <row r="27" spans="2:12" s="7" customFormat="1" ht="16.5" customHeight="1">
      <c r="B27" s="79"/>
      <c r="E27" s="168" t="s">
        <v>3</v>
      </c>
      <c r="F27" s="168"/>
      <c r="G27" s="168"/>
      <c r="H27" s="168"/>
      <c r="L27" s="79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3"/>
      <c r="E29" s="43"/>
      <c r="F29" s="43"/>
      <c r="G29" s="43"/>
      <c r="H29" s="43"/>
      <c r="I29" s="43"/>
      <c r="J29" s="43"/>
      <c r="K29" s="43"/>
      <c r="L29" s="25"/>
    </row>
    <row r="30" spans="2:12" s="1" customFormat="1" ht="25.35" customHeight="1">
      <c r="B30" s="25"/>
      <c r="D30" s="80" t="s">
        <v>37</v>
      </c>
      <c r="J30" s="56">
        <f>ROUND(J83, 2)</f>
        <v>-4414.6000000000004</v>
      </c>
      <c r="L30" s="25"/>
    </row>
    <row r="31" spans="2:12" s="1" customFormat="1" ht="6.95" customHeight="1">
      <c r="B31" s="25"/>
      <c r="D31" s="43"/>
      <c r="E31" s="43"/>
      <c r="F31" s="43"/>
      <c r="G31" s="43"/>
      <c r="H31" s="43"/>
      <c r="I31" s="43"/>
      <c r="J31" s="43"/>
      <c r="K31" s="43"/>
      <c r="L31" s="25"/>
    </row>
    <row r="32" spans="2:12" s="1" customFormat="1" ht="14.45" customHeight="1">
      <c r="B32" s="25"/>
      <c r="F32" s="28" t="s">
        <v>39</v>
      </c>
      <c r="I32" s="28" t="s">
        <v>38</v>
      </c>
      <c r="J32" s="28" t="s">
        <v>40</v>
      </c>
      <c r="L32" s="25"/>
    </row>
    <row r="33" spans="2:12" s="1" customFormat="1" ht="14.45" customHeight="1">
      <c r="B33" s="25"/>
      <c r="D33" s="45" t="s">
        <v>41</v>
      </c>
      <c r="E33" s="22" t="s">
        <v>42</v>
      </c>
      <c r="F33" s="81">
        <f>ROUND((SUM(BE83:BE93)),  2)</f>
        <v>-4414.6000000000004</v>
      </c>
      <c r="I33" s="82">
        <v>0.21</v>
      </c>
      <c r="J33" s="81">
        <f>ROUND(((SUM(BE83:BE93))*I33),  2)</f>
        <v>-927.07</v>
      </c>
      <c r="L33" s="25"/>
    </row>
    <row r="34" spans="2:12" s="1" customFormat="1" ht="14.45" customHeight="1">
      <c r="B34" s="25"/>
      <c r="E34" s="22" t="s">
        <v>43</v>
      </c>
      <c r="F34" s="81">
        <f>ROUND((SUM(BF83:BF93)),  2)</f>
        <v>0</v>
      </c>
      <c r="I34" s="82">
        <v>0.12</v>
      </c>
      <c r="J34" s="81">
        <f>ROUND(((SUM(BF83:BF93))*I34),  2)</f>
        <v>0</v>
      </c>
      <c r="L34" s="25"/>
    </row>
    <row r="35" spans="2:12" s="1" customFormat="1" ht="14.45" hidden="1" customHeight="1">
      <c r="B35" s="25"/>
      <c r="E35" s="22" t="s">
        <v>44</v>
      </c>
      <c r="F35" s="81">
        <f>ROUND((SUM(BG83:BG93)),  2)</f>
        <v>0</v>
      </c>
      <c r="I35" s="82">
        <v>0.21</v>
      </c>
      <c r="J35" s="81">
        <f>0</f>
        <v>0</v>
      </c>
      <c r="L35" s="25"/>
    </row>
    <row r="36" spans="2:12" s="1" customFormat="1" ht="14.45" hidden="1" customHeight="1">
      <c r="B36" s="25"/>
      <c r="E36" s="22" t="s">
        <v>45</v>
      </c>
      <c r="F36" s="81">
        <f>ROUND((SUM(BH83:BH93)),  2)</f>
        <v>0</v>
      </c>
      <c r="I36" s="82">
        <v>0.12</v>
      </c>
      <c r="J36" s="81">
        <f>0</f>
        <v>0</v>
      </c>
      <c r="L36" s="25"/>
    </row>
    <row r="37" spans="2:12" s="1" customFormat="1" ht="14.45" hidden="1" customHeight="1">
      <c r="B37" s="25"/>
      <c r="E37" s="22" t="s">
        <v>46</v>
      </c>
      <c r="F37" s="81">
        <f>ROUND((SUM(BI83:BI93)),  2)</f>
        <v>0</v>
      </c>
      <c r="I37" s="82">
        <v>0</v>
      </c>
      <c r="J37" s="81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3"/>
      <c r="D39" s="84" t="s">
        <v>47</v>
      </c>
      <c r="E39" s="47"/>
      <c r="F39" s="47"/>
      <c r="G39" s="85" t="s">
        <v>48</v>
      </c>
      <c r="H39" s="86" t="s">
        <v>49</v>
      </c>
      <c r="I39" s="47"/>
      <c r="J39" s="87">
        <f>SUM(J30:J37)</f>
        <v>-5341.67</v>
      </c>
      <c r="K39" s="88"/>
      <c r="L39" s="25"/>
    </row>
    <row r="40" spans="2:12" s="1" customFormat="1" ht="14.45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25"/>
    </row>
    <row r="44" spans="2:12" s="1" customFormat="1" ht="6.95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25"/>
    </row>
    <row r="45" spans="2:12" s="1" customFormat="1" ht="24.95" customHeight="1">
      <c r="B45" s="25"/>
      <c r="C45" s="17" t="s">
        <v>94</v>
      </c>
      <c r="L45" s="25"/>
    </row>
    <row r="46" spans="2:12" s="1" customFormat="1" ht="6.95" customHeight="1">
      <c r="B46" s="25"/>
      <c r="L46" s="25"/>
    </row>
    <row r="47" spans="2:12" s="1" customFormat="1" ht="12" customHeight="1">
      <c r="B47" s="25"/>
      <c r="C47" s="22" t="s">
        <v>15</v>
      </c>
      <c r="L47" s="25"/>
    </row>
    <row r="48" spans="2:12" s="1" customFormat="1" ht="16.5" customHeight="1">
      <c r="B48" s="25"/>
      <c r="E48" s="180" t="str">
        <f>E7</f>
        <v>Dodávka interiérového vybavení - ZŠ Třebotov</v>
      </c>
      <c r="F48" s="181"/>
      <c r="G48" s="181"/>
      <c r="H48" s="181"/>
      <c r="L48" s="25"/>
    </row>
    <row r="49" spans="2:47" s="1" customFormat="1" ht="12" customHeight="1">
      <c r="B49" s="25"/>
      <c r="C49" s="22" t="s">
        <v>92</v>
      </c>
      <c r="L49" s="25"/>
    </row>
    <row r="50" spans="2:47" s="1" customFormat="1" ht="16.5" customHeight="1">
      <c r="B50" s="25"/>
      <c r="E50" s="147" t="str">
        <f>E9</f>
        <v>ZL 02 - SO_04_06.2</v>
      </c>
      <c r="F50" s="182"/>
      <c r="G50" s="182"/>
      <c r="H50" s="182"/>
      <c r="L50" s="25"/>
    </row>
    <row r="51" spans="2:47" s="1" customFormat="1" ht="6.95" customHeight="1">
      <c r="B51" s="25"/>
      <c r="L51" s="25"/>
    </row>
    <row r="52" spans="2:47" s="1" customFormat="1" ht="12" customHeight="1">
      <c r="B52" s="25"/>
      <c r="C52" s="22" t="s">
        <v>19</v>
      </c>
      <c r="F52" s="20" t="str">
        <f>F12</f>
        <v>Třebotov</v>
      </c>
      <c r="I52" s="22" t="s">
        <v>21</v>
      </c>
      <c r="J52" s="42">
        <f>IF(J12="","",J12)</f>
        <v>45903</v>
      </c>
      <c r="L52" s="25"/>
    </row>
    <row r="53" spans="2:47" s="1" customFormat="1" ht="6.95" customHeight="1">
      <c r="B53" s="25"/>
      <c r="L53" s="25"/>
    </row>
    <row r="54" spans="2:47" s="1" customFormat="1" ht="15.2" customHeight="1">
      <c r="B54" s="25"/>
      <c r="C54" s="22" t="s">
        <v>22</v>
      </c>
      <c r="F54" s="20" t="str">
        <f>E15</f>
        <v>Obec Třebotov</v>
      </c>
      <c r="I54" s="22" t="s">
        <v>30</v>
      </c>
      <c r="J54" s="23" t="str">
        <f>E21</f>
        <v>archlin s.r.o.</v>
      </c>
      <c r="L54" s="25"/>
    </row>
    <row r="55" spans="2:47" s="1" customFormat="1" ht="15.2" customHeight="1">
      <c r="B55" s="25"/>
      <c r="C55" s="22" t="s">
        <v>26</v>
      </c>
      <c r="F55" s="20" t="str">
        <f>IF(E18="","",E18)</f>
        <v>Prosto interiér s.r.o.</v>
      </c>
      <c r="I55" s="22" t="s">
        <v>33</v>
      </c>
      <c r="J55" s="23" t="str">
        <f>E24</f>
        <v>Viktor Vegricht</v>
      </c>
      <c r="L55" s="25"/>
    </row>
    <row r="56" spans="2:47" s="1" customFormat="1" ht="10.35" customHeight="1">
      <c r="B56" s="25"/>
      <c r="L56" s="25"/>
    </row>
    <row r="57" spans="2:47" s="1" customFormat="1" ht="29.25" customHeight="1">
      <c r="B57" s="25"/>
      <c r="C57" s="89" t="s">
        <v>95</v>
      </c>
      <c r="D57" s="83"/>
      <c r="E57" s="83"/>
      <c r="F57" s="83"/>
      <c r="G57" s="83"/>
      <c r="H57" s="83"/>
      <c r="I57" s="83"/>
      <c r="J57" s="90" t="s">
        <v>96</v>
      </c>
      <c r="K57" s="83"/>
      <c r="L57" s="25"/>
    </row>
    <row r="58" spans="2:47" s="1" customFormat="1" ht="10.35" customHeight="1">
      <c r="B58" s="25"/>
      <c r="L58" s="25"/>
    </row>
    <row r="59" spans="2:47" s="1" customFormat="1" ht="22.9" customHeight="1">
      <c r="B59" s="25"/>
      <c r="C59" s="91" t="s">
        <v>69</v>
      </c>
      <c r="J59" s="56">
        <f>J83</f>
        <v>-4414.6000000000004</v>
      </c>
      <c r="L59" s="25"/>
      <c r="AU59" s="13" t="s">
        <v>97</v>
      </c>
    </row>
    <row r="60" spans="2:47" s="8" customFormat="1" ht="24.95" customHeight="1">
      <c r="B60" s="92"/>
      <c r="D60" s="93" t="s">
        <v>98</v>
      </c>
      <c r="E60" s="94"/>
      <c r="F60" s="94"/>
      <c r="G60" s="94"/>
      <c r="H60" s="94"/>
      <c r="I60" s="94"/>
      <c r="J60" s="95">
        <f>J84</f>
        <v>-4414.6000000000004</v>
      </c>
      <c r="L60" s="92"/>
    </row>
    <row r="61" spans="2:47" s="9" customFormat="1" ht="19.899999999999999" customHeight="1">
      <c r="B61" s="96"/>
      <c r="D61" s="97" t="s">
        <v>177</v>
      </c>
      <c r="E61" s="98"/>
      <c r="F61" s="98"/>
      <c r="G61" s="98"/>
      <c r="H61" s="98"/>
      <c r="I61" s="98"/>
      <c r="J61" s="99">
        <f>J85</f>
        <v>-2727.3</v>
      </c>
      <c r="L61" s="96"/>
    </row>
    <row r="62" spans="2:47" s="9" customFormat="1" ht="19.899999999999999" customHeight="1">
      <c r="B62" s="96"/>
      <c r="D62" s="97" t="s">
        <v>178</v>
      </c>
      <c r="E62" s="98"/>
      <c r="F62" s="98"/>
      <c r="G62" s="98"/>
      <c r="H62" s="98"/>
      <c r="I62" s="98"/>
      <c r="J62" s="99">
        <f>J88</f>
        <v>-2727.3</v>
      </c>
      <c r="L62" s="96"/>
    </row>
    <row r="63" spans="2:47" s="9" customFormat="1" ht="19.899999999999999" customHeight="1">
      <c r="B63" s="96"/>
      <c r="D63" s="97" t="s">
        <v>179</v>
      </c>
      <c r="E63" s="98"/>
      <c r="F63" s="98"/>
      <c r="G63" s="98"/>
      <c r="H63" s="98"/>
      <c r="I63" s="98"/>
      <c r="J63" s="99">
        <f>J91</f>
        <v>1040</v>
      </c>
      <c r="L63" s="96"/>
    </row>
    <row r="64" spans="2:47" s="1" customFormat="1" ht="21.75" customHeight="1">
      <c r="B64" s="25"/>
      <c r="L64" s="25"/>
    </row>
    <row r="65" spans="2:12" s="1" customFormat="1" ht="6.95" customHeight="1"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25"/>
    </row>
    <row r="69" spans="2:12" s="1" customFormat="1" ht="6.95" customHeight="1"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25"/>
    </row>
    <row r="70" spans="2:12" s="1" customFormat="1" ht="24.95" customHeight="1">
      <c r="B70" s="25"/>
      <c r="C70" s="17" t="s">
        <v>105</v>
      </c>
      <c r="L70" s="25"/>
    </row>
    <row r="71" spans="2:12" s="1" customFormat="1" ht="6.95" customHeight="1">
      <c r="B71" s="25"/>
      <c r="L71" s="25"/>
    </row>
    <row r="72" spans="2:12" s="1" customFormat="1" ht="12" customHeight="1">
      <c r="B72" s="25"/>
      <c r="C72" s="22" t="s">
        <v>15</v>
      </c>
      <c r="L72" s="25"/>
    </row>
    <row r="73" spans="2:12" s="1" customFormat="1" ht="16.5" customHeight="1">
      <c r="B73" s="25"/>
      <c r="E73" s="180" t="str">
        <f>E7</f>
        <v>Dodávka interiérového vybavení - ZŠ Třebotov</v>
      </c>
      <c r="F73" s="181"/>
      <c r="G73" s="181"/>
      <c r="H73" s="181"/>
      <c r="L73" s="25"/>
    </row>
    <row r="74" spans="2:12" s="1" customFormat="1" ht="12" customHeight="1">
      <c r="B74" s="25"/>
      <c r="C74" s="22" t="s">
        <v>92</v>
      </c>
      <c r="L74" s="25"/>
    </row>
    <row r="75" spans="2:12" s="1" customFormat="1" ht="16.5" customHeight="1">
      <c r="B75" s="25"/>
      <c r="E75" s="147" t="str">
        <f>E9</f>
        <v>ZL 02 - SO_04_06.2</v>
      </c>
      <c r="F75" s="182"/>
      <c r="G75" s="182"/>
      <c r="H75" s="182"/>
      <c r="L75" s="25"/>
    </row>
    <row r="76" spans="2:12" s="1" customFormat="1" ht="6.95" customHeight="1">
      <c r="B76" s="25"/>
      <c r="L76" s="25"/>
    </row>
    <row r="77" spans="2:12" s="1" customFormat="1" ht="12" customHeight="1">
      <c r="B77" s="25"/>
      <c r="C77" s="22" t="s">
        <v>19</v>
      </c>
      <c r="F77" s="20" t="str">
        <f>F12</f>
        <v>Třebotov</v>
      </c>
      <c r="I77" s="22" t="s">
        <v>21</v>
      </c>
      <c r="J77" s="42">
        <f>IF(J12="","",J12)</f>
        <v>45903</v>
      </c>
      <c r="L77" s="25"/>
    </row>
    <row r="78" spans="2:12" s="1" customFormat="1" ht="6.95" customHeight="1">
      <c r="B78" s="25"/>
      <c r="L78" s="25"/>
    </row>
    <row r="79" spans="2:12" s="1" customFormat="1" ht="15.2" customHeight="1">
      <c r="B79" s="25"/>
      <c r="C79" s="22" t="s">
        <v>22</v>
      </c>
      <c r="F79" s="20" t="str">
        <f>E15</f>
        <v>Obec Třebotov</v>
      </c>
      <c r="I79" s="22" t="s">
        <v>30</v>
      </c>
      <c r="J79" s="23" t="str">
        <f>E21</f>
        <v>archlin s.r.o.</v>
      </c>
      <c r="L79" s="25"/>
    </row>
    <row r="80" spans="2:12" s="1" customFormat="1" ht="15.2" customHeight="1">
      <c r="B80" s="25"/>
      <c r="C80" s="22" t="s">
        <v>26</v>
      </c>
      <c r="F80" s="20" t="str">
        <f>IF(E18="","",E18)</f>
        <v>Prosto interiér s.r.o.</v>
      </c>
      <c r="I80" s="22" t="s">
        <v>33</v>
      </c>
      <c r="J80" s="23" t="str">
        <f>E24</f>
        <v>Viktor Vegricht</v>
      </c>
      <c r="L80" s="25"/>
    </row>
    <row r="81" spans="2:65" s="1" customFormat="1" ht="10.35" customHeight="1">
      <c r="B81" s="25"/>
      <c r="L81" s="25"/>
    </row>
    <row r="82" spans="2:65" s="10" customFormat="1" ht="29.25" customHeight="1">
      <c r="B82" s="100"/>
      <c r="C82" s="101" t="s">
        <v>106</v>
      </c>
      <c r="D82" s="102" t="s">
        <v>56</v>
      </c>
      <c r="E82" s="102" t="s">
        <v>52</v>
      </c>
      <c r="F82" s="102" t="s">
        <v>53</v>
      </c>
      <c r="G82" s="102" t="s">
        <v>107</v>
      </c>
      <c r="H82" s="102" t="s">
        <v>108</v>
      </c>
      <c r="I82" s="102" t="s">
        <v>109</v>
      </c>
      <c r="J82" s="102" t="s">
        <v>96</v>
      </c>
      <c r="K82" s="103" t="s">
        <v>110</v>
      </c>
      <c r="L82" s="100"/>
      <c r="M82" s="49" t="s">
        <v>3</v>
      </c>
      <c r="N82" s="50" t="s">
        <v>41</v>
      </c>
      <c r="O82" s="50" t="s">
        <v>111</v>
      </c>
      <c r="P82" s="50" t="s">
        <v>112</v>
      </c>
      <c r="Q82" s="50" t="s">
        <v>113</v>
      </c>
      <c r="R82" s="50" t="s">
        <v>114</v>
      </c>
      <c r="S82" s="50" t="s">
        <v>115</v>
      </c>
      <c r="T82" s="51" t="s">
        <v>116</v>
      </c>
    </row>
    <row r="83" spans="2:65" s="1" customFormat="1" ht="22.9" customHeight="1">
      <c r="B83" s="25"/>
      <c r="C83" s="54" t="s">
        <v>117</v>
      </c>
      <c r="J83" s="104">
        <f>BK83</f>
        <v>-4414.6000000000004</v>
      </c>
      <c r="L83" s="25"/>
      <c r="M83" s="52"/>
      <c r="N83" s="43"/>
      <c r="O83" s="43"/>
      <c r="P83" s="105">
        <f>P84</f>
        <v>0</v>
      </c>
      <c r="Q83" s="43"/>
      <c r="R83" s="105">
        <f>R84</f>
        <v>0</v>
      </c>
      <c r="S83" s="43"/>
      <c r="T83" s="106">
        <f>T84</f>
        <v>0</v>
      </c>
      <c r="AT83" s="13" t="s">
        <v>70</v>
      </c>
      <c r="AU83" s="13" t="s">
        <v>97</v>
      </c>
      <c r="BK83" s="107">
        <f>BK84</f>
        <v>-4414.6000000000004</v>
      </c>
    </row>
    <row r="84" spans="2:65" s="11" customFormat="1" ht="25.9" customHeight="1">
      <c r="B84" s="108"/>
      <c r="D84" s="109" t="s">
        <v>70</v>
      </c>
      <c r="E84" s="110" t="s">
        <v>118</v>
      </c>
      <c r="F84" s="110" t="s">
        <v>118</v>
      </c>
      <c r="J84" s="111">
        <f>BK84</f>
        <v>-4414.6000000000004</v>
      </c>
      <c r="L84" s="108"/>
      <c r="M84" s="112"/>
      <c r="P84" s="113">
        <f>P85+P88+P91</f>
        <v>0</v>
      </c>
      <c r="R84" s="113">
        <f>R85+R88+R91</f>
        <v>0</v>
      </c>
      <c r="T84" s="114">
        <f>T85+T88+T91</f>
        <v>0</v>
      </c>
      <c r="AR84" s="109" t="s">
        <v>119</v>
      </c>
      <c r="AT84" s="115" t="s">
        <v>70</v>
      </c>
      <c r="AU84" s="115" t="s">
        <v>71</v>
      </c>
      <c r="AY84" s="109" t="s">
        <v>120</v>
      </c>
      <c r="BK84" s="116">
        <f>BK85+BK88+BK91</f>
        <v>-4414.6000000000004</v>
      </c>
    </row>
    <row r="85" spans="2:65" s="11" customFormat="1" ht="22.9" customHeight="1">
      <c r="B85" s="108"/>
      <c r="D85" s="109" t="s">
        <v>70</v>
      </c>
      <c r="E85" s="117" t="s">
        <v>180</v>
      </c>
      <c r="F85" s="117" t="s">
        <v>181</v>
      </c>
      <c r="J85" s="118">
        <f>BK85</f>
        <v>-2727.3</v>
      </c>
      <c r="L85" s="108"/>
      <c r="M85" s="112"/>
      <c r="P85" s="113">
        <f>SUM(P86:P87)</f>
        <v>0</v>
      </c>
      <c r="R85" s="113">
        <f>SUM(R86:R87)</f>
        <v>0</v>
      </c>
      <c r="T85" s="114">
        <f>SUM(T86:T87)</f>
        <v>0</v>
      </c>
      <c r="AR85" s="109" t="s">
        <v>119</v>
      </c>
      <c r="AT85" s="115" t="s">
        <v>70</v>
      </c>
      <c r="AU85" s="115" t="s">
        <v>79</v>
      </c>
      <c r="AY85" s="109" t="s">
        <v>120</v>
      </c>
      <c r="BK85" s="116">
        <f>SUM(BK86:BK87)</f>
        <v>-2727.3</v>
      </c>
    </row>
    <row r="86" spans="2:65" s="1" customFormat="1" ht="24.2" customHeight="1">
      <c r="B86" s="119"/>
      <c r="C86" s="120" t="s">
        <v>79</v>
      </c>
      <c r="D86" s="120" t="s">
        <v>123</v>
      </c>
      <c r="E86" s="121" t="s">
        <v>182</v>
      </c>
      <c r="F86" s="122" t="s">
        <v>183</v>
      </c>
      <c r="G86" s="123" t="s">
        <v>135</v>
      </c>
      <c r="H86" s="124">
        <v>-30</v>
      </c>
      <c r="I86" s="125">
        <v>90.91</v>
      </c>
      <c r="J86" s="125">
        <f>ROUND(I86*H86,2)</f>
        <v>-2727.3</v>
      </c>
      <c r="K86" s="122" t="s">
        <v>3</v>
      </c>
      <c r="L86" s="25"/>
      <c r="M86" s="126" t="s">
        <v>3</v>
      </c>
      <c r="N86" s="127" t="s">
        <v>42</v>
      </c>
      <c r="O86" s="128">
        <v>0</v>
      </c>
      <c r="P86" s="128">
        <f>O86*H86</f>
        <v>0</v>
      </c>
      <c r="Q86" s="128">
        <v>0</v>
      </c>
      <c r="R86" s="128">
        <f>Q86*H86</f>
        <v>0</v>
      </c>
      <c r="S86" s="128">
        <v>0</v>
      </c>
      <c r="T86" s="129">
        <f>S86*H86</f>
        <v>0</v>
      </c>
      <c r="AR86" s="130" t="s">
        <v>127</v>
      </c>
      <c r="AT86" s="130" t="s">
        <v>123</v>
      </c>
      <c r="AU86" s="130" t="s">
        <v>81</v>
      </c>
      <c r="AY86" s="13" t="s">
        <v>120</v>
      </c>
      <c r="BE86" s="131">
        <f>IF(N86="základní",J86,0)</f>
        <v>-2727.3</v>
      </c>
      <c r="BF86" s="131">
        <f>IF(N86="snížená",J86,0)</f>
        <v>0</v>
      </c>
      <c r="BG86" s="131">
        <f>IF(N86="zákl. přenesená",J86,0)</f>
        <v>0</v>
      </c>
      <c r="BH86" s="131">
        <f>IF(N86="sníž. přenesená",J86,0)</f>
        <v>0</v>
      </c>
      <c r="BI86" s="131">
        <f>IF(N86="nulová",J86,0)</f>
        <v>0</v>
      </c>
      <c r="BJ86" s="13" t="s">
        <v>79</v>
      </c>
      <c r="BK86" s="131">
        <f>ROUND(I86*H86,2)</f>
        <v>-2727.3</v>
      </c>
      <c r="BL86" s="13" t="s">
        <v>127</v>
      </c>
      <c r="BM86" s="130" t="s">
        <v>184</v>
      </c>
    </row>
    <row r="87" spans="2:65" s="1" customFormat="1" ht="19.5">
      <c r="B87" s="25"/>
      <c r="D87" s="132" t="s">
        <v>129</v>
      </c>
      <c r="F87" s="133" t="s">
        <v>185</v>
      </c>
      <c r="L87" s="25"/>
      <c r="M87" s="134"/>
      <c r="T87" s="46"/>
      <c r="AT87" s="13" t="s">
        <v>129</v>
      </c>
      <c r="AU87" s="13" t="s">
        <v>81</v>
      </c>
    </row>
    <row r="88" spans="2:65" s="11" customFormat="1" ht="22.9" customHeight="1">
      <c r="B88" s="108"/>
      <c r="D88" s="109" t="s">
        <v>70</v>
      </c>
      <c r="E88" s="117" t="s">
        <v>186</v>
      </c>
      <c r="F88" s="117" t="s">
        <v>181</v>
      </c>
      <c r="J88" s="118">
        <f>BK88</f>
        <v>-2727.3</v>
      </c>
      <c r="L88" s="108"/>
      <c r="M88" s="112"/>
      <c r="P88" s="113">
        <f>SUM(P89:P90)</f>
        <v>0</v>
      </c>
      <c r="R88" s="113">
        <f>SUM(R89:R90)</f>
        <v>0</v>
      </c>
      <c r="T88" s="114">
        <f>SUM(T89:T90)</f>
        <v>0</v>
      </c>
      <c r="AR88" s="109" t="s">
        <v>119</v>
      </c>
      <c r="AT88" s="115" t="s">
        <v>70</v>
      </c>
      <c r="AU88" s="115" t="s">
        <v>79</v>
      </c>
      <c r="AY88" s="109" t="s">
        <v>120</v>
      </c>
      <c r="BK88" s="116">
        <f>SUM(BK89:BK90)</f>
        <v>-2727.3</v>
      </c>
    </row>
    <row r="89" spans="2:65" s="1" customFormat="1" ht="24.2" customHeight="1">
      <c r="B89" s="119"/>
      <c r="C89" s="120" t="s">
        <v>81</v>
      </c>
      <c r="D89" s="120" t="s">
        <v>123</v>
      </c>
      <c r="E89" s="121" t="s">
        <v>182</v>
      </c>
      <c r="F89" s="122" t="s">
        <v>183</v>
      </c>
      <c r="G89" s="123" t="s">
        <v>135</v>
      </c>
      <c r="H89" s="124">
        <v>-30</v>
      </c>
      <c r="I89" s="125">
        <v>90.91</v>
      </c>
      <c r="J89" s="125">
        <f>ROUND(I89*H89,2)</f>
        <v>-2727.3</v>
      </c>
      <c r="K89" s="122" t="s">
        <v>3</v>
      </c>
      <c r="L89" s="25"/>
      <c r="M89" s="126" t="s">
        <v>3</v>
      </c>
      <c r="N89" s="127" t="s">
        <v>42</v>
      </c>
      <c r="O89" s="128">
        <v>0</v>
      </c>
      <c r="P89" s="128">
        <f>O89*H89</f>
        <v>0</v>
      </c>
      <c r="Q89" s="128">
        <v>0</v>
      </c>
      <c r="R89" s="128">
        <f>Q89*H89</f>
        <v>0</v>
      </c>
      <c r="S89" s="128">
        <v>0</v>
      </c>
      <c r="T89" s="129">
        <f>S89*H89</f>
        <v>0</v>
      </c>
      <c r="AR89" s="130" t="s">
        <v>127</v>
      </c>
      <c r="AT89" s="130" t="s">
        <v>123</v>
      </c>
      <c r="AU89" s="130" t="s">
        <v>81</v>
      </c>
      <c r="AY89" s="13" t="s">
        <v>120</v>
      </c>
      <c r="BE89" s="131">
        <f>IF(N89="základní",J89,0)</f>
        <v>-2727.3</v>
      </c>
      <c r="BF89" s="131">
        <f>IF(N89="snížená",J89,0)</f>
        <v>0</v>
      </c>
      <c r="BG89" s="131">
        <f>IF(N89="zákl. přenesená",J89,0)</f>
        <v>0</v>
      </c>
      <c r="BH89" s="131">
        <f>IF(N89="sníž. přenesená",J89,0)</f>
        <v>0</v>
      </c>
      <c r="BI89" s="131">
        <f>IF(N89="nulová",J89,0)</f>
        <v>0</v>
      </c>
      <c r="BJ89" s="13" t="s">
        <v>79</v>
      </c>
      <c r="BK89" s="131">
        <f>ROUND(I89*H89,2)</f>
        <v>-2727.3</v>
      </c>
      <c r="BL89" s="13" t="s">
        <v>127</v>
      </c>
      <c r="BM89" s="130" t="s">
        <v>187</v>
      </c>
    </row>
    <row r="90" spans="2:65" s="1" customFormat="1" ht="19.5">
      <c r="B90" s="25"/>
      <c r="D90" s="132" t="s">
        <v>129</v>
      </c>
      <c r="F90" s="133" t="s">
        <v>188</v>
      </c>
      <c r="L90" s="25"/>
      <c r="M90" s="134"/>
      <c r="T90" s="46"/>
      <c r="AT90" s="13" t="s">
        <v>129</v>
      </c>
      <c r="AU90" s="13" t="s">
        <v>81</v>
      </c>
    </row>
    <row r="91" spans="2:65" s="11" customFormat="1" ht="22.9" customHeight="1">
      <c r="B91" s="108"/>
      <c r="D91" s="109" t="s">
        <v>70</v>
      </c>
      <c r="E91" s="117" t="s">
        <v>189</v>
      </c>
      <c r="F91" s="117" t="s">
        <v>190</v>
      </c>
      <c r="J91" s="118">
        <f>BK91</f>
        <v>1040</v>
      </c>
      <c r="L91" s="108"/>
      <c r="M91" s="112"/>
      <c r="P91" s="113">
        <f>SUM(P92:P93)</f>
        <v>0</v>
      </c>
      <c r="R91" s="113">
        <f>SUM(R92:R93)</f>
        <v>0</v>
      </c>
      <c r="T91" s="114">
        <f>SUM(T92:T93)</f>
        <v>0</v>
      </c>
      <c r="AR91" s="109" t="s">
        <v>119</v>
      </c>
      <c r="AT91" s="115" t="s">
        <v>70</v>
      </c>
      <c r="AU91" s="115" t="s">
        <v>79</v>
      </c>
      <c r="AY91" s="109" t="s">
        <v>120</v>
      </c>
      <c r="BK91" s="116">
        <f>SUM(BK92:BK93)</f>
        <v>1040</v>
      </c>
    </row>
    <row r="92" spans="2:65" s="1" customFormat="1" ht="16.5" customHeight="1">
      <c r="B92" s="119"/>
      <c r="C92" s="120" t="s">
        <v>139</v>
      </c>
      <c r="D92" s="120" t="s">
        <v>123</v>
      </c>
      <c r="E92" s="121" t="s">
        <v>191</v>
      </c>
      <c r="F92" s="122" t="s">
        <v>192</v>
      </c>
      <c r="G92" s="123" t="s">
        <v>135</v>
      </c>
      <c r="H92" s="124">
        <v>2</v>
      </c>
      <c r="I92" s="125">
        <v>520</v>
      </c>
      <c r="J92" s="125">
        <f>ROUND(I92*H92,2)</f>
        <v>1040</v>
      </c>
      <c r="K92" s="122" t="s">
        <v>3</v>
      </c>
      <c r="L92" s="25"/>
      <c r="M92" s="126" t="s">
        <v>3</v>
      </c>
      <c r="N92" s="127" t="s">
        <v>42</v>
      </c>
      <c r="O92" s="128">
        <v>0</v>
      </c>
      <c r="P92" s="128">
        <f>O92*H92</f>
        <v>0</v>
      </c>
      <c r="Q92" s="128">
        <v>0</v>
      </c>
      <c r="R92" s="128">
        <f>Q92*H92</f>
        <v>0</v>
      </c>
      <c r="S92" s="128">
        <v>0</v>
      </c>
      <c r="T92" s="129">
        <f>S92*H92</f>
        <v>0</v>
      </c>
      <c r="AR92" s="130" t="s">
        <v>127</v>
      </c>
      <c r="AT92" s="130" t="s">
        <v>123</v>
      </c>
      <c r="AU92" s="130" t="s">
        <v>81</v>
      </c>
      <c r="AY92" s="13" t="s">
        <v>120</v>
      </c>
      <c r="BE92" s="131">
        <f>IF(N92="základní",J92,0)</f>
        <v>1040</v>
      </c>
      <c r="BF92" s="131">
        <f>IF(N92="snížená",J92,0)</f>
        <v>0</v>
      </c>
      <c r="BG92" s="131">
        <f>IF(N92="zákl. přenesená",J92,0)</f>
        <v>0</v>
      </c>
      <c r="BH92" s="131">
        <f>IF(N92="sníž. přenesená",J92,0)</f>
        <v>0</v>
      </c>
      <c r="BI92" s="131">
        <f>IF(N92="nulová",J92,0)</f>
        <v>0</v>
      </c>
      <c r="BJ92" s="13" t="s">
        <v>79</v>
      </c>
      <c r="BK92" s="131">
        <f>ROUND(I92*H92,2)</f>
        <v>1040</v>
      </c>
      <c r="BL92" s="13" t="s">
        <v>127</v>
      </c>
      <c r="BM92" s="130" t="s">
        <v>193</v>
      </c>
    </row>
    <row r="93" spans="2:65" s="1" customFormat="1" ht="19.5">
      <c r="B93" s="25"/>
      <c r="D93" s="132" t="s">
        <v>129</v>
      </c>
      <c r="F93" s="133" t="s">
        <v>194</v>
      </c>
      <c r="L93" s="25"/>
      <c r="M93" s="144"/>
      <c r="N93" s="145"/>
      <c r="O93" s="145"/>
      <c r="P93" s="145"/>
      <c r="Q93" s="145"/>
      <c r="R93" s="145"/>
      <c r="S93" s="145"/>
      <c r="T93" s="146"/>
      <c r="AT93" s="13" t="s">
        <v>129</v>
      </c>
      <c r="AU93" s="13" t="s">
        <v>81</v>
      </c>
    </row>
    <row r="94" spans="2:65" s="1" customFormat="1" ht="6.95" customHeight="1"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25"/>
    </row>
  </sheetData>
  <autoFilter ref="C82:K93" xr:uid="{00000000-0009-0000-0000-000002000000}"/>
  <mergeCells count="8">
    <mergeCell ref="E73:H73"/>
    <mergeCell ref="E75:H75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BM98"/>
  <sheetViews>
    <sheetView showGridLines="0" topLeftCell="A8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179" t="s">
        <v>6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87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91</v>
      </c>
      <c r="L4" s="16"/>
      <c r="M4" s="78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2" t="s">
        <v>15</v>
      </c>
      <c r="L6" s="16"/>
    </row>
    <row r="7" spans="2:46" ht="16.5" customHeight="1">
      <c r="B7" s="16"/>
      <c r="E7" s="180" t="str">
        <f>'Rekapitulace stavby'!K6</f>
        <v>Dodávka interiérového vybavení - ZŠ Třebotov</v>
      </c>
      <c r="F7" s="181"/>
      <c r="G7" s="181"/>
      <c r="H7" s="181"/>
      <c r="L7" s="16"/>
    </row>
    <row r="8" spans="2:46" s="1" customFormat="1" ht="12" customHeight="1">
      <c r="B8" s="25"/>
      <c r="D8" s="22" t="s">
        <v>92</v>
      </c>
      <c r="L8" s="25"/>
    </row>
    <row r="9" spans="2:46" s="1" customFormat="1" ht="16.5" customHeight="1">
      <c r="B9" s="25"/>
      <c r="E9" s="147" t="s">
        <v>195</v>
      </c>
      <c r="F9" s="182"/>
      <c r="G9" s="182"/>
      <c r="H9" s="182"/>
      <c r="L9" s="25"/>
    </row>
    <row r="10" spans="2:46" s="1" customFormat="1" ht="11.25">
      <c r="B10" s="25"/>
      <c r="L10" s="25"/>
    </row>
    <row r="11" spans="2:46" s="1" customFormat="1" ht="12" customHeight="1">
      <c r="B11" s="25"/>
      <c r="D11" s="22" t="s">
        <v>17</v>
      </c>
      <c r="F11" s="20" t="s">
        <v>3</v>
      </c>
      <c r="I11" s="22" t="s">
        <v>18</v>
      </c>
      <c r="J11" s="20" t="s">
        <v>3</v>
      </c>
      <c r="L11" s="25"/>
    </row>
    <row r="12" spans="2:46" s="1" customFormat="1" ht="12" customHeight="1">
      <c r="B12" s="25"/>
      <c r="D12" s="22" t="s">
        <v>19</v>
      </c>
      <c r="F12" s="20" t="s">
        <v>20</v>
      </c>
      <c r="I12" s="22" t="s">
        <v>21</v>
      </c>
      <c r="J12" s="42">
        <f>'Rekapitulace stavby'!AN8</f>
        <v>45903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">
        <v>3</v>
      </c>
      <c r="L14" s="25"/>
    </row>
    <row r="15" spans="2:46" s="1" customFormat="1" ht="18" customHeight="1">
      <c r="B15" s="25"/>
      <c r="E15" s="20" t="s">
        <v>24</v>
      </c>
      <c r="I15" s="22" t="s">
        <v>25</v>
      </c>
      <c r="J15" s="20" t="s">
        <v>3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26</v>
      </c>
      <c r="I17" s="22" t="s">
        <v>23</v>
      </c>
      <c r="J17" s="20" t="s">
        <v>27</v>
      </c>
      <c r="L17" s="25"/>
    </row>
    <row r="18" spans="2:12" s="1" customFormat="1" ht="18" customHeight="1">
      <c r="B18" s="25"/>
      <c r="E18" s="20" t="s">
        <v>28</v>
      </c>
      <c r="I18" s="22" t="s">
        <v>25</v>
      </c>
      <c r="J18" s="20" t="s">
        <v>29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30</v>
      </c>
      <c r="I20" s="22" t="s">
        <v>23</v>
      </c>
      <c r="J20" s="20" t="s">
        <v>3</v>
      </c>
      <c r="L20" s="25"/>
    </row>
    <row r="21" spans="2:12" s="1" customFormat="1" ht="18" customHeight="1">
      <c r="B21" s="25"/>
      <c r="E21" s="20" t="s">
        <v>31</v>
      </c>
      <c r="I21" s="22" t="s">
        <v>25</v>
      </c>
      <c r="J21" s="20" t="s">
        <v>3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33</v>
      </c>
      <c r="I23" s="22" t="s">
        <v>23</v>
      </c>
      <c r="J23" s="20" t="s">
        <v>3</v>
      </c>
      <c r="L23" s="25"/>
    </row>
    <row r="24" spans="2:12" s="1" customFormat="1" ht="18" customHeight="1">
      <c r="B24" s="25"/>
      <c r="E24" s="20" t="s">
        <v>34</v>
      </c>
      <c r="I24" s="22" t="s">
        <v>25</v>
      </c>
      <c r="J24" s="20" t="s">
        <v>3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35</v>
      </c>
      <c r="L26" s="25"/>
    </row>
    <row r="27" spans="2:12" s="7" customFormat="1" ht="16.5" customHeight="1">
      <c r="B27" s="79"/>
      <c r="E27" s="168" t="s">
        <v>3</v>
      </c>
      <c r="F27" s="168"/>
      <c r="G27" s="168"/>
      <c r="H27" s="168"/>
      <c r="L27" s="79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3"/>
      <c r="E29" s="43"/>
      <c r="F29" s="43"/>
      <c r="G29" s="43"/>
      <c r="H29" s="43"/>
      <c r="I29" s="43"/>
      <c r="J29" s="43"/>
      <c r="K29" s="43"/>
      <c r="L29" s="25"/>
    </row>
    <row r="30" spans="2:12" s="1" customFormat="1" ht="25.35" customHeight="1">
      <c r="B30" s="25"/>
      <c r="D30" s="80" t="s">
        <v>37</v>
      </c>
      <c r="J30" s="56">
        <f>ROUND(J83, 2)</f>
        <v>-40268</v>
      </c>
      <c r="L30" s="25"/>
    </row>
    <row r="31" spans="2:12" s="1" customFormat="1" ht="6.95" customHeight="1">
      <c r="B31" s="25"/>
      <c r="D31" s="43"/>
      <c r="E31" s="43"/>
      <c r="F31" s="43"/>
      <c r="G31" s="43"/>
      <c r="H31" s="43"/>
      <c r="I31" s="43"/>
      <c r="J31" s="43"/>
      <c r="K31" s="43"/>
      <c r="L31" s="25"/>
    </row>
    <row r="32" spans="2:12" s="1" customFormat="1" ht="14.45" customHeight="1">
      <c r="B32" s="25"/>
      <c r="F32" s="28" t="s">
        <v>39</v>
      </c>
      <c r="I32" s="28" t="s">
        <v>38</v>
      </c>
      <c r="J32" s="28" t="s">
        <v>40</v>
      </c>
      <c r="L32" s="25"/>
    </row>
    <row r="33" spans="2:12" s="1" customFormat="1" ht="14.45" customHeight="1">
      <c r="B33" s="25"/>
      <c r="D33" s="45" t="s">
        <v>41</v>
      </c>
      <c r="E33" s="22" t="s">
        <v>42</v>
      </c>
      <c r="F33" s="81">
        <f>ROUND((SUM(BE83:BE97)),  2)</f>
        <v>-40268</v>
      </c>
      <c r="I33" s="82">
        <v>0.21</v>
      </c>
      <c r="J33" s="81">
        <f>ROUND(((SUM(BE83:BE97))*I33),  2)</f>
        <v>-8456.2800000000007</v>
      </c>
      <c r="L33" s="25"/>
    </row>
    <row r="34" spans="2:12" s="1" customFormat="1" ht="14.45" customHeight="1">
      <c r="B34" s="25"/>
      <c r="E34" s="22" t="s">
        <v>43</v>
      </c>
      <c r="F34" s="81">
        <f>ROUND((SUM(BF83:BF97)),  2)</f>
        <v>0</v>
      </c>
      <c r="I34" s="82">
        <v>0.12</v>
      </c>
      <c r="J34" s="81">
        <f>ROUND(((SUM(BF83:BF97))*I34),  2)</f>
        <v>0</v>
      </c>
      <c r="L34" s="25"/>
    </row>
    <row r="35" spans="2:12" s="1" customFormat="1" ht="14.45" hidden="1" customHeight="1">
      <c r="B35" s="25"/>
      <c r="E35" s="22" t="s">
        <v>44</v>
      </c>
      <c r="F35" s="81">
        <f>ROUND((SUM(BG83:BG97)),  2)</f>
        <v>0</v>
      </c>
      <c r="I35" s="82">
        <v>0.21</v>
      </c>
      <c r="J35" s="81">
        <f>0</f>
        <v>0</v>
      </c>
      <c r="L35" s="25"/>
    </row>
    <row r="36" spans="2:12" s="1" customFormat="1" ht="14.45" hidden="1" customHeight="1">
      <c r="B36" s="25"/>
      <c r="E36" s="22" t="s">
        <v>45</v>
      </c>
      <c r="F36" s="81">
        <f>ROUND((SUM(BH83:BH97)),  2)</f>
        <v>0</v>
      </c>
      <c r="I36" s="82">
        <v>0.12</v>
      </c>
      <c r="J36" s="81">
        <f>0</f>
        <v>0</v>
      </c>
      <c r="L36" s="25"/>
    </row>
    <row r="37" spans="2:12" s="1" customFormat="1" ht="14.45" hidden="1" customHeight="1">
      <c r="B37" s="25"/>
      <c r="E37" s="22" t="s">
        <v>46</v>
      </c>
      <c r="F37" s="81">
        <f>ROUND((SUM(BI83:BI97)),  2)</f>
        <v>0</v>
      </c>
      <c r="I37" s="82">
        <v>0</v>
      </c>
      <c r="J37" s="81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3"/>
      <c r="D39" s="84" t="s">
        <v>47</v>
      </c>
      <c r="E39" s="47"/>
      <c r="F39" s="47"/>
      <c r="G39" s="85" t="s">
        <v>48</v>
      </c>
      <c r="H39" s="86" t="s">
        <v>49</v>
      </c>
      <c r="I39" s="47"/>
      <c r="J39" s="87">
        <f>SUM(J30:J37)</f>
        <v>-48724.28</v>
      </c>
      <c r="K39" s="88"/>
      <c r="L39" s="25"/>
    </row>
    <row r="40" spans="2:12" s="1" customFormat="1" ht="14.45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25"/>
    </row>
    <row r="44" spans="2:12" s="1" customFormat="1" ht="6.95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25"/>
    </row>
    <row r="45" spans="2:12" s="1" customFormat="1" ht="24.95" customHeight="1">
      <c r="B45" s="25"/>
      <c r="C45" s="17" t="s">
        <v>94</v>
      </c>
      <c r="L45" s="25"/>
    </row>
    <row r="46" spans="2:12" s="1" customFormat="1" ht="6.95" customHeight="1">
      <c r="B46" s="25"/>
      <c r="L46" s="25"/>
    </row>
    <row r="47" spans="2:12" s="1" customFormat="1" ht="12" customHeight="1">
      <c r="B47" s="25"/>
      <c r="C47" s="22" t="s">
        <v>15</v>
      </c>
      <c r="L47" s="25"/>
    </row>
    <row r="48" spans="2:12" s="1" customFormat="1" ht="16.5" customHeight="1">
      <c r="B48" s="25"/>
      <c r="E48" s="180" t="str">
        <f>E7</f>
        <v>Dodávka interiérového vybavení - ZŠ Třebotov</v>
      </c>
      <c r="F48" s="181"/>
      <c r="G48" s="181"/>
      <c r="H48" s="181"/>
      <c r="L48" s="25"/>
    </row>
    <row r="49" spans="2:47" s="1" customFormat="1" ht="12" customHeight="1">
      <c r="B49" s="25"/>
      <c r="C49" s="22" t="s">
        <v>92</v>
      </c>
      <c r="L49" s="25"/>
    </row>
    <row r="50" spans="2:47" s="1" customFormat="1" ht="16.5" customHeight="1">
      <c r="B50" s="25"/>
      <c r="E50" s="147" t="str">
        <f>E9</f>
        <v>ZL 03 - SO_05.2</v>
      </c>
      <c r="F50" s="182"/>
      <c r="G50" s="182"/>
      <c r="H50" s="182"/>
      <c r="L50" s="25"/>
    </row>
    <row r="51" spans="2:47" s="1" customFormat="1" ht="6.95" customHeight="1">
      <c r="B51" s="25"/>
      <c r="L51" s="25"/>
    </row>
    <row r="52" spans="2:47" s="1" customFormat="1" ht="12" customHeight="1">
      <c r="B52" s="25"/>
      <c r="C52" s="22" t="s">
        <v>19</v>
      </c>
      <c r="F52" s="20" t="str">
        <f>F12</f>
        <v>Třebotov</v>
      </c>
      <c r="I52" s="22" t="s">
        <v>21</v>
      </c>
      <c r="J52" s="42">
        <f>IF(J12="","",J12)</f>
        <v>45903</v>
      </c>
      <c r="L52" s="25"/>
    </row>
    <row r="53" spans="2:47" s="1" customFormat="1" ht="6.95" customHeight="1">
      <c r="B53" s="25"/>
      <c r="L53" s="25"/>
    </row>
    <row r="54" spans="2:47" s="1" customFormat="1" ht="15.2" customHeight="1">
      <c r="B54" s="25"/>
      <c r="C54" s="22" t="s">
        <v>22</v>
      </c>
      <c r="F54" s="20" t="str">
        <f>E15</f>
        <v>Obec Třebotov</v>
      </c>
      <c r="I54" s="22" t="s">
        <v>30</v>
      </c>
      <c r="J54" s="23" t="str">
        <f>E21</f>
        <v>archlin s.r.o.</v>
      </c>
      <c r="L54" s="25"/>
    </row>
    <row r="55" spans="2:47" s="1" customFormat="1" ht="15.2" customHeight="1">
      <c r="B55" s="25"/>
      <c r="C55" s="22" t="s">
        <v>26</v>
      </c>
      <c r="F55" s="20" t="str">
        <f>IF(E18="","",E18)</f>
        <v>Prosto interiér s.r.o.</v>
      </c>
      <c r="I55" s="22" t="s">
        <v>33</v>
      </c>
      <c r="J55" s="23" t="str">
        <f>E24</f>
        <v>Viktor Vegricht</v>
      </c>
      <c r="L55" s="25"/>
    </row>
    <row r="56" spans="2:47" s="1" customFormat="1" ht="10.35" customHeight="1">
      <c r="B56" s="25"/>
      <c r="L56" s="25"/>
    </row>
    <row r="57" spans="2:47" s="1" customFormat="1" ht="29.25" customHeight="1">
      <c r="B57" s="25"/>
      <c r="C57" s="89" t="s">
        <v>95</v>
      </c>
      <c r="D57" s="83"/>
      <c r="E57" s="83"/>
      <c r="F57" s="83"/>
      <c r="G57" s="83"/>
      <c r="H57" s="83"/>
      <c r="I57" s="83"/>
      <c r="J57" s="90" t="s">
        <v>96</v>
      </c>
      <c r="K57" s="83"/>
      <c r="L57" s="25"/>
    </row>
    <row r="58" spans="2:47" s="1" customFormat="1" ht="10.35" customHeight="1">
      <c r="B58" s="25"/>
      <c r="L58" s="25"/>
    </row>
    <row r="59" spans="2:47" s="1" customFormat="1" ht="22.9" customHeight="1">
      <c r="B59" s="25"/>
      <c r="C59" s="91" t="s">
        <v>69</v>
      </c>
      <c r="J59" s="56">
        <f>J83</f>
        <v>-40268</v>
      </c>
      <c r="L59" s="25"/>
      <c r="AU59" s="13" t="s">
        <v>97</v>
      </c>
    </row>
    <row r="60" spans="2:47" s="8" customFormat="1" ht="24.95" customHeight="1">
      <c r="B60" s="92"/>
      <c r="D60" s="93" t="s">
        <v>98</v>
      </c>
      <c r="E60" s="94"/>
      <c r="F60" s="94"/>
      <c r="G60" s="94"/>
      <c r="H60" s="94"/>
      <c r="I60" s="94"/>
      <c r="J60" s="95">
        <f>J84</f>
        <v>-40268</v>
      </c>
      <c r="L60" s="92"/>
    </row>
    <row r="61" spans="2:47" s="9" customFormat="1" ht="19.899999999999999" customHeight="1">
      <c r="B61" s="96"/>
      <c r="D61" s="97" t="s">
        <v>196</v>
      </c>
      <c r="E61" s="98"/>
      <c r="F61" s="98"/>
      <c r="G61" s="98"/>
      <c r="H61" s="98"/>
      <c r="I61" s="98"/>
      <c r="J61" s="99">
        <f>J85</f>
        <v>-3000</v>
      </c>
      <c r="L61" s="96"/>
    </row>
    <row r="62" spans="2:47" s="9" customFormat="1" ht="19.899999999999999" customHeight="1">
      <c r="B62" s="96"/>
      <c r="D62" s="97" t="s">
        <v>197</v>
      </c>
      <c r="E62" s="98"/>
      <c r="F62" s="98"/>
      <c r="G62" s="98"/>
      <c r="H62" s="98"/>
      <c r="I62" s="98"/>
      <c r="J62" s="99">
        <f>J88</f>
        <v>-6000</v>
      </c>
      <c r="L62" s="96"/>
    </row>
    <row r="63" spans="2:47" s="9" customFormat="1" ht="19.899999999999999" customHeight="1">
      <c r="B63" s="96"/>
      <c r="D63" s="97" t="s">
        <v>198</v>
      </c>
      <c r="E63" s="98"/>
      <c r="F63" s="98"/>
      <c r="G63" s="98"/>
      <c r="H63" s="98"/>
      <c r="I63" s="98"/>
      <c r="J63" s="99">
        <f>J91</f>
        <v>-31268</v>
      </c>
      <c r="L63" s="96"/>
    </row>
    <row r="64" spans="2:47" s="1" customFormat="1" ht="21.75" customHeight="1">
      <c r="B64" s="25"/>
      <c r="L64" s="25"/>
    </row>
    <row r="65" spans="2:12" s="1" customFormat="1" ht="6.95" customHeight="1"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25"/>
    </row>
    <row r="69" spans="2:12" s="1" customFormat="1" ht="6.95" customHeight="1"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25"/>
    </row>
    <row r="70" spans="2:12" s="1" customFormat="1" ht="24.95" customHeight="1">
      <c r="B70" s="25"/>
      <c r="C70" s="17" t="s">
        <v>105</v>
      </c>
      <c r="L70" s="25"/>
    </row>
    <row r="71" spans="2:12" s="1" customFormat="1" ht="6.95" customHeight="1">
      <c r="B71" s="25"/>
      <c r="L71" s="25"/>
    </row>
    <row r="72" spans="2:12" s="1" customFormat="1" ht="12" customHeight="1">
      <c r="B72" s="25"/>
      <c r="C72" s="22" t="s">
        <v>15</v>
      </c>
      <c r="L72" s="25"/>
    </row>
    <row r="73" spans="2:12" s="1" customFormat="1" ht="16.5" customHeight="1">
      <c r="B73" s="25"/>
      <c r="E73" s="180" t="str">
        <f>E7</f>
        <v>Dodávka interiérového vybavení - ZŠ Třebotov</v>
      </c>
      <c r="F73" s="181"/>
      <c r="G73" s="181"/>
      <c r="H73" s="181"/>
      <c r="L73" s="25"/>
    </row>
    <row r="74" spans="2:12" s="1" customFormat="1" ht="12" customHeight="1">
      <c r="B74" s="25"/>
      <c r="C74" s="22" t="s">
        <v>92</v>
      </c>
      <c r="L74" s="25"/>
    </row>
    <row r="75" spans="2:12" s="1" customFormat="1" ht="16.5" customHeight="1">
      <c r="B75" s="25"/>
      <c r="E75" s="147" t="str">
        <f>E9</f>
        <v>ZL 03 - SO_05.2</v>
      </c>
      <c r="F75" s="182"/>
      <c r="G75" s="182"/>
      <c r="H75" s="182"/>
      <c r="L75" s="25"/>
    </row>
    <row r="76" spans="2:12" s="1" customFormat="1" ht="6.95" customHeight="1">
      <c r="B76" s="25"/>
      <c r="L76" s="25"/>
    </row>
    <row r="77" spans="2:12" s="1" customFormat="1" ht="12" customHeight="1">
      <c r="B77" s="25"/>
      <c r="C77" s="22" t="s">
        <v>19</v>
      </c>
      <c r="F77" s="20" t="str">
        <f>F12</f>
        <v>Třebotov</v>
      </c>
      <c r="I77" s="22" t="s">
        <v>21</v>
      </c>
      <c r="J77" s="42">
        <f>IF(J12="","",J12)</f>
        <v>45903</v>
      </c>
      <c r="L77" s="25"/>
    </row>
    <row r="78" spans="2:12" s="1" customFormat="1" ht="6.95" customHeight="1">
      <c r="B78" s="25"/>
      <c r="L78" s="25"/>
    </row>
    <row r="79" spans="2:12" s="1" customFormat="1" ht="15.2" customHeight="1">
      <c r="B79" s="25"/>
      <c r="C79" s="22" t="s">
        <v>22</v>
      </c>
      <c r="F79" s="20" t="str">
        <f>E15</f>
        <v>Obec Třebotov</v>
      </c>
      <c r="I79" s="22" t="s">
        <v>30</v>
      </c>
      <c r="J79" s="23" t="str">
        <f>E21</f>
        <v>archlin s.r.o.</v>
      </c>
      <c r="L79" s="25"/>
    </row>
    <row r="80" spans="2:12" s="1" customFormat="1" ht="15.2" customHeight="1">
      <c r="B80" s="25"/>
      <c r="C80" s="22" t="s">
        <v>26</v>
      </c>
      <c r="F80" s="20" t="str">
        <f>IF(E18="","",E18)</f>
        <v>Prosto interiér s.r.o.</v>
      </c>
      <c r="I80" s="22" t="s">
        <v>33</v>
      </c>
      <c r="J80" s="23" t="str">
        <f>E24</f>
        <v>Viktor Vegricht</v>
      </c>
      <c r="L80" s="25"/>
    </row>
    <row r="81" spans="2:65" s="1" customFormat="1" ht="10.35" customHeight="1">
      <c r="B81" s="25"/>
      <c r="L81" s="25"/>
    </row>
    <row r="82" spans="2:65" s="10" customFormat="1" ht="29.25" customHeight="1">
      <c r="B82" s="100"/>
      <c r="C82" s="101" t="s">
        <v>106</v>
      </c>
      <c r="D82" s="102" t="s">
        <v>56</v>
      </c>
      <c r="E82" s="102" t="s">
        <v>52</v>
      </c>
      <c r="F82" s="102" t="s">
        <v>53</v>
      </c>
      <c r="G82" s="102" t="s">
        <v>107</v>
      </c>
      <c r="H82" s="102" t="s">
        <v>108</v>
      </c>
      <c r="I82" s="102" t="s">
        <v>109</v>
      </c>
      <c r="J82" s="102" t="s">
        <v>96</v>
      </c>
      <c r="K82" s="103" t="s">
        <v>110</v>
      </c>
      <c r="L82" s="100"/>
      <c r="M82" s="49" t="s">
        <v>3</v>
      </c>
      <c r="N82" s="50" t="s">
        <v>41</v>
      </c>
      <c r="O82" s="50" t="s">
        <v>111</v>
      </c>
      <c r="P82" s="50" t="s">
        <v>112</v>
      </c>
      <c r="Q82" s="50" t="s">
        <v>113</v>
      </c>
      <c r="R82" s="50" t="s">
        <v>114</v>
      </c>
      <c r="S82" s="50" t="s">
        <v>115</v>
      </c>
      <c r="T82" s="51" t="s">
        <v>116</v>
      </c>
    </row>
    <row r="83" spans="2:65" s="1" customFormat="1" ht="22.9" customHeight="1">
      <c r="B83" s="25"/>
      <c r="C83" s="54" t="s">
        <v>117</v>
      </c>
      <c r="J83" s="104">
        <f>BK83</f>
        <v>-40268</v>
      </c>
      <c r="L83" s="25"/>
      <c r="M83" s="52"/>
      <c r="N83" s="43"/>
      <c r="O83" s="43"/>
      <c r="P83" s="105">
        <f>P84</f>
        <v>0</v>
      </c>
      <c r="Q83" s="43"/>
      <c r="R83" s="105">
        <f>R84</f>
        <v>0</v>
      </c>
      <c r="S83" s="43"/>
      <c r="T83" s="106">
        <f>T84</f>
        <v>0</v>
      </c>
      <c r="AT83" s="13" t="s">
        <v>70</v>
      </c>
      <c r="AU83" s="13" t="s">
        <v>97</v>
      </c>
      <c r="BK83" s="107">
        <f>BK84</f>
        <v>-40268</v>
      </c>
    </row>
    <row r="84" spans="2:65" s="11" customFormat="1" ht="25.9" customHeight="1">
      <c r="B84" s="108"/>
      <c r="D84" s="109" t="s">
        <v>70</v>
      </c>
      <c r="E84" s="110" t="s">
        <v>118</v>
      </c>
      <c r="F84" s="110" t="s">
        <v>118</v>
      </c>
      <c r="J84" s="111">
        <f>BK84</f>
        <v>-40268</v>
      </c>
      <c r="L84" s="108"/>
      <c r="M84" s="112"/>
      <c r="P84" s="113">
        <f>P85+P88+P91</f>
        <v>0</v>
      </c>
      <c r="R84" s="113">
        <f>R85+R88+R91</f>
        <v>0</v>
      </c>
      <c r="T84" s="114">
        <f>T85+T88+T91</f>
        <v>0</v>
      </c>
      <c r="AR84" s="109" t="s">
        <v>119</v>
      </c>
      <c r="AT84" s="115" t="s">
        <v>70</v>
      </c>
      <c r="AU84" s="115" t="s">
        <v>71</v>
      </c>
      <c r="AY84" s="109" t="s">
        <v>120</v>
      </c>
      <c r="BK84" s="116">
        <f>BK85+BK88+BK91</f>
        <v>-40268</v>
      </c>
    </row>
    <row r="85" spans="2:65" s="11" customFormat="1" ht="22.9" customHeight="1">
      <c r="B85" s="108"/>
      <c r="D85" s="109" t="s">
        <v>70</v>
      </c>
      <c r="E85" s="117" t="s">
        <v>199</v>
      </c>
      <c r="F85" s="117" t="s">
        <v>200</v>
      </c>
      <c r="J85" s="118">
        <f>BK85</f>
        <v>-3000</v>
      </c>
      <c r="L85" s="108"/>
      <c r="M85" s="112"/>
      <c r="P85" s="113">
        <f>SUM(P86:P87)</f>
        <v>0</v>
      </c>
      <c r="R85" s="113">
        <f>SUM(R86:R87)</f>
        <v>0</v>
      </c>
      <c r="T85" s="114">
        <f>SUM(T86:T87)</f>
        <v>0</v>
      </c>
      <c r="AR85" s="109" t="s">
        <v>119</v>
      </c>
      <c r="AT85" s="115" t="s">
        <v>70</v>
      </c>
      <c r="AU85" s="115" t="s">
        <v>79</v>
      </c>
      <c r="AY85" s="109" t="s">
        <v>120</v>
      </c>
      <c r="BK85" s="116">
        <f>SUM(BK86:BK87)</f>
        <v>-3000</v>
      </c>
    </row>
    <row r="86" spans="2:65" s="1" customFormat="1" ht="24.2" customHeight="1">
      <c r="B86" s="119"/>
      <c r="C86" s="120" t="s">
        <v>79</v>
      </c>
      <c r="D86" s="120" t="s">
        <v>123</v>
      </c>
      <c r="E86" s="121" t="s">
        <v>201</v>
      </c>
      <c r="F86" s="122" t="s">
        <v>202</v>
      </c>
      <c r="G86" s="123" t="s">
        <v>126</v>
      </c>
      <c r="H86" s="124">
        <v>-1</v>
      </c>
      <c r="I86" s="125">
        <v>3000</v>
      </c>
      <c r="J86" s="125">
        <f>ROUND(I86*H86,2)</f>
        <v>-3000</v>
      </c>
      <c r="K86" s="122" t="s">
        <v>3</v>
      </c>
      <c r="L86" s="25"/>
      <c r="M86" s="126" t="s">
        <v>3</v>
      </c>
      <c r="N86" s="127" t="s">
        <v>42</v>
      </c>
      <c r="O86" s="128">
        <v>0</v>
      </c>
      <c r="P86" s="128">
        <f>O86*H86</f>
        <v>0</v>
      </c>
      <c r="Q86" s="128">
        <v>0</v>
      </c>
      <c r="R86" s="128">
        <f>Q86*H86</f>
        <v>0</v>
      </c>
      <c r="S86" s="128">
        <v>0</v>
      </c>
      <c r="T86" s="129">
        <f>S86*H86</f>
        <v>0</v>
      </c>
      <c r="AR86" s="130" t="s">
        <v>127</v>
      </c>
      <c r="AT86" s="130" t="s">
        <v>123</v>
      </c>
      <c r="AU86" s="130" t="s">
        <v>81</v>
      </c>
      <c r="AY86" s="13" t="s">
        <v>120</v>
      </c>
      <c r="BE86" s="131">
        <f>IF(N86="základní",J86,0)</f>
        <v>-3000</v>
      </c>
      <c r="BF86" s="131">
        <f>IF(N86="snížená",J86,0)</f>
        <v>0</v>
      </c>
      <c r="BG86" s="131">
        <f>IF(N86="zákl. přenesená",J86,0)</f>
        <v>0</v>
      </c>
      <c r="BH86" s="131">
        <f>IF(N86="sníž. přenesená",J86,0)</f>
        <v>0</v>
      </c>
      <c r="BI86" s="131">
        <f>IF(N86="nulová",J86,0)</f>
        <v>0</v>
      </c>
      <c r="BJ86" s="13" t="s">
        <v>79</v>
      </c>
      <c r="BK86" s="131">
        <f>ROUND(I86*H86,2)</f>
        <v>-3000</v>
      </c>
      <c r="BL86" s="13" t="s">
        <v>127</v>
      </c>
      <c r="BM86" s="130" t="s">
        <v>203</v>
      </c>
    </row>
    <row r="87" spans="2:65" s="1" customFormat="1" ht="19.5">
      <c r="B87" s="25"/>
      <c r="D87" s="132" t="s">
        <v>129</v>
      </c>
      <c r="F87" s="133" t="s">
        <v>204</v>
      </c>
      <c r="L87" s="25"/>
      <c r="M87" s="134"/>
      <c r="T87" s="46"/>
      <c r="AT87" s="13" t="s">
        <v>129</v>
      </c>
      <c r="AU87" s="13" t="s">
        <v>81</v>
      </c>
    </row>
    <row r="88" spans="2:65" s="11" customFormat="1" ht="22.9" customHeight="1">
      <c r="B88" s="108"/>
      <c r="D88" s="109" t="s">
        <v>70</v>
      </c>
      <c r="E88" s="117" t="s">
        <v>205</v>
      </c>
      <c r="F88" s="117" t="s">
        <v>206</v>
      </c>
      <c r="J88" s="118">
        <f>BK88</f>
        <v>-6000</v>
      </c>
      <c r="L88" s="108"/>
      <c r="M88" s="112"/>
      <c r="P88" s="113">
        <f>SUM(P89:P90)</f>
        <v>0</v>
      </c>
      <c r="R88" s="113">
        <f>SUM(R89:R90)</f>
        <v>0</v>
      </c>
      <c r="T88" s="114">
        <f>SUM(T89:T90)</f>
        <v>0</v>
      </c>
      <c r="AR88" s="109" t="s">
        <v>119</v>
      </c>
      <c r="AT88" s="115" t="s">
        <v>70</v>
      </c>
      <c r="AU88" s="115" t="s">
        <v>79</v>
      </c>
      <c r="AY88" s="109" t="s">
        <v>120</v>
      </c>
      <c r="BK88" s="116">
        <f>SUM(BK89:BK90)</f>
        <v>-6000</v>
      </c>
    </row>
    <row r="89" spans="2:65" s="1" customFormat="1" ht="24.2" customHeight="1">
      <c r="B89" s="119"/>
      <c r="C89" s="120" t="s">
        <v>81</v>
      </c>
      <c r="D89" s="120" t="s">
        <v>123</v>
      </c>
      <c r="E89" s="121" t="s">
        <v>207</v>
      </c>
      <c r="F89" s="122" t="s">
        <v>208</v>
      </c>
      <c r="G89" s="123" t="s">
        <v>126</v>
      </c>
      <c r="H89" s="124">
        <v>-1</v>
      </c>
      <c r="I89" s="125">
        <v>6000</v>
      </c>
      <c r="J89" s="125">
        <f>ROUND(I89*H89,2)</f>
        <v>-6000</v>
      </c>
      <c r="K89" s="122" t="s">
        <v>3</v>
      </c>
      <c r="L89" s="25"/>
      <c r="M89" s="126" t="s">
        <v>3</v>
      </c>
      <c r="N89" s="127" t="s">
        <v>42</v>
      </c>
      <c r="O89" s="128">
        <v>0</v>
      </c>
      <c r="P89" s="128">
        <f>O89*H89</f>
        <v>0</v>
      </c>
      <c r="Q89" s="128">
        <v>0</v>
      </c>
      <c r="R89" s="128">
        <f>Q89*H89</f>
        <v>0</v>
      </c>
      <c r="S89" s="128">
        <v>0</v>
      </c>
      <c r="T89" s="129">
        <f>S89*H89</f>
        <v>0</v>
      </c>
      <c r="AR89" s="130" t="s">
        <v>127</v>
      </c>
      <c r="AT89" s="130" t="s">
        <v>123</v>
      </c>
      <c r="AU89" s="130" t="s">
        <v>81</v>
      </c>
      <c r="AY89" s="13" t="s">
        <v>120</v>
      </c>
      <c r="BE89" s="131">
        <f>IF(N89="základní",J89,0)</f>
        <v>-6000</v>
      </c>
      <c r="BF89" s="131">
        <f>IF(N89="snížená",J89,0)</f>
        <v>0</v>
      </c>
      <c r="BG89" s="131">
        <f>IF(N89="zákl. přenesená",J89,0)</f>
        <v>0</v>
      </c>
      <c r="BH89" s="131">
        <f>IF(N89="sníž. přenesená",J89,0)</f>
        <v>0</v>
      </c>
      <c r="BI89" s="131">
        <f>IF(N89="nulová",J89,0)</f>
        <v>0</v>
      </c>
      <c r="BJ89" s="13" t="s">
        <v>79</v>
      </c>
      <c r="BK89" s="131">
        <f>ROUND(I89*H89,2)</f>
        <v>-6000</v>
      </c>
      <c r="BL89" s="13" t="s">
        <v>127</v>
      </c>
      <c r="BM89" s="130" t="s">
        <v>209</v>
      </c>
    </row>
    <row r="90" spans="2:65" s="1" customFormat="1" ht="19.5">
      <c r="B90" s="25"/>
      <c r="D90" s="132" t="s">
        <v>129</v>
      </c>
      <c r="F90" s="133" t="s">
        <v>210</v>
      </c>
      <c r="L90" s="25"/>
      <c r="M90" s="134"/>
      <c r="T90" s="46"/>
      <c r="AT90" s="13" t="s">
        <v>129</v>
      </c>
      <c r="AU90" s="13" t="s">
        <v>81</v>
      </c>
    </row>
    <row r="91" spans="2:65" s="11" customFormat="1" ht="22.9" customHeight="1">
      <c r="B91" s="108"/>
      <c r="D91" s="109" t="s">
        <v>70</v>
      </c>
      <c r="E91" s="117" t="s">
        <v>211</v>
      </c>
      <c r="F91" s="117" t="s">
        <v>212</v>
      </c>
      <c r="J91" s="118">
        <f>BK91</f>
        <v>-31268</v>
      </c>
      <c r="L91" s="108"/>
      <c r="M91" s="112"/>
      <c r="P91" s="113">
        <f>SUM(P92:P97)</f>
        <v>0</v>
      </c>
      <c r="R91" s="113">
        <f>SUM(R92:R97)</f>
        <v>0</v>
      </c>
      <c r="T91" s="114">
        <f>SUM(T92:T97)</f>
        <v>0</v>
      </c>
      <c r="AR91" s="109" t="s">
        <v>119</v>
      </c>
      <c r="AT91" s="115" t="s">
        <v>70</v>
      </c>
      <c r="AU91" s="115" t="s">
        <v>79</v>
      </c>
      <c r="AY91" s="109" t="s">
        <v>120</v>
      </c>
      <c r="BK91" s="116">
        <f>SUM(BK92:BK97)</f>
        <v>-31268</v>
      </c>
    </row>
    <row r="92" spans="2:65" s="1" customFormat="1" ht="16.5" customHeight="1">
      <c r="B92" s="119"/>
      <c r="C92" s="120" t="s">
        <v>139</v>
      </c>
      <c r="D92" s="120" t="s">
        <v>123</v>
      </c>
      <c r="E92" s="121" t="s">
        <v>213</v>
      </c>
      <c r="F92" s="122" t="s">
        <v>214</v>
      </c>
      <c r="G92" s="123" t="s">
        <v>126</v>
      </c>
      <c r="H92" s="124">
        <v>-1</v>
      </c>
      <c r="I92" s="125">
        <v>1000</v>
      </c>
      <c r="J92" s="125">
        <f>ROUND(I92*H92,2)</f>
        <v>-1000</v>
      </c>
      <c r="K92" s="122" t="s">
        <v>3</v>
      </c>
      <c r="L92" s="25"/>
      <c r="M92" s="126" t="s">
        <v>3</v>
      </c>
      <c r="N92" s="127" t="s">
        <v>42</v>
      </c>
      <c r="O92" s="128">
        <v>0</v>
      </c>
      <c r="P92" s="128">
        <f>O92*H92</f>
        <v>0</v>
      </c>
      <c r="Q92" s="128">
        <v>0</v>
      </c>
      <c r="R92" s="128">
        <f>Q92*H92</f>
        <v>0</v>
      </c>
      <c r="S92" s="128">
        <v>0</v>
      </c>
      <c r="T92" s="129">
        <f>S92*H92</f>
        <v>0</v>
      </c>
      <c r="AR92" s="130" t="s">
        <v>127</v>
      </c>
      <c r="AT92" s="130" t="s">
        <v>123</v>
      </c>
      <c r="AU92" s="130" t="s">
        <v>81</v>
      </c>
      <c r="AY92" s="13" t="s">
        <v>120</v>
      </c>
      <c r="BE92" s="131">
        <f>IF(N92="základní",J92,0)</f>
        <v>-1000</v>
      </c>
      <c r="BF92" s="131">
        <f>IF(N92="snížená",J92,0)</f>
        <v>0</v>
      </c>
      <c r="BG92" s="131">
        <f>IF(N92="zákl. přenesená",J92,0)</f>
        <v>0</v>
      </c>
      <c r="BH92" s="131">
        <f>IF(N92="sníž. přenesená",J92,0)</f>
        <v>0</v>
      </c>
      <c r="BI92" s="131">
        <f>IF(N92="nulová",J92,0)</f>
        <v>0</v>
      </c>
      <c r="BJ92" s="13" t="s">
        <v>79</v>
      </c>
      <c r="BK92" s="131">
        <f>ROUND(I92*H92,2)</f>
        <v>-1000</v>
      </c>
      <c r="BL92" s="13" t="s">
        <v>127</v>
      </c>
      <c r="BM92" s="130" t="s">
        <v>215</v>
      </c>
    </row>
    <row r="93" spans="2:65" s="1" customFormat="1" ht="19.5">
      <c r="B93" s="25"/>
      <c r="D93" s="132" t="s">
        <v>129</v>
      </c>
      <c r="F93" s="133" t="s">
        <v>216</v>
      </c>
      <c r="L93" s="25"/>
      <c r="M93" s="134"/>
      <c r="T93" s="46"/>
      <c r="AT93" s="13" t="s">
        <v>129</v>
      </c>
      <c r="AU93" s="13" t="s">
        <v>81</v>
      </c>
    </row>
    <row r="94" spans="2:65" s="1" customFormat="1" ht="24.2" customHeight="1">
      <c r="B94" s="119"/>
      <c r="C94" s="120" t="s">
        <v>119</v>
      </c>
      <c r="D94" s="120" t="s">
        <v>123</v>
      </c>
      <c r="E94" s="121" t="s">
        <v>217</v>
      </c>
      <c r="F94" s="122" t="s">
        <v>218</v>
      </c>
      <c r="G94" s="123" t="s">
        <v>126</v>
      </c>
      <c r="H94" s="124">
        <v>-1</v>
      </c>
      <c r="I94" s="125">
        <v>4000</v>
      </c>
      <c r="J94" s="125">
        <f>ROUND(I94*H94,2)</f>
        <v>-4000</v>
      </c>
      <c r="K94" s="122" t="s">
        <v>3</v>
      </c>
      <c r="L94" s="25"/>
      <c r="M94" s="126" t="s">
        <v>3</v>
      </c>
      <c r="N94" s="127" t="s">
        <v>42</v>
      </c>
      <c r="O94" s="128">
        <v>0</v>
      </c>
      <c r="P94" s="128">
        <f>O94*H94</f>
        <v>0</v>
      </c>
      <c r="Q94" s="128">
        <v>0</v>
      </c>
      <c r="R94" s="128">
        <f>Q94*H94</f>
        <v>0</v>
      </c>
      <c r="S94" s="128">
        <v>0</v>
      </c>
      <c r="T94" s="129">
        <f>S94*H94</f>
        <v>0</v>
      </c>
      <c r="AR94" s="130" t="s">
        <v>127</v>
      </c>
      <c r="AT94" s="130" t="s">
        <v>123</v>
      </c>
      <c r="AU94" s="130" t="s">
        <v>81</v>
      </c>
      <c r="AY94" s="13" t="s">
        <v>120</v>
      </c>
      <c r="BE94" s="131">
        <f>IF(N94="základní",J94,0)</f>
        <v>-4000</v>
      </c>
      <c r="BF94" s="131">
        <f>IF(N94="snížená",J94,0)</f>
        <v>0</v>
      </c>
      <c r="BG94" s="131">
        <f>IF(N94="zákl. přenesená",J94,0)</f>
        <v>0</v>
      </c>
      <c r="BH94" s="131">
        <f>IF(N94="sníž. přenesená",J94,0)</f>
        <v>0</v>
      </c>
      <c r="BI94" s="131">
        <f>IF(N94="nulová",J94,0)</f>
        <v>0</v>
      </c>
      <c r="BJ94" s="13" t="s">
        <v>79</v>
      </c>
      <c r="BK94" s="131">
        <f>ROUND(I94*H94,2)</f>
        <v>-4000</v>
      </c>
      <c r="BL94" s="13" t="s">
        <v>127</v>
      </c>
      <c r="BM94" s="130" t="s">
        <v>219</v>
      </c>
    </row>
    <row r="95" spans="2:65" s="1" customFormat="1" ht="19.5">
      <c r="B95" s="25"/>
      <c r="D95" s="132" t="s">
        <v>129</v>
      </c>
      <c r="F95" s="133" t="s">
        <v>220</v>
      </c>
      <c r="L95" s="25"/>
      <c r="M95" s="134"/>
      <c r="T95" s="46"/>
      <c r="AT95" s="13" t="s">
        <v>129</v>
      </c>
      <c r="AU95" s="13" t="s">
        <v>81</v>
      </c>
    </row>
    <row r="96" spans="2:65" s="1" customFormat="1" ht="16.5" customHeight="1">
      <c r="B96" s="119"/>
      <c r="C96" s="120" t="s">
        <v>147</v>
      </c>
      <c r="D96" s="120" t="s">
        <v>123</v>
      </c>
      <c r="E96" s="121" t="s">
        <v>221</v>
      </c>
      <c r="F96" s="122" t="s">
        <v>222</v>
      </c>
      <c r="G96" s="123" t="s">
        <v>135</v>
      </c>
      <c r="H96" s="124">
        <v>-12</v>
      </c>
      <c r="I96" s="125">
        <v>2189</v>
      </c>
      <c r="J96" s="125">
        <f>ROUND(I96*H96,2)</f>
        <v>-26268</v>
      </c>
      <c r="K96" s="122" t="s">
        <v>136</v>
      </c>
      <c r="L96" s="25"/>
      <c r="M96" s="126" t="s">
        <v>3</v>
      </c>
      <c r="N96" s="127" t="s">
        <v>42</v>
      </c>
      <c r="O96" s="128">
        <v>0</v>
      </c>
      <c r="P96" s="128">
        <f>O96*H96</f>
        <v>0</v>
      </c>
      <c r="Q96" s="128">
        <v>0</v>
      </c>
      <c r="R96" s="128">
        <f>Q96*H96</f>
        <v>0</v>
      </c>
      <c r="S96" s="128">
        <v>0</v>
      </c>
      <c r="T96" s="129">
        <f>S96*H96</f>
        <v>0</v>
      </c>
      <c r="AR96" s="130" t="s">
        <v>127</v>
      </c>
      <c r="AT96" s="130" t="s">
        <v>123</v>
      </c>
      <c r="AU96" s="130" t="s">
        <v>81</v>
      </c>
      <c r="AY96" s="13" t="s">
        <v>120</v>
      </c>
      <c r="BE96" s="131">
        <f>IF(N96="základní",J96,0)</f>
        <v>-26268</v>
      </c>
      <c r="BF96" s="131">
        <f>IF(N96="snížená",J96,0)</f>
        <v>0</v>
      </c>
      <c r="BG96" s="131">
        <f>IF(N96="zákl. přenesená",J96,0)</f>
        <v>0</v>
      </c>
      <c r="BH96" s="131">
        <f>IF(N96="sníž. přenesená",J96,0)</f>
        <v>0</v>
      </c>
      <c r="BI96" s="131">
        <f>IF(N96="nulová",J96,0)</f>
        <v>0</v>
      </c>
      <c r="BJ96" s="13" t="s">
        <v>79</v>
      </c>
      <c r="BK96" s="131">
        <f>ROUND(I96*H96,2)</f>
        <v>-26268</v>
      </c>
      <c r="BL96" s="13" t="s">
        <v>127</v>
      </c>
      <c r="BM96" s="130" t="s">
        <v>223</v>
      </c>
    </row>
    <row r="97" spans="2:47" s="1" customFormat="1" ht="19.5">
      <c r="B97" s="25"/>
      <c r="D97" s="132" t="s">
        <v>129</v>
      </c>
      <c r="F97" s="133" t="s">
        <v>224</v>
      </c>
      <c r="L97" s="25"/>
      <c r="M97" s="144"/>
      <c r="N97" s="145"/>
      <c r="O97" s="145"/>
      <c r="P97" s="145"/>
      <c r="Q97" s="145"/>
      <c r="R97" s="145"/>
      <c r="S97" s="145"/>
      <c r="T97" s="146"/>
      <c r="AT97" s="13" t="s">
        <v>129</v>
      </c>
      <c r="AU97" s="13" t="s">
        <v>81</v>
      </c>
    </row>
    <row r="98" spans="2:47" s="1" customFormat="1" ht="6.95" customHeight="1"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25"/>
    </row>
  </sheetData>
  <autoFilter ref="C82:K97" xr:uid="{00000000-0009-0000-0000-000003000000}"/>
  <mergeCells count="8">
    <mergeCell ref="E73:H73"/>
    <mergeCell ref="E75:H75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BM86"/>
  <sheetViews>
    <sheetView showGridLines="0" topLeftCell="A71" workbookViewId="0">
      <selection activeCell="F85" sqref="F85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179" t="s">
        <v>6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90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91</v>
      </c>
      <c r="L4" s="16"/>
      <c r="M4" s="78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2" t="s">
        <v>15</v>
      </c>
      <c r="L6" s="16"/>
    </row>
    <row r="7" spans="2:46" ht="16.5" customHeight="1">
      <c r="B7" s="16"/>
      <c r="E7" s="180" t="str">
        <f>'Rekapitulace stavby'!K6</f>
        <v>Dodávka interiérového vybavení - ZŠ Třebotov</v>
      </c>
      <c r="F7" s="181"/>
      <c r="G7" s="181"/>
      <c r="H7" s="181"/>
      <c r="L7" s="16"/>
    </row>
    <row r="8" spans="2:46" s="1" customFormat="1" ht="12" customHeight="1">
      <c r="B8" s="25"/>
      <c r="D8" s="22" t="s">
        <v>92</v>
      </c>
      <c r="L8" s="25"/>
    </row>
    <row r="9" spans="2:46" s="1" customFormat="1" ht="16.5" customHeight="1">
      <c r="B9" s="25"/>
      <c r="E9" s="147" t="s">
        <v>225</v>
      </c>
      <c r="F9" s="182"/>
      <c r="G9" s="182"/>
      <c r="H9" s="182"/>
      <c r="L9" s="25"/>
    </row>
    <row r="10" spans="2:46" s="1" customFormat="1" ht="11.25">
      <c r="B10" s="25"/>
      <c r="L10" s="25"/>
    </row>
    <row r="11" spans="2:46" s="1" customFormat="1" ht="12" customHeight="1">
      <c r="B11" s="25"/>
      <c r="D11" s="22" t="s">
        <v>17</v>
      </c>
      <c r="F11" s="20" t="s">
        <v>3</v>
      </c>
      <c r="I11" s="22" t="s">
        <v>18</v>
      </c>
      <c r="J11" s="20" t="s">
        <v>3</v>
      </c>
      <c r="L11" s="25"/>
    </row>
    <row r="12" spans="2:46" s="1" customFormat="1" ht="12" customHeight="1">
      <c r="B12" s="25"/>
      <c r="D12" s="22" t="s">
        <v>19</v>
      </c>
      <c r="F12" s="20" t="s">
        <v>20</v>
      </c>
      <c r="I12" s="22" t="s">
        <v>21</v>
      </c>
      <c r="J12" s="42">
        <f>'Rekapitulace stavby'!AN8</f>
        <v>45903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">
        <v>3</v>
      </c>
      <c r="L14" s="25"/>
    </row>
    <row r="15" spans="2:46" s="1" customFormat="1" ht="18" customHeight="1">
      <c r="B15" s="25"/>
      <c r="E15" s="20" t="s">
        <v>24</v>
      </c>
      <c r="I15" s="22" t="s">
        <v>25</v>
      </c>
      <c r="J15" s="20" t="s">
        <v>3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26</v>
      </c>
      <c r="I17" s="22" t="s">
        <v>23</v>
      </c>
      <c r="J17" s="20" t="s">
        <v>27</v>
      </c>
      <c r="L17" s="25"/>
    </row>
    <row r="18" spans="2:12" s="1" customFormat="1" ht="18" customHeight="1">
      <c r="B18" s="25"/>
      <c r="E18" s="20" t="s">
        <v>28</v>
      </c>
      <c r="I18" s="22" t="s">
        <v>25</v>
      </c>
      <c r="J18" s="20" t="s">
        <v>29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30</v>
      </c>
      <c r="I20" s="22" t="s">
        <v>23</v>
      </c>
      <c r="J20" s="20" t="s">
        <v>3</v>
      </c>
      <c r="L20" s="25"/>
    </row>
    <row r="21" spans="2:12" s="1" customFormat="1" ht="18" customHeight="1">
      <c r="B21" s="25"/>
      <c r="E21" s="20" t="s">
        <v>31</v>
      </c>
      <c r="I21" s="22" t="s">
        <v>25</v>
      </c>
      <c r="J21" s="20" t="s">
        <v>3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33</v>
      </c>
      <c r="I23" s="22" t="s">
        <v>23</v>
      </c>
      <c r="J23" s="20" t="s">
        <v>3</v>
      </c>
      <c r="L23" s="25"/>
    </row>
    <row r="24" spans="2:12" s="1" customFormat="1" ht="18" customHeight="1">
      <c r="B24" s="25"/>
      <c r="E24" s="20" t="s">
        <v>34</v>
      </c>
      <c r="I24" s="22" t="s">
        <v>25</v>
      </c>
      <c r="J24" s="20" t="s">
        <v>3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35</v>
      </c>
      <c r="L26" s="25"/>
    </row>
    <row r="27" spans="2:12" s="7" customFormat="1" ht="16.5" customHeight="1">
      <c r="B27" s="79"/>
      <c r="E27" s="168" t="s">
        <v>3</v>
      </c>
      <c r="F27" s="168"/>
      <c r="G27" s="168"/>
      <c r="H27" s="168"/>
      <c r="L27" s="79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3"/>
      <c r="E29" s="43"/>
      <c r="F29" s="43"/>
      <c r="G29" s="43"/>
      <c r="H29" s="43"/>
      <c r="I29" s="43"/>
      <c r="J29" s="43"/>
      <c r="K29" s="43"/>
      <c r="L29" s="25"/>
    </row>
    <row r="30" spans="2:12" s="1" customFormat="1" ht="25.35" customHeight="1">
      <c r="B30" s="25"/>
      <c r="D30" s="80" t="s">
        <v>37</v>
      </c>
      <c r="J30" s="56">
        <f>ROUND(J81, 2)</f>
        <v>89730</v>
      </c>
      <c r="L30" s="25"/>
    </row>
    <row r="31" spans="2:12" s="1" customFormat="1" ht="6.95" customHeight="1">
      <c r="B31" s="25"/>
      <c r="D31" s="43"/>
      <c r="E31" s="43"/>
      <c r="F31" s="43"/>
      <c r="G31" s="43"/>
      <c r="H31" s="43"/>
      <c r="I31" s="43"/>
      <c r="J31" s="43"/>
      <c r="K31" s="43"/>
      <c r="L31" s="25"/>
    </row>
    <row r="32" spans="2:12" s="1" customFormat="1" ht="14.45" customHeight="1">
      <c r="B32" s="25"/>
      <c r="F32" s="28" t="s">
        <v>39</v>
      </c>
      <c r="I32" s="28" t="s">
        <v>38</v>
      </c>
      <c r="J32" s="28" t="s">
        <v>40</v>
      </c>
      <c r="L32" s="25"/>
    </row>
    <row r="33" spans="2:12" s="1" customFormat="1" ht="14.45" customHeight="1">
      <c r="B33" s="25"/>
      <c r="D33" s="45" t="s">
        <v>41</v>
      </c>
      <c r="E33" s="22" t="s">
        <v>42</v>
      </c>
      <c r="F33" s="81">
        <f>ROUND((SUM(BE81:BE85)),  2)</f>
        <v>89730</v>
      </c>
      <c r="I33" s="82">
        <v>0.21</v>
      </c>
      <c r="J33" s="81">
        <f>ROUND(((SUM(BE81:BE85))*I33),  2)</f>
        <v>18843.3</v>
      </c>
      <c r="L33" s="25"/>
    </row>
    <row r="34" spans="2:12" s="1" customFormat="1" ht="14.45" customHeight="1">
      <c r="B34" s="25"/>
      <c r="E34" s="22" t="s">
        <v>43</v>
      </c>
      <c r="F34" s="81">
        <f>ROUND((SUM(BF81:BF85)),  2)</f>
        <v>0</v>
      </c>
      <c r="I34" s="82">
        <v>0.12</v>
      </c>
      <c r="J34" s="81">
        <f>ROUND(((SUM(BF81:BF85))*I34),  2)</f>
        <v>0</v>
      </c>
      <c r="L34" s="25"/>
    </row>
    <row r="35" spans="2:12" s="1" customFormat="1" ht="14.45" hidden="1" customHeight="1">
      <c r="B35" s="25"/>
      <c r="E35" s="22" t="s">
        <v>44</v>
      </c>
      <c r="F35" s="81">
        <f>ROUND((SUM(BG81:BG85)),  2)</f>
        <v>0</v>
      </c>
      <c r="I35" s="82">
        <v>0.21</v>
      </c>
      <c r="J35" s="81">
        <f>0</f>
        <v>0</v>
      </c>
      <c r="L35" s="25"/>
    </row>
    <row r="36" spans="2:12" s="1" customFormat="1" ht="14.45" hidden="1" customHeight="1">
      <c r="B36" s="25"/>
      <c r="E36" s="22" t="s">
        <v>45</v>
      </c>
      <c r="F36" s="81">
        <f>ROUND((SUM(BH81:BH85)),  2)</f>
        <v>0</v>
      </c>
      <c r="I36" s="82">
        <v>0.12</v>
      </c>
      <c r="J36" s="81">
        <f>0</f>
        <v>0</v>
      </c>
      <c r="L36" s="25"/>
    </row>
    <row r="37" spans="2:12" s="1" customFormat="1" ht="14.45" hidden="1" customHeight="1">
      <c r="B37" s="25"/>
      <c r="E37" s="22" t="s">
        <v>46</v>
      </c>
      <c r="F37" s="81">
        <f>ROUND((SUM(BI81:BI85)),  2)</f>
        <v>0</v>
      </c>
      <c r="I37" s="82">
        <v>0</v>
      </c>
      <c r="J37" s="81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3"/>
      <c r="D39" s="84" t="s">
        <v>47</v>
      </c>
      <c r="E39" s="47"/>
      <c r="F39" s="47"/>
      <c r="G39" s="85" t="s">
        <v>48</v>
      </c>
      <c r="H39" s="86" t="s">
        <v>49</v>
      </c>
      <c r="I39" s="47"/>
      <c r="J39" s="87">
        <f>SUM(J30:J37)</f>
        <v>108573.3</v>
      </c>
      <c r="K39" s="88"/>
      <c r="L39" s="25"/>
    </row>
    <row r="40" spans="2:12" s="1" customFormat="1" ht="14.45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25"/>
    </row>
    <row r="44" spans="2:12" s="1" customFormat="1" ht="6.95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25"/>
    </row>
    <row r="45" spans="2:12" s="1" customFormat="1" ht="24.95" customHeight="1">
      <c r="B45" s="25"/>
      <c r="C45" s="17" t="s">
        <v>94</v>
      </c>
      <c r="L45" s="25"/>
    </row>
    <row r="46" spans="2:12" s="1" customFormat="1" ht="6.95" customHeight="1">
      <c r="B46" s="25"/>
      <c r="L46" s="25"/>
    </row>
    <row r="47" spans="2:12" s="1" customFormat="1" ht="12" customHeight="1">
      <c r="B47" s="25"/>
      <c r="C47" s="22" t="s">
        <v>15</v>
      </c>
      <c r="L47" s="25"/>
    </row>
    <row r="48" spans="2:12" s="1" customFormat="1" ht="16.5" customHeight="1">
      <c r="B48" s="25"/>
      <c r="E48" s="180" t="str">
        <f>E7</f>
        <v>Dodávka interiérového vybavení - ZŠ Třebotov</v>
      </c>
      <c r="F48" s="181"/>
      <c r="G48" s="181"/>
      <c r="H48" s="181"/>
      <c r="L48" s="25"/>
    </row>
    <row r="49" spans="2:47" s="1" customFormat="1" ht="12" customHeight="1">
      <c r="B49" s="25"/>
      <c r="C49" s="22" t="s">
        <v>92</v>
      </c>
      <c r="L49" s="25"/>
    </row>
    <row r="50" spans="2:47" s="1" customFormat="1" ht="16.5" customHeight="1">
      <c r="B50" s="25"/>
      <c r="E50" s="147" t="str">
        <f>E9</f>
        <v>ZL 04 - SO_05.3</v>
      </c>
      <c r="F50" s="182"/>
      <c r="G50" s="182"/>
      <c r="H50" s="182"/>
      <c r="L50" s="25"/>
    </row>
    <row r="51" spans="2:47" s="1" customFormat="1" ht="6.95" customHeight="1">
      <c r="B51" s="25"/>
      <c r="L51" s="25"/>
    </row>
    <row r="52" spans="2:47" s="1" customFormat="1" ht="12" customHeight="1">
      <c r="B52" s="25"/>
      <c r="C52" s="22" t="s">
        <v>19</v>
      </c>
      <c r="F52" s="20" t="str">
        <f>F12</f>
        <v>Třebotov</v>
      </c>
      <c r="I52" s="22" t="s">
        <v>21</v>
      </c>
      <c r="J52" s="42">
        <f>IF(J12="","",J12)</f>
        <v>45903</v>
      </c>
      <c r="L52" s="25"/>
    </row>
    <row r="53" spans="2:47" s="1" customFormat="1" ht="6.95" customHeight="1">
      <c r="B53" s="25"/>
      <c r="L53" s="25"/>
    </row>
    <row r="54" spans="2:47" s="1" customFormat="1" ht="15.2" customHeight="1">
      <c r="B54" s="25"/>
      <c r="C54" s="22" t="s">
        <v>22</v>
      </c>
      <c r="F54" s="20" t="str">
        <f>E15</f>
        <v>Obec Třebotov</v>
      </c>
      <c r="I54" s="22" t="s">
        <v>30</v>
      </c>
      <c r="J54" s="23" t="str">
        <f>E21</f>
        <v>archlin s.r.o.</v>
      </c>
      <c r="L54" s="25"/>
    </row>
    <row r="55" spans="2:47" s="1" customFormat="1" ht="15.2" customHeight="1">
      <c r="B55" s="25"/>
      <c r="C55" s="22" t="s">
        <v>26</v>
      </c>
      <c r="F55" s="20" t="str">
        <f>IF(E18="","",E18)</f>
        <v>Prosto interiér s.r.o.</v>
      </c>
      <c r="I55" s="22" t="s">
        <v>33</v>
      </c>
      <c r="J55" s="23" t="str">
        <f>E24</f>
        <v>Viktor Vegricht</v>
      </c>
      <c r="L55" s="25"/>
    </row>
    <row r="56" spans="2:47" s="1" customFormat="1" ht="10.35" customHeight="1">
      <c r="B56" s="25"/>
      <c r="L56" s="25"/>
    </row>
    <row r="57" spans="2:47" s="1" customFormat="1" ht="29.25" customHeight="1">
      <c r="B57" s="25"/>
      <c r="C57" s="89" t="s">
        <v>95</v>
      </c>
      <c r="D57" s="83"/>
      <c r="E57" s="83"/>
      <c r="F57" s="83"/>
      <c r="G57" s="83"/>
      <c r="H57" s="83"/>
      <c r="I57" s="83"/>
      <c r="J57" s="90" t="s">
        <v>96</v>
      </c>
      <c r="K57" s="83"/>
      <c r="L57" s="25"/>
    </row>
    <row r="58" spans="2:47" s="1" customFormat="1" ht="10.35" customHeight="1">
      <c r="B58" s="25"/>
      <c r="L58" s="25"/>
    </row>
    <row r="59" spans="2:47" s="1" customFormat="1" ht="22.9" customHeight="1">
      <c r="B59" s="25"/>
      <c r="C59" s="91" t="s">
        <v>69</v>
      </c>
      <c r="J59" s="56">
        <f>J81</f>
        <v>89730</v>
      </c>
      <c r="L59" s="25"/>
      <c r="AU59" s="13" t="s">
        <v>97</v>
      </c>
    </row>
    <row r="60" spans="2:47" s="8" customFormat="1" ht="24.95" customHeight="1">
      <c r="B60" s="92"/>
      <c r="D60" s="93" t="s">
        <v>98</v>
      </c>
      <c r="E60" s="94"/>
      <c r="F60" s="94"/>
      <c r="G60" s="94"/>
      <c r="H60" s="94"/>
      <c r="I60" s="94"/>
      <c r="J60" s="95">
        <f>J82</f>
        <v>89730</v>
      </c>
      <c r="L60" s="92"/>
    </row>
    <row r="61" spans="2:47" s="9" customFormat="1" ht="19.899999999999999" customHeight="1">
      <c r="B61" s="96"/>
      <c r="D61" s="97" t="s">
        <v>226</v>
      </c>
      <c r="E61" s="98"/>
      <c r="F61" s="98"/>
      <c r="G61" s="98"/>
      <c r="H61" s="98"/>
      <c r="I61" s="98"/>
      <c r="J61" s="99">
        <f>J83</f>
        <v>89730</v>
      </c>
      <c r="L61" s="96"/>
    </row>
    <row r="62" spans="2:47" s="1" customFormat="1" ht="21.75" customHeight="1">
      <c r="B62" s="25"/>
      <c r="L62" s="25"/>
    </row>
    <row r="63" spans="2:47" s="1" customFormat="1" ht="6.95" customHeight="1">
      <c r="B63" s="34"/>
      <c r="C63" s="35"/>
      <c r="D63" s="35"/>
      <c r="E63" s="35"/>
      <c r="F63" s="35"/>
      <c r="G63" s="35"/>
      <c r="H63" s="35"/>
      <c r="I63" s="35"/>
      <c r="J63" s="35"/>
      <c r="K63" s="35"/>
      <c r="L63" s="25"/>
    </row>
    <row r="67" spans="2:20" s="1" customFormat="1" ht="6.95" customHeight="1"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25"/>
    </row>
    <row r="68" spans="2:20" s="1" customFormat="1" ht="24.95" customHeight="1">
      <c r="B68" s="25"/>
      <c r="C68" s="17" t="s">
        <v>105</v>
      </c>
      <c r="L68" s="25"/>
    </row>
    <row r="69" spans="2:20" s="1" customFormat="1" ht="6.95" customHeight="1">
      <c r="B69" s="25"/>
      <c r="L69" s="25"/>
    </row>
    <row r="70" spans="2:20" s="1" customFormat="1" ht="12" customHeight="1">
      <c r="B70" s="25"/>
      <c r="C70" s="22" t="s">
        <v>15</v>
      </c>
      <c r="L70" s="25"/>
    </row>
    <row r="71" spans="2:20" s="1" customFormat="1" ht="16.5" customHeight="1">
      <c r="B71" s="25"/>
      <c r="E71" s="180" t="str">
        <f>E7</f>
        <v>Dodávka interiérového vybavení - ZŠ Třebotov</v>
      </c>
      <c r="F71" s="181"/>
      <c r="G71" s="181"/>
      <c r="H71" s="181"/>
      <c r="L71" s="25"/>
    </row>
    <row r="72" spans="2:20" s="1" customFormat="1" ht="12" customHeight="1">
      <c r="B72" s="25"/>
      <c r="C72" s="22" t="s">
        <v>92</v>
      </c>
      <c r="L72" s="25"/>
    </row>
    <row r="73" spans="2:20" s="1" customFormat="1" ht="16.5" customHeight="1">
      <c r="B73" s="25"/>
      <c r="E73" s="147" t="str">
        <f>E9</f>
        <v>ZL 04 - SO_05.3</v>
      </c>
      <c r="F73" s="182"/>
      <c r="G73" s="182"/>
      <c r="H73" s="182"/>
      <c r="L73" s="25"/>
    </row>
    <row r="74" spans="2:20" s="1" customFormat="1" ht="6.95" customHeight="1">
      <c r="B74" s="25"/>
      <c r="L74" s="25"/>
    </row>
    <row r="75" spans="2:20" s="1" customFormat="1" ht="12" customHeight="1">
      <c r="B75" s="25"/>
      <c r="C75" s="22" t="s">
        <v>19</v>
      </c>
      <c r="F75" s="20" t="str">
        <f>F12</f>
        <v>Třebotov</v>
      </c>
      <c r="I75" s="22" t="s">
        <v>21</v>
      </c>
      <c r="J75" s="42">
        <f>IF(J12="","",J12)</f>
        <v>45903</v>
      </c>
      <c r="L75" s="25"/>
    </row>
    <row r="76" spans="2:20" s="1" customFormat="1" ht="6.95" customHeight="1">
      <c r="B76" s="25"/>
      <c r="L76" s="25"/>
    </row>
    <row r="77" spans="2:20" s="1" customFormat="1" ht="15.2" customHeight="1">
      <c r="B77" s="25"/>
      <c r="C77" s="22" t="s">
        <v>22</v>
      </c>
      <c r="F77" s="20" t="str">
        <f>E15</f>
        <v>Obec Třebotov</v>
      </c>
      <c r="I77" s="22" t="s">
        <v>30</v>
      </c>
      <c r="J77" s="23" t="str">
        <f>E21</f>
        <v>archlin s.r.o.</v>
      </c>
      <c r="L77" s="25"/>
    </row>
    <row r="78" spans="2:20" s="1" customFormat="1" ht="15.2" customHeight="1">
      <c r="B78" s="25"/>
      <c r="C78" s="22" t="s">
        <v>26</v>
      </c>
      <c r="F78" s="20" t="str">
        <f>IF(E18="","",E18)</f>
        <v>Prosto interiér s.r.o.</v>
      </c>
      <c r="I78" s="22" t="s">
        <v>33</v>
      </c>
      <c r="J78" s="23" t="str">
        <f>E24</f>
        <v>Viktor Vegricht</v>
      </c>
      <c r="L78" s="25"/>
    </row>
    <row r="79" spans="2:20" s="1" customFormat="1" ht="10.35" customHeight="1">
      <c r="B79" s="25"/>
      <c r="L79" s="25"/>
    </row>
    <row r="80" spans="2:20" s="10" customFormat="1" ht="29.25" customHeight="1">
      <c r="B80" s="100"/>
      <c r="C80" s="101" t="s">
        <v>106</v>
      </c>
      <c r="D80" s="102" t="s">
        <v>56</v>
      </c>
      <c r="E80" s="102" t="s">
        <v>52</v>
      </c>
      <c r="F80" s="102" t="s">
        <v>53</v>
      </c>
      <c r="G80" s="102" t="s">
        <v>107</v>
      </c>
      <c r="H80" s="102" t="s">
        <v>108</v>
      </c>
      <c r="I80" s="102" t="s">
        <v>109</v>
      </c>
      <c r="J80" s="102" t="s">
        <v>96</v>
      </c>
      <c r="K80" s="103" t="s">
        <v>110</v>
      </c>
      <c r="L80" s="100"/>
      <c r="M80" s="49" t="s">
        <v>3</v>
      </c>
      <c r="N80" s="50" t="s">
        <v>41</v>
      </c>
      <c r="O80" s="50" t="s">
        <v>111</v>
      </c>
      <c r="P80" s="50" t="s">
        <v>112</v>
      </c>
      <c r="Q80" s="50" t="s">
        <v>113</v>
      </c>
      <c r="R80" s="50" t="s">
        <v>114</v>
      </c>
      <c r="S80" s="50" t="s">
        <v>115</v>
      </c>
      <c r="T80" s="51" t="s">
        <v>116</v>
      </c>
    </row>
    <row r="81" spans="2:65" s="1" customFormat="1" ht="22.9" customHeight="1">
      <c r="B81" s="25"/>
      <c r="C81" s="54" t="s">
        <v>117</v>
      </c>
      <c r="J81" s="104">
        <f>BK81</f>
        <v>89730</v>
      </c>
      <c r="L81" s="25"/>
      <c r="M81" s="52"/>
      <c r="N81" s="43"/>
      <c r="O81" s="43"/>
      <c r="P81" s="105">
        <f>P82</f>
        <v>0</v>
      </c>
      <c r="Q81" s="43"/>
      <c r="R81" s="105">
        <f>R82</f>
        <v>0</v>
      </c>
      <c r="S81" s="43"/>
      <c r="T81" s="106">
        <f>T82</f>
        <v>0</v>
      </c>
      <c r="AT81" s="13" t="s">
        <v>70</v>
      </c>
      <c r="AU81" s="13" t="s">
        <v>97</v>
      </c>
      <c r="BK81" s="107">
        <f>BK82</f>
        <v>89730</v>
      </c>
    </row>
    <row r="82" spans="2:65" s="11" customFormat="1" ht="25.9" customHeight="1">
      <c r="B82" s="108"/>
      <c r="D82" s="109" t="s">
        <v>70</v>
      </c>
      <c r="E82" s="110" t="s">
        <v>118</v>
      </c>
      <c r="F82" s="110" t="s">
        <v>118</v>
      </c>
      <c r="J82" s="111">
        <f>BK82</f>
        <v>89730</v>
      </c>
      <c r="L82" s="108"/>
      <c r="M82" s="112"/>
      <c r="P82" s="113">
        <f>P83</f>
        <v>0</v>
      </c>
      <c r="R82" s="113">
        <f>R83</f>
        <v>0</v>
      </c>
      <c r="T82" s="114">
        <f>T83</f>
        <v>0</v>
      </c>
      <c r="AR82" s="109" t="s">
        <v>119</v>
      </c>
      <c r="AT82" s="115" t="s">
        <v>70</v>
      </c>
      <c r="AU82" s="115" t="s">
        <v>71</v>
      </c>
      <c r="AY82" s="109" t="s">
        <v>120</v>
      </c>
      <c r="BK82" s="116">
        <f>BK83</f>
        <v>89730</v>
      </c>
    </row>
    <row r="83" spans="2:65" s="11" customFormat="1" ht="22.9" customHeight="1">
      <c r="B83" s="108"/>
      <c r="D83" s="109" t="s">
        <v>70</v>
      </c>
      <c r="E83" s="117" t="s">
        <v>227</v>
      </c>
      <c r="F83" s="117" t="s">
        <v>228</v>
      </c>
      <c r="J83" s="118">
        <f>BK83</f>
        <v>89730</v>
      </c>
      <c r="L83" s="108"/>
      <c r="M83" s="112"/>
      <c r="P83" s="113">
        <f>SUM(P84:P85)</f>
        <v>0</v>
      </c>
      <c r="R83" s="113">
        <f>SUM(R84:R85)</f>
        <v>0</v>
      </c>
      <c r="T83" s="114">
        <f>SUM(T84:T85)</f>
        <v>0</v>
      </c>
      <c r="AR83" s="109" t="s">
        <v>119</v>
      </c>
      <c r="AT83" s="115" t="s">
        <v>70</v>
      </c>
      <c r="AU83" s="115" t="s">
        <v>79</v>
      </c>
      <c r="AY83" s="109" t="s">
        <v>120</v>
      </c>
      <c r="BK83" s="116">
        <f>SUM(BK84:BK85)</f>
        <v>89730</v>
      </c>
    </row>
    <row r="84" spans="2:65" s="1" customFormat="1" ht="16.5" customHeight="1">
      <c r="B84" s="119"/>
      <c r="C84" s="120" t="s">
        <v>79</v>
      </c>
      <c r="D84" s="120" t="s">
        <v>123</v>
      </c>
      <c r="E84" s="121" t="s">
        <v>229</v>
      </c>
      <c r="F84" s="122" t="s">
        <v>230</v>
      </c>
      <c r="G84" s="123" t="s">
        <v>126</v>
      </c>
      <c r="H84" s="124">
        <v>1</v>
      </c>
      <c r="I84" s="125">
        <v>89730</v>
      </c>
      <c r="J84" s="125">
        <f>ROUND(I84*H84,2)</f>
        <v>89730</v>
      </c>
      <c r="K84" s="122" t="s">
        <v>3</v>
      </c>
      <c r="L84" s="25"/>
      <c r="M84" s="126" t="s">
        <v>3</v>
      </c>
      <c r="N84" s="127" t="s">
        <v>42</v>
      </c>
      <c r="O84" s="128">
        <v>0</v>
      </c>
      <c r="P84" s="128">
        <f>O84*H84</f>
        <v>0</v>
      </c>
      <c r="Q84" s="128">
        <v>0</v>
      </c>
      <c r="R84" s="128">
        <f>Q84*H84</f>
        <v>0</v>
      </c>
      <c r="S84" s="128">
        <v>0</v>
      </c>
      <c r="T84" s="129">
        <f>S84*H84</f>
        <v>0</v>
      </c>
      <c r="AR84" s="130" t="s">
        <v>127</v>
      </c>
      <c r="AT84" s="130" t="s">
        <v>123</v>
      </c>
      <c r="AU84" s="130" t="s">
        <v>81</v>
      </c>
      <c r="AY84" s="13" t="s">
        <v>120</v>
      </c>
      <c r="BE84" s="131">
        <f>IF(N84="základní",J84,0)</f>
        <v>89730</v>
      </c>
      <c r="BF84" s="131">
        <f>IF(N84="snížená",J84,0)</f>
        <v>0</v>
      </c>
      <c r="BG84" s="131">
        <f>IF(N84="zákl. přenesená",J84,0)</f>
        <v>0</v>
      </c>
      <c r="BH84" s="131">
        <f>IF(N84="sníž. přenesená",J84,0)</f>
        <v>0</v>
      </c>
      <c r="BI84" s="131">
        <f>IF(N84="nulová",J84,0)</f>
        <v>0</v>
      </c>
      <c r="BJ84" s="13" t="s">
        <v>79</v>
      </c>
      <c r="BK84" s="131">
        <f>ROUND(I84*H84,2)</f>
        <v>89730</v>
      </c>
      <c r="BL84" s="13" t="s">
        <v>127</v>
      </c>
      <c r="BM84" s="130" t="s">
        <v>231</v>
      </c>
    </row>
    <row r="85" spans="2:65" s="1" customFormat="1" ht="19.5">
      <c r="B85" s="25"/>
      <c r="D85" s="132" t="s">
        <v>129</v>
      </c>
      <c r="F85" s="133" t="s">
        <v>232</v>
      </c>
      <c r="L85" s="25"/>
      <c r="M85" s="144"/>
      <c r="N85" s="145"/>
      <c r="O85" s="145"/>
      <c r="P85" s="145"/>
      <c r="Q85" s="145"/>
      <c r="R85" s="145"/>
      <c r="S85" s="145"/>
      <c r="T85" s="146"/>
      <c r="AT85" s="13" t="s">
        <v>129</v>
      </c>
      <c r="AU85" s="13" t="s">
        <v>81</v>
      </c>
    </row>
    <row r="86" spans="2:65" s="1" customFormat="1" ht="6.95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25"/>
    </row>
  </sheetData>
  <autoFilter ref="C80:K85" xr:uid="{00000000-0009-0000-0000-000004000000}"/>
  <mergeCells count="8">
    <mergeCell ref="E71:H71"/>
    <mergeCell ref="E73:H73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ZL 01 - SO_04_06.1</vt:lpstr>
      <vt:lpstr>ZL 02 - SO_04_06.2</vt:lpstr>
      <vt:lpstr>ZL 03 - SO_05.2</vt:lpstr>
      <vt:lpstr>ZL 04 - SO_05.3</vt:lpstr>
      <vt:lpstr>'Rekapitulace stavby'!Názvy_tisku</vt:lpstr>
      <vt:lpstr>'ZL 01 - SO_04_06.1'!Názvy_tisku</vt:lpstr>
      <vt:lpstr>'ZL 02 - SO_04_06.2'!Názvy_tisku</vt:lpstr>
      <vt:lpstr>'ZL 03 - SO_05.2'!Názvy_tisku</vt:lpstr>
      <vt:lpstr>'ZL 04 - SO_05.3'!Názvy_tisku</vt:lpstr>
      <vt:lpstr>'Rekapitulace stavby'!Oblast_tisku</vt:lpstr>
      <vt:lpstr>'ZL 01 - SO_04_06.1'!Oblast_tisku</vt:lpstr>
      <vt:lpstr>'ZL 02 - SO_04_06.2'!Oblast_tisku</vt:lpstr>
      <vt:lpstr>'ZL 03 - SO_05.2'!Oblast_tisku</vt:lpstr>
      <vt:lpstr>'ZL 04 - SO_05.3'!Oblast_tisku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 Vegricht</dc:creator>
  <cp:lastModifiedBy>Viktor V.</cp:lastModifiedBy>
  <dcterms:created xsi:type="dcterms:W3CDTF">2025-09-03T08:21:05Z</dcterms:created>
  <dcterms:modified xsi:type="dcterms:W3CDTF">2025-09-03T08:28:37Z</dcterms:modified>
</cp:coreProperties>
</file>