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A2023011 Diakonie Merklín Radost – přístavba pergoly IČ\"/>
    </mc:Choice>
  </mc:AlternateContent>
  <xr:revisionPtr revIDLastSave="0" documentId="8_{DE895C9E-DFBF-4FD2-883D-B6ED91FCC025}" xr6:coauthVersionLast="47" xr6:coauthVersionMax="47" xr10:uidLastSave="{00000000-0000-0000-0000-000000000000}"/>
  <bookViews>
    <workbookView xWindow="11505" yWindow="0" windowWidth="17445" windowHeight="15600" activeTab="1" xr2:uid="{00000000-000D-0000-FFFF-FFFF00000000}"/>
  </bookViews>
  <sheets>
    <sheet name="Rekapitulace stavby" sheetId="1" r:id="rId1"/>
    <sheet name="1-1 - Stavební práce" sheetId="2" r:id="rId2"/>
  </sheets>
  <definedNames>
    <definedName name="_xlnm._FilterDatabase" localSheetId="1" hidden="1">'1-1 - Stavební práce'!$C$129:$K$332</definedName>
    <definedName name="_xlnm.Print_Titles" localSheetId="1">'1-1 - Stavební práce'!$129:$129</definedName>
    <definedName name="_xlnm.Print_Titles" localSheetId="0">'Rekapitulace stavby'!$92:$92</definedName>
    <definedName name="_xlnm.Print_Area" localSheetId="1">'1-1 - Stavební práce'!$C$4:$J$76,'1-1 - Stavební práce'!$C$117:$J$332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331" i="2"/>
  <c r="BH331" i="2"/>
  <c r="BG331" i="2"/>
  <c r="BF331" i="2"/>
  <c r="T331" i="2"/>
  <c r="T330" i="2" s="1"/>
  <c r="R331" i="2"/>
  <c r="R330" i="2" s="1"/>
  <c r="P331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T281" i="2" s="1"/>
  <c r="R282" i="2"/>
  <c r="R281" i="2" s="1"/>
  <c r="P282" i="2"/>
  <c r="P281" i="2" s="1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2" i="2"/>
  <c r="BH242" i="2"/>
  <c r="BG242" i="2"/>
  <c r="BF242" i="2"/>
  <c r="T242" i="2"/>
  <c r="R242" i="2"/>
  <c r="P242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T134" i="2" s="1"/>
  <c r="R135" i="2"/>
  <c r="R134" i="2" s="1"/>
  <c r="P135" i="2"/>
  <c r="P134" i="2" s="1"/>
  <c r="BI133" i="2"/>
  <c r="BH133" i="2"/>
  <c r="BG133" i="2"/>
  <c r="BF133" i="2"/>
  <c r="T133" i="2"/>
  <c r="T132" i="2" s="1"/>
  <c r="R133" i="2"/>
  <c r="R132" i="2" s="1"/>
  <c r="P133" i="2"/>
  <c r="P132" i="2" s="1"/>
  <c r="P131" i="2" s="1"/>
  <c r="J126" i="2"/>
  <c r="F126" i="2"/>
  <c r="F124" i="2"/>
  <c r="E122" i="2"/>
  <c r="J91" i="2"/>
  <c r="F91" i="2"/>
  <c r="F89" i="2"/>
  <c r="E87" i="2"/>
  <c r="J24" i="2"/>
  <c r="E24" i="2"/>
  <c r="J92" i="2" s="1"/>
  <c r="J23" i="2"/>
  <c r="J18" i="2"/>
  <c r="E18" i="2"/>
  <c r="F127" i="2" s="1"/>
  <c r="J17" i="2"/>
  <c r="J12" i="2"/>
  <c r="J89" i="2" s="1"/>
  <c r="E7" i="2"/>
  <c r="E120" i="2" s="1"/>
  <c r="L90" i="1"/>
  <c r="AM90" i="1"/>
  <c r="AM89" i="1"/>
  <c r="L89" i="1"/>
  <c r="AM87" i="1"/>
  <c r="L87" i="1"/>
  <c r="L85" i="1"/>
  <c r="L84" i="1"/>
  <c r="J282" i="2"/>
  <c r="BK274" i="2"/>
  <c r="BK263" i="2"/>
  <c r="BK222" i="2"/>
  <c r="J210" i="2"/>
  <c r="BK196" i="2"/>
  <c r="J155" i="2"/>
  <c r="BK258" i="2"/>
  <c r="J218" i="2"/>
  <c r="J196" i="2"/>
  <c r="J180" i="2"/>
  <c r="BK162" i="2"/>
  <c r="J222" i="2"/>
  <c r="J147" i="2"/>
  <c r="BK133" i="2"/>
  <c r="BK331" i="2"/>
  <c r="J204" i="2"/>
  <c r="BK193" i="2"/>
  <c r="J186" i="2"/>
  <c r="BK180" i="2"/>
  <c r="BK170" i="2"/>
  <c r="J160" i="2"/>
  <c r="BK155" i="2"/>
  <c r="J150" i="2"/>
  <c r="J135" i="2"/>
  <c r="AS94" i="1"/>
  <c r="J331" i="2"/>
  <c r="J328" i="2"/>
  <c r="BK326" i="2"/>
  <c r="BK322" i="2"/>
  <c r="BK321" i="2"/>
  <c r="BK318" i="2"/>
  <c r="BK310" i="2"/>
  <c r="J287" i="2"/>
  <c r="J279" i="2"/>
  <c r="J269" i="2"/>
  <c r="J242" i="2"/>
  <c r="BK210" i="2"/>
  <c r="BK200" i="2"/>
  <c r="BK176" i="2"/>
  <c r="BK147" i="2"/>
  <c r="J308" i="2"/>
  <c r="BK253" i="2"/>
  <c r="J209" i="2"/>
  <c r="J193" i="2"/>
  <c r="J176" i="2"/>
  <c r="BK160" i="2"/>
  <c r="J172" i="2"/>
  <c r="J143" i="2"/>
  <c r="BK287" i="2"/>
  <c r="BK279" i="2"/>
  <c r="BK269" i="2"/>
  <c r="J253" i="2"/>
  <c r="BK218" i="2"/>
  <c r="BK208" i="2"/>
  <c r="BK191" i="2"/>
  <c r="BK159" i="2"/>
  <c r="J133" i="2"/>
  <c r="J258" i="2"/>
  <c r="BK214" i="2"/>
  <c r="BK204" i="2"/>
  <c r="BK183" i="2"/>
  <c r="BK166" i="2"/>
  <c r="J248" i="2"/>
  <c r="BK150" i="2"/>
  <c r="J138" i="2"/>
  <c r="BK308" i="2"/>
  <c r="J200" i="2"/>
  <c r="J183" i="2"/>
  <c r="BK172" i="2"/>
  <c r="J166" i="2"/>
  <c r="J159" i="2"/>
  <c r="BK143" i="2"/>
  <c r="BK328" i="2"/>
  <c r="J326" i="2"/>
  <c r="J322" i="2"/>
  <c r="J321" i="2"/>
  <c r="J318" i="2"/>
  <c r="BK282" i="2"/>
  <c r="J274" i="2"/>
  <c r="BK248" i="2"/>
  <c r="J214" i="2"/>
  <c r="BK209" i="2"/>
  <c r="BK186" i="2"/>
  <c r="BK138" i="2"/>
  <c r="J263" i="2"/>
  <c r="BK242" i="2"/>
  <c r="J208" i="2"/>
  <c r="J191" i="2"/>
  <c r="J170" i="2"/>
  <c r="J310" i="2"/>
  <c r="J162" i="2"/>
  <c r="BK135" i="2"/>
  <c r="R131" i="2" l="1"/>
  <c r="T131" i="2"/>
  <c r="BK137" i="2"/>
  <c r="J137" i="2" s="1"/>
  <c r="J101" i="2" s="1"/>
  <c r="P137" i="2"/>
  <c r="R137" i="2"/>
  <c r="T137" i="2"/>
  <c r="T149" i="2"/>
  <c r="P185" i="2"/>
  <c r="T185" i="2"/>
  <c r="T195" i="2"/>
  <c r="T286" i="2"/>
  <c r="T317" i="2"/>
  <c r="BK325" i="2"/>
  <c r="R325" i="2"/>
  <c r="R324" i="2"/>
  <c r="P149" i="2"/>
  <c r="BK195" i="2"/>
  <c r="J195" i="2" s="1"/>
  <c r="J104" i="2" s="1"/>
  <c r="R195" i="2"/>
  <c r="P286" i="2"/>
  <c r="BK317" i="2"/>
  <c r="J317" i="2" s="1"/>
  <c r="J107" i="2" s="1"/>
  <c r="R317" i="2"/>
  <c r="BK149" i="2"/>
  <c r="J149" i="2" s="1"/>
  <c r="J102" i="2" s="1"/>
  <c r="R149" i="2"/>
  <c r="BK185" i="2"/>
  <c r="J185" i="2"/>
  <c r="J103" i="2" s="1"/>
  <c r="R185" i="2"/>
  <c r="P195" i="2"/>
  <c r="BK286" i="2"/>
  <c r="J286" i="2" s="1"/>
  <c r="J106" i="2" s="1"/>
  <c r="R286" i="2"/>
  <c r="P317" i="2"/>
  <c r="P325" i="2"/>
  <c r="P324" i="2" s="1"/>
  <c r="T325" i="2"/>
  <c r="T324" i="2" s="1"/>
  <c r="BK281" i="2"/>
  <c r="J281" i="2" s="1"/>
  <c r="J105" i="2" s="1"/>
  <c r="BK132" i="2"/>
  <c r="J132" i="2"/>
  <c r="J98" i="2" s="1"/>
  <c r="BK134" i="2"/>
  <c r="J134" i="2" s="1"/>
  <c r="J99" i="2" s="1"/>
  <c r="BK330" i="2"/>
  <c r="J330" i="2" s="1"/>
  <c r="J110" i="2" s="1"/>
  <c r="F92" i="2"/>
  <c r="BE155" i="2"/>
  <c r="BE166" i="2"/>
  <c r="BE172" i="2"/>
  <c r="BE176" i="2"/>
  <c r="BE180" i="2"/>
  <c r="BE183" i="2"/>
  <c r="BE242" i="2"/>
  <c r="BE248" i="2"/>
  <c r="BE253" i="2"/>
  <c r="BE308" i="2"/>
  <c r="J127" i="2"/>
  <c r="BE133" i="2"/>
  <c r="BE138" i="2"/>
  <c r="BE147" i="2"/>
  <c r="BE150" i="2"/>
  <c r="BE170" i="2"/>
  <c r="BE186" i="2"/>
  <c r="BE200" i="2"/>
  <c r="BE204" i="2"/>
  <c r="BE209" i="2"/>
  <c r="BE214" i="2"/>
  <c r="BE222" i="2"/>
  <c r="J124" i="2"/>
  <c r="BE135" i="2"/>
  <c r="BE162" i="2"/>
  <c r="BE193" i="2"/>
  <c r="BE196" i="2"/>
  <c r="BE208" i="2"/>
  <c r="BE210" i="2"/>
  <c r="BE218" i="2"/>
  <c r="BE258" i="2"/>
  <c r="BE263" i="2"/>
  <c r="BE269" i="2"/>
  <c r="BE274" i="2"/>
  <c r="BE279" i="2"/>
  <c r="BE282" i="2"/>
  <c r="BE287" i="2"/>
  <c r="BE310" i="2"/>
  <c r="BE318" i="2"/>
  <c r="BE321" i="2"/>
  <c r="BE322" i="2"/>
  <c r="BE326" i="2"/>
  <c r="BE328" i="2"/>
  <c r="BE331" i="2"/>
  <c r="E85" i="2"/>
  <c r="BE143" i="2"/>
  <c r="BE159" i="2"/>
  <c r="BE160" i="2"/>
  <c r="BE191" i="2"/>
  <c r="F35" i="2"/>
  <c r="BB95" i="1" s="1"/>
  <c r="BB94" i="1" s="1"/>
  <c r="W31" i="1" s="1"/>
  <c r="F37" i="2"/>
  <c r="BD95" i="1" s="1"/>
  <c r="BD94" i="1" s="1"/>
  <c r="W33" i="1" s="1"/>
  <c r="J34" i="2"/>
  <c r="AW95" i="1" s="1"/>
  <c r="F36" i="2"/>
  <c r="BC95" i="1" s="1"/>
  <c r="BC94" i="1" s="1"/>
  <c r="AY94" i="1" s="1"/>
  <c r="F34" i="2"/>
  <c r="BA95" i="1" s="1"/>
  <c r="BA94" i="1" s="1"/>
  <c r="AW94" i="1" s="1"/>
  <c r="AK30" i="1" s="1"/>
  <c r="BK324" i="2" l="1"/>
  <c r="J324" i="2" s="1"/>
  <c r="J108" i="2" s="1"/>
  <c r="R136" i="2"/>
  <c r="R130" i="2" s="1"/>
  <c r="P136" i="2"/>
  <c r="P130" i="2" s="1"/>
  <c r="AU95" i="1" s="1"/>
  <c r="AU94" i="1" s="1"/>
  <c r="T136" i="2"/>
  <c r="T130" i="2"/>
  <c r="BK131" i="2"/>
  <c r="J131" i="2" s="1"/>
  <c r="J97" i="2" s="1"/>
  <c r="BK136" i="2"/>
  <c r="J136" i="2" s="1"/>
  <c r="J100" i="2" s="1"/>
  <c r="J325" i="2"/>
  <c r="J109" i="2" s="1"/>
  <c r="W30" i="1"/>
  <c r="AX94" i="1"/>
  <c r="J33" i="2"/>
  <c r="AV95" i="1" s="1"/>
  <c r="AT95" i="1" s="1"/>
  <c r="W32" i="1"/>
  <c r="F33" i="2"/>
  <c r="AZ95" i="1" s="1"/>
  <c r="AZ94" i="1" s="1"/>
  <c r="W29" i="1" s="1"/>
  <c r="BK130" i="2" l="1"/>
  <c r="J130" i="2" s="1"/>
  <c r="J96" i="2" s="1"/>
  <c r="AV94" i="1"/>
  <c r="AK29" i="1" s="1"/>
  <c r="J30" i="2" l="1"/>
  <c r="AG95" i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<sst xmlns="http://schemas.openxmlformats.org/spreadsheetml/2006/main" count="2164" uniqueCount="430">
  <si>
    <t>Export Komplet</t>
  </si>
  <si>
    <t/>
  </si>
  <si>
    <t>2.0</t>
  </si>
  <si>
    <t>False</t>
  </si>
  <si>
    <t>{9371baa0-59c0-44a2-9611-b760f479fa94}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</si>
  <si>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</si>
  <si>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</si>
  <si>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</si>
  <si>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</si>
  <si>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</si>
  <si>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</si>
  <si>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</si>
  <si>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</si>
  <si>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</si>
  <si>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Přístavba pergoly-domov Radost v Merklíně</t>
  </si>
  <si>
    <t>KSO:</t>
  </si>
  <si>
    <t>CC-CZ:</t>
  </si>
  <si>
    <t>Místo:</t>
  </si>
  <si>
    <t xml:space="preserve">Na Radosti 194, Merklín u Přeštic </t>
  </si>
  <si>
    <t>Datum:</t>
  </si>
  <si>
    <t>Zadavatel:</t>
  </si>
  <si>
    <t>IČ:</t>
  </si>
  <si>
    <t>Diakonie ČCE-středisko Západné Čechy</t>
  </si>
  <si>
    <t>DIČ:</t>
  </si>
  <si>
    <t>Zhotovitel:</t>
  </si>
  <si>
    <t xml:space="preserve"> </t>
  </si>
  <si>
    <t>Projektant:</t>
  </si>
  <si>
    <t>Soukup Opl Švehla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</si>
  <si>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</si>
  <si>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</si>
  <si>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</si>
  <si>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</si>
  <si>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</si>
  <si>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</si>
  <si>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</si>
  <si>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</si>
  <si>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</si>
  <si>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</si>
  <si>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</si>
  <si>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</si>
  <si>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</si>
  <si>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</si>
  <si>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</si>
  <si>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</si>
  <si>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</si>
  <si>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</si>
  <si>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</si>
  <si>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</si>
  <si>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</si>
  <si>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</si>
  <si>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</si>
  <si>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</si>
  <si>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</si>
  <si>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</si>
  <si>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</si>
  <si>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</si>
  <si>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</si>
  <si>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</si>
  <si>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</si>
  <si>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</si>
  <si>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</si>
  <si>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</si>
  <si>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</si>
  <si>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</si>
  <si>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</si>
  <si>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</si>
  <si>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</si>
  <si>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</si>
  <si>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</si>
  <si>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</si>
  <si>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</si>
  <si>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</si>
  <si>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</si>
  <si>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</si>
  <si>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</si>
  <si>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</si>
  <si>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1-1</t>
  </si>
  <si>
    <t>Stavební práce</t>
  </si>
  <si>
    <t>STA</t>
  </si>
  <si>
    <t>1</t>
  </si>
  <si>
    <t>{f10cfcd8-1a36-4e80-a83e-fca2963b4fa3}</t>
  </si>
  <si>
    <t>2</t>
  </si>
  <si>
    <t>KRYCÍ LIST SOUPISU PRACÍ</t>
  </si>
  <si>
    <t>Objekt:</t>
  </si>
  <si>
    <t>1-1 -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</si>
  <si>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</si>
  <si>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</si>
  <si>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</si>
  <si>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</si>
  <si>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</si>
  <si>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</si>
  <si>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</si>
  <si>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</si>
  <si>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</si>
  <si>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</si>
  <si>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</si>
  <si>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</si>
  <si>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</si>
  <si>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</si>
  <si>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</si>
  <si>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787 - Dokončovací práce - zasklívání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</si>
  <si>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</si>
  <si>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</si>
  <si>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</si>
  <si>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</si>
  <si>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</si>
  <si>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</si>
  <si>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</si>
  <si>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</si>
  <si>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</si>
  <si>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</si>
  <si>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</si>
  <si>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</si>
  <si>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</si>
  <si>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</si>
  <si>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</si>
  <si>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</si>
  <si>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</si>
  <si>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</si>
  <si>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</si>
  <si>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</si>
  <si>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</si>
  <si>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</si>
  <si>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632450921</t>
  </si>
  <si>
    <t>Vyrovnávací podlití tl.8mm pod kotevní plech</t>
  </si>
  <si>
    <t>kus</t>
  </si>
  <si>
    <t>4</t>
  </si>
  <si>
    <t>1520664849</t>
  </si>
  <si>
    <t>9</t>
  </si>
  <si>
    <t>Ostatní konstrukce a práce, bourání</t>
  </si>
  <si>
    <t>953945299</t>
  </si>
  <si>
    <t>Kotvení sloupů-kotevní plech tl.12mm+2-4x kotevní šroub M12 8.8+chemická kotva</t>
  </si>
  <si>
    <t>198197590</t>
  </si>
  <si>
    <t>PSV</t>
  </si>
  <si>
    <t>Práce a dodávky PSV</t>
  </si>
  <si>
    <t>762</t>
  </si>
  <si>
    <t>Konstrukce tesařské</t>
  </si>
  <si>
    <t>3</t>
  </si>
  <si>
    <t>762341134</t>
  </si>
  <si>
    <t xml:space="preserve">Bednění střech rovných sklon do 60° z cementotřískových desek tl 18 mm na sraz šroubovaných </t>
  </si>
  <si>
    <t>m2</t>
  </si>
  <si>
    <t>16</t>
  </si>
  <si>
    <t>2012548159</t>
  </si>
  <si>
    <t>Online PSC</t>
  </si>
  <si>
    <t>https://podminky.urs.cz/item/CS_URS_2024_02/762341134</t>
  </si>
  <si>
    <t>VV</t>
  </si>
  <si>
    <t>(4,4*2,1+4,4*1,87+2,43*7,595+4,45*4+4,45*6,73+2,65*6,38)*1,05</t>
  </si>
  <si>
    <t>-4*1,8</t>
  </si>
  <si>
    <t>Součet</t>
  </si>
  <si>
    <t>762395000</t>
  </si>
  <si>
    <t>Spojovací prostředky krovů, bednění, laťování, nadstřešních konstrukcí</t>
  </si>
  <si>
    <t>m3</t>
  </si>
  <si>
    <t>-329798877</t>
  </si>
  <si>
    <t>https://podminky.urs.cz/item/CS_URS_2024_02/762395000</t>
  </si>
  <si>
    <t>98,408*0,018</t>
  </si>
  <si>
    <t>5</t>
  </si>
  <si>
    <t>998762121</t>
  </si>
  <si>
    <t>Přesun hmot tonážní pro kce tesařské ruční v objektech v do 6 m</t>
  </si>
  <si>
    <t>t</t>
  </si>
  <si>
    <t>1167460121</t>
  </si>
  <si>
    <t>https://podminky.urs.cz/item/CS_URS_2024_02/998762121</t>
  </si>
  <si>
    <t>764</t>
  </si>
  <si>
    <t>Konstrukce klempířské</t>
  </si>
  <si>
    <t>764111651</t>
  </si>
  <si>
    <t>Krytina střechy rovné z taškových tabulí z Pz plechu s povrchovou úpravou sklonu do 30°</t>
  </si>
  <si>
    <t>596694229</t>
  </si>
  <si>
    <t>https://podminky.urs.cz/item/CS_URS_2024_02/764111651</t>
  </si>
  <si>
    <t>7</t>
  </si>
  <si>
    <t>764201199</t>
  </si>
  <si>
    <t>Montáž  větrací mřížky</t>
  </si>
  <si>
    <t>m</t>
  </si>
  <si>
    <t>28653140</t>
  </si>
  <si>
    <t>https://podminky.urs.cz/item/CS_URS_2024_02/764201199</t>
  </si>
  <si>
    <t>16,965+16,05</t>
  </si>
  <si>
    <t>8</t>
  </si>
  <si>
    <t>M</t>
  </si>
  <si>
    <t>596602</t>
  </si>
  <si>
    <t xml:space="preserve">mřížka ochranná větrací jednoduchá </t>
  </si>
  <si>
    <t>32</t>
  </si>
  <si>
    <t>-2054992494</t>
  </si>
  <si>
    <t>764211673</t>
  </si>
  <si>
    <t>Oplechování  nároží plechem z Pz s povrchovou úpravou rš 250 mm</t>
  </si>
  <si>
    <t>1628906629</t>
  </si>
  <si>
    <t>https://podminky.urs.cz/item/CS_URS_2024_02/764211673</t>
  </si>
  <si>
    <t>10</t>
  </si>
  <si>
    <t>764212634</t>
  </si>
  <si>
    <t>Oplechování štítu závětrnou lištou z Pz s povrchovou úpravou rš 330 mm</t>
  </si>
  <si>
    <t>1301817510</t>
  </si>
  <si>
    <t>https://podminky.urs.cz/item/CS_URS_2024_02/764212634</t>
  </si>
  <si>
    <t>4,45+4,4</t>
  </si>
  <si>
    <t>11</t>
  </si>
  <si>
    <t>764212662</t>
  </si>
  <si>
    <t>Oplechování rovné okapové hrany z Pz s povrchovou úpravou rš 200 mm</t>
  </si>
  <si>
    <t>1944522910</t>
  </si>
  <si>
    <t>https://podminky.urs.cz/item/CS_URS_2024_02/764212662</t>
  </si>
  <si>
    <t>3,66+1,7+1,955+7,595+1,97+16,05+16,965</t>
  </si>
  <si>
    <t>764212663</t>
  </si>
  <si>
    <t>Oplechování přechodu střechy z Pz s povrchovou úpravou rš 250 mm na sklo</t>
  </si>
  <si>
    <t>1498793268</t>
  </si>
  <si>
    <t>https://podminky.urs.cz/item/CS_URS_2024_02/764212663</t>
  </si>
  <si>
    <t>13</t>
  </si>
  <si>
    <t>764311613</t>
  </si>
  <si>
    <t>Lemování rovných zdí střech z Pz s povrchovou úpravou rš 250 mm</t>
  </si>
  <si>
    <t>-1292230399</t>
  </si>
  <si>
    <t>https://podminky.urs.cz/item/CS_URS_2024_02/764311613</t>
  </si>
  <si>
    <t>4+1,8+2,41+2,6+1,87+2,1</t>
  </si>
  <si>
    <t>14</t>
  </si>
  <si>
    <t>764511612</t>
  </si>
  <si>
    <t>Žlab podokapní hranatý z Pz s povrchovou úpravou rš 330 mm</t>
  </si>
  <si>
    <t>-1112052116</t>
  </si>
  <si>
    <t>https://podminky.urs.cz/item/CS_URS_2024_02/764511612</t>
  </si>
  <si>
    <t>15</t>
  </si>
  <si>
    <t>764518622.H</t>
  </si>
  <si>
    <t>Svody hranaté včetně objímek, kolen, odskoků z Pz s povrchovou úpravou průměru 100 mm</t>
  </si>
  <si>
    <t>610432767</t>
  </si>
  <si>
    <t>3*2</t>
  </si>
  <si>
    <t>998764121</t>
  </si>
  <si>
    <t>Přesun hmot tonážní pro konstrukce klempířské ruční v objektech v do 6 m</t>
  </si>
  <si>
    <t>1691141567</t>
  </si>
  <si>
    <t>https://podminky.urs.cz/item/CS_URS_2024_02/998764121</t>
  </si>
  <si>
    <t>765</t>
  </si>
  <si>
    <t>Krytina skládaná</t>
  </si>
  <si>
    <t>17</t>
  </si>
  <si>
    <t>765191001</t>
  </si>
  <si>
    <t>Montáž pojistné hydroizolační nebo parotěsné fólie kladené ve sklonu do 20° lepením na bednění nebo izolaci</t>
  </si>
  <si>
    <t>-1979537853</t>
  </si>
  <si>
    <t>https://podminky.urs.cz/item/CS_URS_2024_02/765191001</t>
  </si>
  <si>
    <t>18</t>
  </si>
  <si>
    <t>FOL.0220270</t>
  </si>
  <si>
    <t>Fólie doplňková pojistná pro šikmé střechy (rozměr 50x1,5m; role/ 75m2)</t>
  </si>
  <si>
    <t>1124651022</t>
  </si>
  <si>
    <t>98,408*1,1 'Přepočtené koeficientem množství</t>
  </si>
  <si>
    <t>19</t>
  </si>
  <si>
    <t>998765121</t>
  </si>
  <si>
    <t>Přesun hmot tonážní pro krytiny skládané ruční v objektech v do 6 m</t>
  </si>
  <si>
    <t>268047752</t>
  </si>
  <si>
    <t>https://podminky.urs.cz/item/CS_URS_2024_02/998765121</t>
  </si>
  <si>
    <t>767</t>
  </si>
  <si>
    <t>Konstrukce zámečnické</t>
  </si>
  <si>
    <t>20</t>
  </si>
  <si>
    <t>767163112</t>
  </si>
  <si>
    <t>Montáž vč.výroby přímého kovového zábradlí z do ocelové konstrukce v rovině v exteriéru</t>
  </si>
  <si>
    <t>-1667475243</t>
  </si>
  <si>
    <t>https://podminky.urs.cz/item/CS_URS_2024_02/767163112</t>
  </si>
  <si>
    <t>1,4+9,6+1,65+2,5+1,8+2+2+7,9+13,5+1,2*2+1,6*2</t>
  </si>
  <si>
    <t>14550246</t>
  </si>
  <si>
    <t>profil ocelový svařovaný jakost S235 průřez čtvercový 50x50x3mm</t>
  </si>
  <si>
    <t>-1358428282</t>
  </si>
  <si>
    <t>(1,4+9,6+1,65+2,5+1,8+2+2+7,9+13,5+1,2*2+1,6*2)*2*4,35/1000</t>
  </si>
  <si>
    <t>0,417*1,05 'Přepočtené koeficientem množství</t>
  </si>
  <si>
    <t>22</t>
  </si>
  <si>
    <t>159452</t>
  </si>
  <si>
    <t>plech děrovaný tahokov TR 110/52*24,formát 1,5*2000*1000 Ambrosia žárový zinek vč.kotvení a kotevních prvků</t>
  </si>
  <si>
    <t>-935616801</t>
  </si>
  <si>
    <t>(1,4+9,6+1,65+2,5+1,8+2+2+7,9+13,5+1,2*2+1,6*2)*1</t>
  </si>
  <si>
    <t>47,95*1,05 'Přepočtené koeficientem množství</t>
  </si>
  <si>
    <t>23</t>
  </si>
  <si>
    <t>13010599</t>
  </si>
  <si>
    <t>lemovací profil ocelový 2,0/40/40mm</t>
  </si>
  <si>
    <t>-1957853479</t>
  </si>
  <si>
    <t>24</t>
  </si>
  <si>
    <t>13010999</t>
  </si>
  <si>
    <t>komponenty pro otevíravou část zábradlí</t>
  </si>
  <si>
    <t>soub</t>
  </si>
  <si>
    <t>1111358690</t>
  </si>
  <si>
    <t>25</t>
  </si>
  <si>
    <t>767490103</t>
  </si>
  <si>
    <t>Montáž latí,kontralatí  kotvené do ocelové konstrukce</t>
  </si>
  <si>
    <t>1899412957</t>
  </si>
  <si>
    <t>https://podminky.urs.cz/item/CS_URS_2024_02/767490103</t>
  </si>
  <si>
    <t>26</t>
  </si>
  <si>
    <t>5903062</t>
  </si>
  <si>
    <t>střešní latě profil CD 27/60/0,6mm</t>
  </si>
  <si>
    <t>-1577129566</t>
  </si>
  <si>
    <t>4,4*5+2,43*3+4,45*7+2,65*2+6,2</t>
  </si>
  <si>
    <t>71,94*1,1 'Přepočtené koeficientem množství</t>
  </si>
  <si>
    <t>27</t>
  </si>
  <si>
    <t>59030048</t>
  </si>
  <si>
    <t>kontralatě profil  CW 50/100/0,6mm</t>
  </si>
  <si>
    <t>1807494488</t>
  </si>
  <si>
    <t>105,608/0,611</t>
  </si>
  <si>
    <t>172,845*1,1 'Přepočtené koeficientem množství</t>
  </si>
  <si>
    <t>28</t>
  </si>
  <si>
    <t>767995194</t>
  </si>
  <si>
    <t xml:space="preserve">Montáž atypických zámečnických konstrukcí hmotnosti </t>
  </si>
  <si>
    <t>kg</t>
  </si>
  <si>
    <t>559100445</t>
  </si>
  <si>
    <t>"stojky 100/100/4"</t>
  </si>
  <si>
    <t>"krátká"2,414*18*11,74</t>
  </si>
  <si>
    <t>"středová"(2,792*5+2,85*5)*11,74</t>
  </si>
  <si>
    <t>"stojky 100/100/5"</t>
  </si>
  <si>
    <t>"krajní"(3,206*3+3,222*4)*15,13</t>
  </si>
  <si>
    <t>"příčel rámů 150/100/4,5"</t>
  </si>
  <si>
    <t>(4,4*5+2,43*3+4,45*7+2,65*2+6,2)*19</t>
  </si>
  <si>
    <t>"vazničky-krokve po vlašsku 80/80/3,6"</t>
  </si>
  <si>
    <t>(1,7*9+2*6*4+1,8*9+1,95*6+2,4*4*2+2,39*7+2,43*15+1,975*6*2+0,65*6+1,85*6+1,2*6)*9,29</t>
  </si>
  <si>
    <t>"větrování 50/50/3"</t>
  </si>
  <si>
    <t>(0,821*2+0,818*2+0,857*2+0,801*2+1,182*2*2+0,981*2+0,811*2+0,538*2)*4,35</t>
  </si>
  <si>
    <t>(0,82*50)*4,35</t>
  </si>
  <si>
    <t>"krokve 120/60/4"</t>
  </si>
  <si>
    <t>(4*4)*10,59</t>
  </si>
  <si>
    <t>"40/40/3"</t>
  </si>
  <si>
    <t>(1,527*7)*3,41</t>
  </si>
  <si>
    <t>"spojovací materiál 5%"4948,517/100*5</t>
  </si>
  <si>
    <t>4948,517+247,426</t>
  </si>
  <si>
    <t>29</t>
  </si>
  <si>
    <t>14550300</t>
  </si>
  <si>
    <t>profil ocelový svařovaný jakost S235 průřez čtvercový 100x100x4mm</t>
  </si>
  <si>
    <t>-1887546470</t>
  </si>
  <si>
    <t>"krátká"2,414*18*11,74/1000</t>
  </si>
  <si>
    <t>"středová"(2,792*5+2,85*5)*11,74/1000</t>
  </si>
  <si>
    <t>0,841*1,05 'Přepočtené koeficientem množství</t>
  </si>
  <si>
    <t>30</t>
  </si>
  <si>
    <t>14550301</t>
  </si>
  <si>
    <t>profil ocelový svařovaný jakost S235 průřez čtvercový 100x100x5mm</t>
  </si>
  <si>
    <t>-1416631090</t>
  </si>
  <si>
    <t>"krajní"(3,206*3+3,222*4)*15,13/1000</t>
  </si>
  <si>
    <t>0,341*1,05 'Přepočtené koeficientem množství</t>
  </si>
  <si>
    <t>31</t>
  </si>
  <si>
    <t>145504</t>
  </si>
  <si>
    <t>profil ocelový svařovaný jakost S235 průřez obdelníkový 150x100x4,5mm</t>
  </si>
  <si>
    <t>-1209598172</t>
  </si>
  <si>
    <t>(4,4*5+2,43*3+4,45*7+2,65*2+6,2)*19/1000</t>
  </si>
  <si>
    <t>1,367*1,05 'Přepočtené koeficientem množství</t>
  </si>
  <si>
    <t>1455031</t>
  </si>
  <si>
    <t>profil ocelový svařovaný jakost S235 průřez čtvercový 80x80x3,6mm</t>
  </si>
  <si>
    <t>-367754065</t>
  </si>
  <si>
    <t>(1,7*9+2*6*4+1,8*9+1,95*6+2,4*4*2+2,39*7+2,43*15+1,975*6*2+0,65*6+1,85*6+1,2*6)*9,29/1000</t>
  </si>
  <si>
    <t>1,946*1,05 'Přepočtené koeficientem množství</t>
  </si>
  <si>
    <t>33</t>
  </si>
  <si>
    <t>-1565674021</t>
  </si>
  <si>
    <t>(0,821*2+0,818*2+0,857*2+0,801*2+1,182*2*2+0,981*2+0,811*2+0,538*2)*4,35/1000</t>
  </si>
  <si>
    <t>(0,82*50)*4,35/1000</t>
  </si>
  <si>
    <t>0,248*1,05 'Přepočtené koeficientem množství</t>
  </si>
  <si>
    <t>34</t>
  </si>
  <si>
    <t>14550433</t>
  </si>
  <si>
    <t>profil ocelový svařovaný jakost S235 průřez obdelníkový 120x60x4mm</t>
  </si>
  <si>
    <t>-214270778</t>
  </si>
  <si>
    <t>(4*4)*10,59/1000</t>
  </si>
  <si>
    <t>0,169*1,05 'Přepočtené koeficientem množství</t>
  </si>
  <si>
    <t>35</t>
  </si>
  <si>
    <t>14550236</t>
  </si>
  <si>
    <t>profil ocelový svařovaný jakost S235 průřez čtvercový 40x40x3mm</t>
  </si>
  <si>
    <t>1116858753</t>
  </si>
  <si>
    <t>(1,527*7)*3,41/1000</t>
  </si>
  <si>
    <t>0,036*1,05 'Přepočtené koeficientem množství</t>
  </si>
  <si>
    <t>36</t>
  </si>
  <si>
    <t>998767121</t>
  </si>
  <si>
    <t>Přesun hmot tonážní pro zámečnické konstrukce ruční v objektech v do 6 m</t>
  </si>
  <si>
    <t>678206977</t>
  </si>
  <si>
    <t>https://podminky.urs.cz/item/CS_URS_2024_02/998767121</t>
  </si>
  <si>
    <t>771</t>
  </si>
  <si>
    <t>Podlahy z dlaždic</t>
  </si>
  <si>
    <t>37</t>
  </si>
  <si>
    <t>771573919</t>
  </si>
  <si>
    <t>Vyříznutí dlaždice keramické s odstraněním podkladu na beton  vč.likvidace odpadu</t>
  </si>
  <si>
    <t>-657955274</t>
  </si>
  <si>
    <t>https://podminky.urs.cz/item/CS_URS_2024_02/771573919</t>
  </si>
  <si>
    <t>"v místě kotvení"</t>
  </si>
  <si>
    <t>783</t>
  </si>
  <si>
    <t>Dokončovací práce - nátěry</t>
  </si>
  <si>
    <t>38</t>
  </si>
  <si>
    <t>783314101</t>
  </si>
  <si>
    <t>Základní jednonásobný syntetický nátěr zámečnických konstrukcí</t>
  </si>
  <si>
    <t>-760908526</t>
  </si>
  <si>
    <t>https://podminky.urs.cz/item/CS_URS_2024_02/783314101</t>
  </si>
  <si>
    <t>"2x"</t>
  </si>
  <si>
    <t>"krátká"0,4*2,414*18</t>
  </si>
  <si>
    <t>"středová"0,4*(2,792*5+2,85*5)</t>
  </si>
  <si>
    <t>"krajní"0,4*(3,206*3+3,222*4)</t>
  </si>
  <si>
    <t>0,5*(4,4*5+2,43*3+4,45*7+2,65*2+6,2)</t>
  </si>
  <si>
    <t>0,32*(1,7*9+2*6*4+1,8*9+1,95*6+2,4*4*2+2,39*7+2,43*15+1,975*6*2+0,65*6+1,85*6+1,2*6)</t>
  </si>
  <si>
    <t>0,2*(0,821*2+0,818*2+0,857*2+0,801*2+1,182*2*2+0,981*2+0,811*2+0,538*2)</t>
  </si>
  <si>
    <t>0,2*(0,82*50)</t>
  </si>
  <si>
    <t>0,36*(4*4)</t>
  </si>
  <si>
    <t>0,16*(1,527*7)</t>
  </si>
  <si>
    <t>159,537*2</t>
  </si>
  <si>
    <t>39</t>
  </si>
  <si>
    <t>783317101</t>
  </si>
  <si>
    <t>Krycí jednonásobný syntetický standardní nátěr zámečnických konstrukcí</t>
  </si>
  <si>
    <t>987102543</t>
  </si>
  <si>
    <t>https://podminky.urs.cz/item/CS_URS_2024_02/783317101</t>
  </si>
  <si>
    <t>40</t>
  </si>
  <si>
    <t>628613661</t>
  </si>
  <si>
    <t xml:space="preserve">Žárové zinkování </t>
  </si>
  <si>
    <t>1658411363</t>
  </si>
  <si>
    <t>https://podminky.urs.cz/item/CS_URS_2024_02/628613661</t>
  </si>
  <si>
    <t>"zíbradlí 2xjakl 50/50/3"</t>
  </si>
  <si>
    <t>(1,4+9,6+1,65+2,5+1,8+2+2+7,9+13,5+1,2*2+1,6*2)*2*4,35</t>
  </si>
  <si>
    <t>"lemovací profil"</t>
  </si>
  <si>
    <t>230*2,44</t>
  </si>
  <si>
    <t>787</t>
  </si>
  <si>
    <t>Dokončovací práce - zasklívání</t>
  </si>
  <si>
    <t>41</t>
  </si>
  <si>
    <t>787313219</t>
  </si>
  <si>
    <t>Zasklívání střech sklem kaleným bezpečnostním sklo čiré 2*12mm ESG</t>
  </si>
  <si>
    <t>-1242269956</t>
  </si>
  <si>
    <t>4*1,8</t>
  </si>
  <si>
    <t>42</t>
  </si>
  <si>
    <t>63437</t>
  </si>
  <si>
    <t>sklo bezpečnostní tl 2*12mm ESG</t>
  </si>
  <si>
    <t>1888852378</t>
  </si>
  <si>
    <t>43</t>
  </si>
  <si>
    <t>998787121</t>
  </si>
  <si>
    <t>Přesun hmot tonážní pro zasklívání ruční v objektech v do 6 m</t>
  </si>
  <si>
    <t>-372876513</t>
  </si>
  <si>
    <t>https://podminky.urs.cz/item/CS_URS_2024_02/998787121</t>
  </si>
  <si>
    <t>VRN</t>
  </si>
  <si>
    <t>Vedlejší rozpočtové náklady</t>
  </si>
  <si>
    <t>VRN1</t>
  </si>
  <si>
    <t>Průzkumné, geodetické a projektové práce</t>
  </si>
  <si>
    <t>44</t>
  </si>
  <si>
    <t>013203000</t>
  </si>
  <si>
    <t xml:space="preserve">Dokumentace stavby -výrobní dokumentace </t>
  </si>
  <si>
    <t>…</t>
  </si>
  <si>
    <t>1024</t>
  </si>
  <si>
    <t>271930296</t>
  </si>
  <si>
    <t>https://podminky.urs.cz/item/CS_URS_2024_02/013203000</t>
  </si>
  <si>
    <t>45</t>
  </si>
  <si>
    <t>013254000</t>
  </si>
  <si>
    <t>Dokumentace skutečného provedení stavby</t>
  </si>
  <si>
    <t>Kč</t>
  </si>
  <si>
    <t>1798804484</t>
  </si>
  <si>
    <t>https://podminky.urs.cz/item/CS_URS_2024_02/013254000</t>
  </si>
  <si>
    <t>VRN3</t>
  </si>
  <si>
    <t>Zařízení staveniště</t>
  </si>
  <si>
    <t>46</t>
  </si>
  <si>
    <t>030001000</t>
  </si>
  <si>
    <t>1522803944</t>
  </si>
  <si>
    <t>https://podminky.urs.cz/item/CS_URS_2024_02/030001000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</si>
</sst>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4212662" TargetMode="External"/><Relationship Id="rId13" Type="http://schemas.openxmlformats.org/officeDocument/2006/relationships/hyperlink" Target="https://podminky.urs.cz/item/CS_URS_2024_02/765191001" TargetMode="External"/><Relationship Id="rId18" Type="http://schemas.openxmlformats.org/officeDocument/2006/relationships/hyperlink" Target="https://podminky.urs.cz/item/CS_URS_2024_02/771573919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s://podminky.urs.cz/item/CS_URS_2024_02/998762121" TargetMode="External"/><Relationship Id="rId21" Type="http://schemas.openxmlformats.org/officeDocument/2006/relationships/hyperlink" Target="https://podminky.urs.cz/item/CS_URS_2024_02/628613661" TargetMode="External"/><Relationship Id="rId7" Type="http://schemas.openxmlformats.org/officeDocument/2006/relationships/hyperlink" Target="https://podminky.urs.cz/item/CS_URS_2024_02/764212634" TargetMode="External"/><Relationship Id="rId12" Type="http://schemas.openxmlformats.org/officeDocument/2006/relationships/hyperlink" Target="https://podminky.urs.cz/item/CS_URS_2024_02/998764121" TargetMode="External"/><Relationship Id="rId17" Type="http://schemas.openxmlformats.org/officeDocument/2006/relationships/hyperlink" Target="https://podminky.urs.cz/item/CS_URS_2024_02/998767121" TargetMode="External"/><Relationship Id="rId25" Type="http://schemas.openxmlformats.org/officeDocument/2006/relationships/hyperlink" Target="https://podminky.urs.cz/item/CS_URS_2024_02/030001000" TargetMode="External"/><Relationship Id="rId2" Type="http://schemas.openxmlformats.org/officeDocument/2006/relationships/hyperlink" Target="https://podminky.urs.cz/item/CS_URS_2024_02/762395000" TargetMode="External"/><Relationship Id="rId16" Type="http://schemas.openxmlformats.org/officeDocument/2006/relationships/hyperlink" Target="https://podminky.urs.cz/item/CS_URS_2024_02/767490103" TargetMode="External"/><Relationship Id="rId20" Type="http://schemas.openxmlformats.org/officeDocument/2006/relationships/hyperlink" Target="https://podminky.urs.cz/item/CS_URS_2024_02/783317101" TargetMode="External"/><Relationship Id="rId1" Type="http://schemas.openxmlformats.org/officeDocument/2006/relationships/hyperlink" Target="https://podminky.urs.cz/item/CS_URS_2024_02/762341134" TargetMode="External"/><Relationship Id="rId6" Type="http://schemas.openxmlformats.org/officeDocument/2006/relationships/hyperlink" Target="https://podminky.urs.cz/item/CS_URS_2024_02/764211673" TargetMode="External"/><Relationship Id="rId11" Type="http://schemas.openxmlformats.org/officeDocument/2006/relationships/hyperlink" Target="https://podminky.urs.cz/item/CS_URS_2024_02/764511612" TargetMode="External"/><Relationship Id="rId24" Type="http://schemas.openxmlformats.org/officeDocument/2006/relationships/hyperlink" Target="https://podminky.urs.cz/item/CS_URS_2024_02/013254000" TargetMode="External"/><Relationship Id="rId5" Type="http://schemas.openxmlformats.org/officeDocument/2006/relationships/hyperlink" Target="https://podminky.urs.cz/item/CS_URS_2024_02/764201199" TargetMode="External"/><Relationship Id="rId15" Type="http://schemas.openxmlformats.org/officeDocument/2006/relationships/hyperlink" Target="https://podminky.urs.cz/item/CS_URS_2024_02/767163112" TargetMode="External"/><Relationship Id="rId23" Type="http://schemas.openxmlformats.org/officeDocument/2006/relationships/hyperlink" Target="https://podminky.urs.cz/item/CS_URS_2024_02/013203000" TargetMode="External"/><Relationship Id="rId10" Type="http://schemas.openxmlformats.org/officeDocument/2006/relationships/hyperlink" Target="https://podminky.urs.cz/item/CS_URS_2024_02/764311613" TargetMode="External"/><Relationship Id="rId19" Type="http://schemas.openxmlformats.org/officeDocument/2006/relationships/hyperlink" Target="https://podminky.urs.cz/item/CS_URS_2024_02/783314101" TargetMode="External"/><Relationship Id="rId4" Type="http://schemas.openxmlformats.org/officeDocument/2006/relationships/hyperlink" Target="https://podminky.urs.cz/item/CS_URS_2024_02/764111651" TargetMode="External"/><Relationship Id="rId9" Type="http://schemas.openxmlformats.org/officeDocument/2006/relationships/hyperlink" Target="https://podminky.urs.cz/item/CS_URS_2024_02/764212663" TargetMode="External"/><Relationship Id="rId14" Type="http://schemas.openxmlformats.org/officeDocument/2006/relationships/hyperlink" Target="https://podminky.urs.cz/item/CS_URS_2024_02/998765121" TargetMode="External"/><Relationship Id="rId22" Type="http://schemas.openxmlformats.org/officeDocument/2006/relationships/hyperlink" Target="https://podminky.urs.cz/item/CS_URS_2024_02/9987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8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73" t="s">
        <v>25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9"/>
      <c r="BS5" s="16" t="s">
        <v>6</v>
      </c>
    </row>
    <row r="6" spans="1:74" ht="36.950000000000003" customHeight="1">
      <c r="B6" s="19"/>
      <c r="D6" s="24" t="s">
        <v>13</v>
      </c>
      <c r="K6" s="175" t="s">
        <v>14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172">
        <v>45551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22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21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25</v>
      </c>
      <c r="AK14" s="25" t="s">
        <v>23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21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27</v>
      </c>
      <c r="AK17" s="25" t="s">
        <v>23</v>
      </c>
      <c r="AN17" s="23" t="s">
        <v>1</v>
      </c>
      <c r="AR17" s="19"/>
      <c r="BS17" s="16" t="s">
        <v>28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29</v>
      </c>
      <c r="AK19" s="25" t="s">
        <v>21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25</v>
      </c>
      <c r="AK20" s="25" t="s">
        <v>23</v>
      </c>
      <c r="AN20" s="23" t="s">
        <v>1</v>
      </c>
      <c r="AR20" s="19"/>
      <c r="BS20" s="16" t="s">
        <v>28</v>
      </c>
    </row>
    <row r="21" spans="2:71" ht="6.95" customHeight="1">
      <c r="B21" s="19"/>
      <c r="AR21" s="19"/>
    </row>
    <row r="22" spans="2:71" ht="12" customHeight="1">
      <c r="B22" s="19"/>
      <c r="D22" s="25" t="s">
        <v>30</v>
      </c>
      <c r="AR22" s="19"/>
    </row>
    <row r="23" spans="2:71" ht="16.5" customHeight="1">
      <c r="B23" s="19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7">
        <f>ROUND(AG94,2)</f>
        <v>0</v>
      </c>
      <c r="AL26" s="178"/>
      <c r="AM26" s="178"/>
      <c r="AN26" s="178"/>
      <c r="AO26" s="178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79" t="s">
        <v>32</v>
      </c>
      <c r="M28" s="179"/>
      <c r="N28" s="179"/>
      <c r="O28" s="179"/>
      <c r="P28" s="179"/>
      <c r="W28" s="179" t="s">
        <v>33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34</v>
      </c>
      <c r="AL28" s="179"/>
      <c r="AM28" s="179"/>
      <c r="AN28" s="179"/>
      <c r="AO28" s="179"/>
      <c r="AR28" s="28"/>
    </row>
    <row r="29" spans="2:71" s="2" customFormat="1" ht="14.45" customHeight="1">
      <c r="B29" s="32"/>
      <c r="D29" s="25" t="s">
        <v>35</v>
      </c>
      <c r="F29" s="25" t="s">
        <v>36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2"/>
    </row>
    <row r="30" spans="2:71" s="2" customFormat="1" ht="14.45" customHeight="1">
      <c r="B30" s="32"/>
      <c r="F30" s="25" t="s">
        <v>37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2"/>
    </row>
    <row r="31" spans="2:71" s="2" customFormat="1" ht="14.45" hidden="1" customHeight="1">
      <c r="B31" s="32"/>
      <c r="F31" s="25" t="s">
        <v>38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</row>
    <row r="32" spans="2:71" s="2" customFormat="1" ht="14.45" hidden="1" customHeight="1">
      <c r="B32" s="32"/>
      <c r="F32" s="25" t="s">
        <v>39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</row>
    <row r="33" spans="2:44" s="2" customFormat="1" ht="14.45" hidden="1" customHeight="1">
      <c r="B33" s="32"/>
      <c r="F33" s="25" t="s">
        <v>40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203" t="s">
        <v>43</v>
      </c>
      <c r="Y35" s="204"/>
      <c r="Z35" s="204"/>
      <c r="AA35" s="204"/>
      <c r="AB35" s="204"/>
      <c r="AC35" s="35"/>
      <c r="AD35" s="35"/>
      <c r="AE35" s="35"/>
      <c r="AF35" s="35"/>
      <c r="AG35" s="35"/>
      <c r="AH35" s="35"/>
      <c r="AI35" s="35"/>
      <c r="AJ35" s="35"/>
      <c r="AK35" s="205">
        <f>SUM(AK26:AK33)</f>
        <v>0</v>
      </c>
      <c r="AL35" s="204"/>
      <c r="AM35" s="204"/>
      <c r="AN35" s="204"/>
      <c r="AO35" s="206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50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 xml:space="preserve"> </v>
      </c>
      <c r="AR84" s="44"/>
    </row>
    <row r="85" spans="1:91" s="4" customFormat="1" ht="36.950000000000003" customHeight="1">
      <c r="B85" s="45"/>
      <c r="C85" s="46" t="s">
        <v>13</v>
      </c>
      <c r="L85" s="194" t="str">
        <f>K6</f>
        <v>Přístavba pergoly-domov Radost v Merklíně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17</v>
      </c>
      <c r="L87" s="47" t="str">
        <f>IF(K8="","",K8)</f>
        <v xml:space="preserve">Na Radosti 194, Merklín u Přeštic </v>
      </c>
      <c r="AI87" s="25" t="s">
        <v>19</v>
      </c>
      <c r="AM87" s="196">
        <f>IF(AN8= "","",AN8)</f>
        <v>45551</v>
      </c>
      <c r="AN87" s="196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20</v>
      </c>
      <c r="L89" s="3" t="str">
        <f>IF(E11= "","",E11)</f>
        <v>Diakonie ČCE-středisko Západné Čechy</v>
      </c>
      <c r="AI89" s="25" t="s">
        <v>26</v>
      </c>
      <c r="AM89" s="197" t="str">
        <f>IF(E17="","",E17)</f>
        <v>Soukup Opl Švehla s.r.o.</v>
      </c>
      <c r="AN89" s="198"/>
      <c r="AO89" s="198"/>
      <c r="AP89" s="198"/>
      <c r="AR89" s="28"/>
      <c r="AS89" s="199" t="s">
        <v>51</v>
      </c>
      <c r="AT89" s="20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24</v>
      </c>
      <c r="L90" s="3" t="str">
        <f>IF(E14="","",E14)</f>
        <v xml:space="preserve"> </v>
      </c>
      <c r="AI90" s="25" t="s">
        <v>29</v>
      </c>
      <c r="AM90" s="197" t="str">
        <f>IF(E20="","",E20)</f>
        <v xml:space="preserve"> </v>
      </c>
      <c r="AN90" s="198"/>
      <c r="AO90" s="198"/>
      <c r="AP90" s="198"/>
      <c r="AR90" s="28"/>
      <c r="AS90" s="201"/>
      <c r="AT90" s="202"/>
      <c r="BD90" s="52"/>
    </row>
    <row r="91" spans="1:91" s="1" customFormat="1" ht="10.9" customHeight="1">
      <c r="B91" s="28"/>
      <c r="AR91" s="28"/>
      <c r="AS91" s="201"/>
      <c r="AT91" s="202"/>
      <c r="BD91" s="52"/>
    </row>
    <row r="92" spans="1:91" s="1" customFormat="1" ht="29.25" customHeight="1">
      <c r="B92" s="28"/>
      <c r="C92" s="189" t="s">
        <v>52</v>
      </c>
      <c r="D92" s="190"/>
      <c r="E92" s="190"/>
      <c r="F92" s="190"/>
      <c r="G92" s="190"/>
      <c r="H92" s="53"/>
      <c r="I92" s="191" t="s">
        <v>53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2" t="s">
        <v>54</v>
      </c>
      <c r="AH92" s="190"/>
      <c r="AI92" s="190"/>
      <c r="AJ92" s="190"/>
      <c r="AK92" s="190"/>
      <c r="AL92" s="190"/>
      <c r="AM92" s="190"/>
      <c r="AN92" s="191" t="s">
        <v>55</v>
      </c>
      <c r="AO92" s="190"/>
      <c r="AP92" s="193"/>
      <c r="AQ92" s="54" t="s">
        <v>56</v>
      </c>
      <c r="AR92" s="28"/>
      <c r="AS92" s="55" t="s">
        <v>57</v>
      </c>
      <c r="AT92" s="56" t="s">
        <v>58</v>
      </c>
      <c r="AU92" s="56" t="s">
        <v>59</v>
      </c>
      <c r="AV92" s="56" t="s">
        <v>60</v>
      </c>
      <c r="AW92" s="56" t="s">
        <v>61</v>
      </c>
      <c r="AX92" s="56" t="s">
        <v>62</v>
      </c>
      <c r="AY92" s="56" t="s">
        <v>63</v>
      </c>
      <c r="AZ92" s="56" t="s">
        <v>64</v>
      </c>
      <c r="BA92" s="56" t="s">
        <v>65</v>
      </c>
      <c r="BB92" s="56" t="s">
        <v>66</v>
      </c>
      <c r="BC92" s="56" t="s">
        <v>67</v>
      </c>
      <c r="BD92" s="57" t="s">
        <v>68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6">
        <f>ROUND(AG95,2)</f>
        <v>0</v>
      </c>
      <c r="AH94" s="186"/>
      <c r="AI94" s="186"/>
      <c r="AJ94" s="186"/>
      <c r="AK94" s="186"/>
      <c r="AL94" s="186"/>
      <c r="AM94" s="186"/>
      <c r="AN94" s="187">
        <f>SUM(AG94,AT94)</f>
        <v>0</v>
      </c>
      <c r="AO94" s="187"/>
      <c r="AP94" s="187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944.39427999999998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70</v>
      </c>
      <c r="BT94" s="68" t="s">
        <v>71</v>
      </c>
      <c r="BU94" s="69" t="s">
        <v>72</v>
      </c>
      <c r="BV94" s="68" t="s">
        <v>73</v>
      </c>
      <c r="BW94" s="68" t="s">
        <v>4</v>
      </c>
      <c r="BX94" s="68" t="s">
        <v>74</v>
      </c>
      <c r="CL94" s="68" t="s">
        <v>1</v>
      </c>
    </row>
    <row r="95" spans="1:91" s="6" customFormat="1" ht="16.5" customHeight="1">
      <c r="A95" s="70" t="s">
        <v>75</v>
      </c>
      <c r="B95" s="71"/>
      <c r="C95" s="72"/>
      <c r="D95" s="185" t="s">
        <v>76</v>
      </c>
      <c r="E95" s="185"/>
      <c r="F95" s="185"/>
      <c r="G95" s="185"/>
      <c r="H95" s="185"/>
      <c r="I95" s="73"/>
      <c r="J95" s="185" t="s">
        <v>77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3">
        <f>'1-1 - Stavební práce'!J30</f>
        <v>0</v>
      </c>
      <c r="AH95" s="184"/>
      <c r="AI95" s="184"/>
      <c r="AJ95" s="184"/>
      <c r="AK95" s="184"/>
      <c r="AL95" s="184"/>
      <c r="AM95" s="184"/>
      <c r="AN95" s="183">
        <f>SUM(AG95,AT95)</f>
        <v>0</v>
      </c>
      <c r="AO95" s="184"/>
      <c r="AP95" s="184"/>
      <c r="AQ95" s="74" t="s">
        <v>78</v>
      </c>
      <c r="AR95" s="71"/>
      <c r="AS95" s="75">
        <v>0</v>
      </c>
      <c r="AT95" s="76">
        <f>ROUND(SUM(AV95:AW95),2)</f>
        <v>0</v>
      </c>
      <c r="AU95" s="77">
        <f>'1-1 - Stavební práce'!P130</f>
        <v>944.39428200000009</v>
      </c>
      <c r="AV95" s="76">
        <f>'1-1 - Stavební práce'!J33</f>
        <v>0</v>
      </c>
      <c r="AW95" s="76">
        <f>'1-1 - Stavební práce'!J34</f>
        <v>0</v>
      </c>
      <c r="AX95" s="76">
        <f>'1-1 - Stavební práce'!J35</f>
        <v>0</v>
      </c>
      <c r="AY95" s="76">
        <f>'1-1 - Stavební práce'!J36</f>
        <v>0</v>
      </c>
      <c r="AZ95" s="76">
        <f>'1-1 - Stavební práce'!F33</f>
        <v>0</v>
      </c>
      <c r="BA95" s="76">
        <f>'1-1 - Stavební práce'!F34</f>
        <v>0</v>
      </c>
      <c r="BB95" s="76">
        <f>'1-1 - Stavební práce'!F35</f>
        <v>0</v>
      </c>
      <c r="BC95" s="76">
        <f>'1-1 - Stavební práce'!F36</f>
        <v>0</v>
      </c>
      <c r="BD95" s="78">
        <f>'1-1 - Stavební práce'!F37</f>
        <v>0</v>
      </c>
      <c r="BT95" s="79" t="s">
        <v>79</v>
      </c>
      <c r="BV95" s="79" t="s">
        <v>73</v>
      </c>
      <c r="BW95" s="79" t="s">
        <v>80</v>
      </c>
      <c r="BX95" s="79" t="s">
        <v>4</v>
      </c>
      <c r="CL95" s="79" t="s">
        <v>1</v>
      </c>
      <c r="CM95" s="79" t="s">
        <v>81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-1 - Stavební prá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3"/>
  <sheetViews>
    <sheetView showGridLines="0" tabSelected="1" topLeftCell="A116" workbookViewId="0">
      <selection activeCell="J126" sqref="J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82</v>
      </c>
      <c r="L4" s="19"/>
      <c r="M4" s="80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08" t="str">
        <f>'Rekapitulace stavby'!K6</f>
        <v>Přístavba pergoly-domov Radost v Merklíně</v>
      </c>
      <c r="F7" s="209"/>
      <c r="G7" s="209"/>
      <c r="H7" s="209"/>
      <c r="L7" s="19"/>
    </row>
    <row r="8" spans="2:46" s="1" customFormat="1" ht="12" customHeight="1">
      <c r="B8" s="28"/>
      <c r="D8" s="25" t="s">
        <v>83</v>
      </c>
      <c r="L8" s="28"/>
    </row>
    <row r="9" spans="2:46" s="1" customFormat="1" ht="16.5" customHeight="1">
      <c r="B9" s="28"/>
      <c r="E9" s="194" t="s">
        <v>84</v>
      </c>
      <c r="F9" s="207"/>
      <c r="G9" s="207"/>
      <c r="H9" s="207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>
        <f>'Rekapitulace stavby'!AN8</f>
        <v>45551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'Rekapitulace stavby'!AN13</f>
        <v/>
      </c>
      <c r="L17" s="28"/>
    </row>
    <row r="18" spans="2:12" s="1" customFormat="1" ht="18" customHeight="1">
      <c r="B18" s="28"/>
      <c r="E18" s="173" t="str">
        <f>'Rekapitulace stavby'!E14</f>
        <v xml:space="preserve"> </v>
      </c>
      <c r="F18" s="173"/>
      <c r="G18" s="173"/>
      <c r="H18" s="173"/>
      <c r="I18" s="25" t="s">
        <v>23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29</v>
      </c>
      <c r="I23" s="25" t="s">
        <v>21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23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30</v>
      </c>
      <c r="L26" s="28"/>
    </row>
    <row r="27" spans="2:12" s="7" customFormat="1" ht="16.5" customHeight="1">
      <c r="B27" s="81"/>
      <c r="E27" s="176" t="s">
        <v>1</v>
      </c>
      <c r="F27" s="176"/>
      <c r="G27" s="176"/>
      <c r="H27" s="176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31</v>
      </c>
      <c r="J30" s="62">
        <f>ROUND(J130,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51" t="s">
        <v>35</v>
      </c>
      <c r="E33" s="25" t="s">
        <v>36</v>
      </c>
      <c r="F33" s="83">
        <f>ROUND((SUM(BE130:BE332)),  2)</f>
        <v>0</v>
      </c>
      <c r="I33" s="84">
        <v>0.21</v>
      </c>
      <c r="J33" s="83">
        <f>ROUND(((SUM(BE130:BE332))*I33),  2)</f>
        <v>0</v>
      </c>
      <c r="L33" s="28"/>
    </row>
    <row r="34" spans="2:12" s="1" customFormat="1" ht="14.45" customHeight="1">
      <c r="B34" s="28"/>
      <c r="E34" s="25" t="s">
        <v>37</v>
      </c>
      <c r="F34" s="83">
        <f>ROUND((SUM(BF130:BF332)),  2)</f>
        <v>0</v>
      </c>
      <c r="I34" s="84">
        <v>0.12</v>
      </c>
      <c r="J34" s="83">
        <f>ROUND(((SUM(BF130:BF332))*I34),  2)</f>
        <v>0</v>
      </c>
      <c r="L34" s="28"/>
    </row>
    <row r="35" spans="2:12" s="1" customFormat="1" ht="14.45" hidden="1" customHeight="1">
      <c r="B35" s="28"/>
      <c r="E35" s="25" t="s">
        <v>38</v>
      </c>
      <c r="F35" s="83">
        <f>ROUND((SUM(BG130:BG332)),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5" t="s">
        <v>39</v>
      </c>
      <c r="F36" s="83">
        <f>ROUND((SUM(BH130:BH332)),  2)</f>
        <v>0</v>
      </c>
      <c r="I36" s="84">
        <v>0.12</v>
      </c>
      <c r="J36" s="83">
        <f>0</f>
        <v>0</v>
      </c>
      <c r="L36" s="28"/>
    </row>
    <row r="37" spans="2:12" s="1" customFormat="1" ht="14.45" hidden="1" customHeight="1">
      <c r="B37" s="28"/>
      <c r="E37" s="25" t="s">
        <v>40</v>
      </c>
      <c r="F37" s="83">
        <f>ROUND((SUM(BI130:BI332)),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41</v>
      </c>
      <c r="E39" s="53"/>
      <c r="F39" s="53"/>
      <c r="G39" s="87" t="s">
        <v>42</v>
      </c>
      <c r="H39" s="88" t="s">
        <v>43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46</v>
      </c>
      <c r="E61" s="30"/>
      <c r="F61" s="91" t="s">
        <v>47</v>
      </c>
      <c r="G61" s="39" t="s">
        <v>46</v>
      </c>
      <c r="H61" s="30"/>
      <c r="I61" s="30"/>
      <c r="J61" s="92" t="s">
        <v>47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46</v>
      </c>
      <c r="E76" s="30"/>
      <c r="F76" s="91" t="s">
        <v>47</v>
      </c>
      <c r="G76" s="39" t="s">
        <v>46</v>
      </c>
      <c r="H76" s="30"/>
      <c r="I76" s="30"/>
      <c r="J76" s="92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20" t="s">
        <v>85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5" t="s">
        <v>13</v>
      </c>
      <c r="L84" s="28"/>
    </row>
    <row r="85" spans="2:47" s="1" customFormat="1" ht="16.5" hidden="1" customHeight="1">
      <c r="B85" s="28"/>
      <c r="E85" s="208" t="str">
        <f>E7</f>
        <v>Přístavba pergoly-domov Radost v Merklíně</v>
      </c>
      <c r="F85" s="209"/>
      <c r="G85" s="209"/>
      <c r="H85" s="209"/>
      <c r="L85" s="28"/>
    </row>
    <row r="86" spans="2:47" s="1" customFormat="1" ht="12" hidden="1" customHeight="1">
      <c r="B86" s="28"/>
      <c r="C86" s="25" t="s">
        <v>83</v>
      </c>
      <c r="L86" s="28"/>
    </row>
    <row r="87" spans="2:47" s="1" customFormat="1" ht="16.5" hidden="1" customHeight="1">
      <c r="B87" s="28"/>
      <c r="E87" s="194" t="str">
        <f>E9</f>
        <v>1-1 - Stavební práce</v>
      </c>
      <c r="F87" s="207"/>
      <c r="G87" s="207"/>
      <c r="H87" s="207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5" t="s">
        <v>17</v>
      </c>
      <c r="F89" s="23" t="str">
        <f>F12</f>
        <v xml:space="preserve">Na Radosti 194, Merklín u Přeštic </v>
      </c>
      <c r="I89" s="25" t="s">
        <v>19</v>
      </c>
      <c r="J89" s="48">
        <f>IF(J12="","",J12)</f>
        <v>45551</v>
      </c>
      <c r="L89" s="28"/>
    </row>
    <row r="90" spans="2:47" s="1" customFormat="1" ht="6.95" hidden="1" customHeight="1">
      <c r="B90" s="28"/>
      <c r="L90" s="28"/>
    </row>
    <row r="91" spans="2:47" s="1" customFormat="1" ht="25.7" hidden="1" customHeight="1">
      <c r="B91" s="28"/>
      <c r="C91" s="25" t="s">
        <v>20</v>
      </c>
      <c r="F91" s="23" t="str">
        <f>E15</f>
        <v>Diakonie ČCE-středisko Západné Čechy</v>
      </c>
      <c r="I91" s="25" t="s">
        <v>26</v>
      </c>
      <c r="J91" s="26" t="str">
        <f>E21</f>
        <v>Soukup Opl Švehla s.r.o.</v>
      </c>
      <c r="L91" s="28"/>
    </row>
    <row r="92" spans="2:47" s="1" customFormat="1" ht="15.2" hidden="1" customHeight="1">
      <c r="B92" s="28"/>
      <c r="C92" s="25" t="s">
        <v>24</v>
      </c>
      <c r="F92" s="23" t="str">
        <f>IF(E18="","",E18)</f>
        <v xml:space="preserve"> </v>
      </c>
      <c r="I92" s="25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3" t="s">
        <v>86</v>
      </c>
      <c r="D94" s="85"/>
      <c r="E94" s="85"/>
      <c r="F94" s="85"/>
      <c r="G94" s="85"/>
      <c r="H94" s="85"/>
      <c r="I94" s="85"/>
      <c r="J94" s="94" t="s">
        <v>87</v>
      </c>
      <c r="K94" s="8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5" t="s">
        <v>88</v>
      </c>
      <c r="J96" s="62">
        <f>J130</f>
        <v>0</v>
      </c>
      <c r="L96" s="28"/>
      <c r="AU96" s="16" t="s">
        <v>89</v>
      </c>
    </row>
    <row r="97" spans="2:12" s="8" customFormat="1" ht="24.95" hidden="1" customHeight="1">
      <c r="B97" s="96"/>
      <c r="D97" s="97" t="s">
        <v>90</v>
      </c>
      <c r="E97" s="98"/>
      <c r="F97" s="98"/>
      <c r="G97" s="98"/>
      <c r="H97" s="98"/>
      <c r="I97" s="98"/>
      <c r="J97" s="99">
        <f>J131</f>
        <v>0</v>
      </c>
      <c r="L97" s="96"/>
    </row>
    <row r="98" spans="2:12" s="9" customFormat="1" ht="19.899999999999999" hidden="1" customHeight="1">
      <c r="B98" s="100"/>
      <c r="D98" s="101" t="s">
        <v>91</v>
      </c>
      <c r="E98" s="102"/>
      <c r="F98" s="102"/>
      <c r="G98" s="102"/>
      <c r="H98" s="102"/>
      <c r="I98" s="102"/>
      <c r="J98" s="103">
        <f>J132</f>
        <v>0</v>
      </c>
      <c r="L98" s="100"/>
    </row>
    <row r="99" spans="2:12" s="9" customFormat="1" ht="19.899999999999999" hidden="1" customHeight="1">
      <c r="B99" s="100"/>
      <c r="D99" s="101" t="s">
        <v>92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2:12" s="8" customFormat="1" ht="24.95" hidden="1" customHeight="1">
      <c r="B100" s="96"/>
      <c r="D100" s="97" t="s">
        <v>93</v>
      </c>
      <c r="E100" s="98"/>
      <c r="F100" s="98"/>
      <c r="G100" s="98"/>
      <c r="H100" s="98"/>
      <c r="I100" s="98"/>
      <c r="J100" s="99">
        <f>J136</f>
        <v>0</v>
      </c>
      <c r="L100" s="96"/>
    </row>
    <row r="101" spans="2:12" s="9" customFormat="1" ht="19.899999999999999" hidden="1" customHeight="1">
      <c r="B101" s="100"/>
      <c r="D101" s="101" t="s">
        <v>94</v>
      </c>
      <c r="E101" s="102"/>
      <c r="F101" s="102"/>
      <c r="G101" s="102"/>
      <c r="H101" s="102"/>
      <c r="I101" s="102"/>
      <c r="J101" s="103">
        <f>J137</f>
        <v>0</v>
      </c>
      <c r="L101" s="100"/>
    </row>
    <row r="102" spans="2:12" s="9" customFormat="1" ht="19.899999999999999" hidden="1" customHeight="1">
      <c r="B102" s="100"/>
      <c r="D102" s="101" t="s">
        <v>95</v>
      </c>
      <c r="E102" s="102"/>
      <c r="F102" s="102"/>
      <c r="G102" s="102"/>
      <c r="H102" s="102"/>
      <c r="I102" s="102"/>
      <c r="J102" s="103">
        <f>J149</f>
        <v>0</v>
      </c>
      <c r="L102" s="100"/>
    </row>
    <row r="103" spans="2:12" s="9" customFormat="1" ht="19.899999999999999" hidden="1" customHeight="1">
      <c r="B103" s="100"/>
      <c r="D103" s="101" t="s">
        <v>96</v>
      </c>
      <c r="E103" s="102"/>
      <c r="F103" s="102"/>
      <c r="G103" s="102"/>
      <c r="H103" s="102"/>
      <c r="I103" s="102"/>
      <c r="J103" s="103">
        <f>J185</f>
        <v>0</v>
      </c>
      <c r="L103" s="100"/>
    </row>
    <row r="104" spans="2:12" s="9" customFormat="1" ht="19.899999999999999" hidden="1" customHeight="1">
      <c r="B104" s="100"/>
      <c r="D104" s="101" t="s">
        <v>97</v>
      </c>
      <c r="E104" s="102"/>
      <c r="F104" s="102"/>
      <c r="G104" s="102"/>
      <c r="H104" s="102"/>
      <c r="I104" s="102"/>
      <c r="J104" s="103">
        <f>J195</f>
        <v>0</v>
      </c>
      <c r="L104" s="100"/>
    </row>
    <row r="105" spans="2:12" s="9" customFormat="1" ht="19.899999999999999" hidden="1" customHeight="1">
      <c r="B105" s="100"/>
      <c r="D105" s="101" t="s">
        <v>98</v>
      </c>
      <c r="E105" s="102"/>
      <c r="F105" s="102"/>
      <c r="G105" s="102"/>
      <c r="H105" s="102"/>
      <c r="I105" s="102"/>
      <c r="J105" s="103">
        <f>J281</f>
        <v>0</v>
      </c>
      <c r="L105" s="100"/>
    </row>
    <row r="106" spans="2:12" s="9" customFormat="1" ht="19.899999999999999" hidden="1" customHeight="1">
      <c r="B106" s="100"/>
      <c r="D106" s="101" t="s">
        <v>99</v>
      </c>
      <c r="E106" s="102"/>
      <c r="F106" s="102"/>
      <c r="G106" s="102"/>
      <c r="H106" s="102"/>
      <c r="I106" s="102"/>
      <c r="J106" s="103">
        <f>J286</f>
        <v>0</v>
      </c>
      <c r="L106" s="100"/>
    </row>
    <row r="107" spans="2:12" s="9" customFormat="1" ht="19.899999999999999" hidden="1" customHeight="1">
      <c r="B107" s="100"/>
      <c r="D107" s="101" t="s">
        <v>100</v>
      </c>
      <c r="E107" s="102"/>
      <c r="F107" s="102"/>
      <c r="G107" s="102"/>
      <c r="H107" s="102"/>
      <c r="I107" s="102"/>
      <c r="J107" s="103">
        <f>J317</f>
        <v>0</v>
      </c>
      <c r="L107" s="100"/>
    </row>
    <row r="108" spans="2:12" s="8" customFormat="1" ht="24.95" hidden="1" customHeight="1">
      <c r="B108" s="96"/>
      <c r="D108" s="97" t="s">
        <v>101</v>
      </c>
      <c r="E108" s="98"/>
      <c r="F108" s="98"/>
      <c r="G108" s="98"/>
      <c r="H108" s="98"/>
      <c r="I108" s="98"/>
      <c r="J108" s="99">
        <f>J324</f>
        <v>0</v>
      </c>
      <c r="L108" s="96"/>
    </row>
    <row r="109" spans="2:12" s="9" customFormat="1" ht="19.899999999999999" hidden="1" customHeight="1">
      <c r="B109" s="100"/>
      <c r="D109" s="101" t="s">
        <v>102</v>
      </c>
      <c r="E109" s="102"/>
      <c r="F109" s="102"/>
      <c r="G109" s="102"/>
      <c r="H109" s="102"/>
      <c r="I109" s="102"/>
      <c r="J109" s="103">
        <f>J325</f>
        <v>0</v>
      </c>
      <c r="L109" s="100"/>
    </row>
    <row r="110" spans="2:12" s="9" customFormat="1" ht="19.899999999999999" hidden="1" customHeight="1">
      <c r="B110" s="100"/>
      <c r="D110" s="101" t="s">
        <v>103</v>
      </c>
      <c r="E110" s="102"/>
      <c r="F110" s="102"/>
      <c r="G110" s="102"/>
      <c r="H110" s="102"/>
      <c r="I110" s="102"/>
      <c r="J110" s="103">
        <f>J330</f>
        <v>0</v>
      </c>
      <c r="L110" s="100"/>
    </row>
    <row r="111" spans="2:12" s="1" customFormat="1" ht="21.75" hidden="1" customHeight="1">
      <c r="B111" s="28"/>
      <c r="L111" s="28"/>
    </row>
    <row r="112" spans="2:12" s="1" customFormat="1" ht="6.95" hidden="1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3" spans="2:12" hidden="1"/>
    <row r="114" spans="2:12" hidden="1"/>
    <row r="115" spans="2:12" hidden="1"/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4.95" customHeight="1">
      <c r="B117" s="28"/>
      <c r="C117" s="20" t="s">
        <v>104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5" t="s">
        <v>13</v>
      </c>
      <c r="L119" s="28"/>
    </row>
    <row r="120" spans="2:12" s="1" customFormat="1" ht="16.5" customHeight="1">
      <c r="B120" s="28"/>
      <c r="E120" s="208" t="str">
        <f>E7</f>
        <v>Přístavba pergoly-domov Radost v Merklíně</v>
      </c>
      <c r="F120" s="209"/>
      <c r="G120" s="209"/>
      <c r="H120" s="209"/>
      <c r="L120" s="28"/>
    </row>
    <row r="121" spans="2:12" s="1" customFormat="1" ht="12" customHeight="1">
      <c r="B121" s="28"/>
      <c r="C121" s="25" t="s">
        <v>83</v>
      </c>
      <c r="L121" s="28"/>
    </row>
    <row r="122" spans="2:12" s="1" customFormat="1" ht="16.5" customHeight="1">
      <c r="B122" s="28"/>
      <c r="E122" s="194" t="str">
        <f>E9</f>
        <v>1-1 - Stavební práce</v>
      </c>
      <c r="F122" s="207"/>
      <c r="G122" s="207"/>
      <c r="H122" s="207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5" t="s">
        <v>17</v>
      </c>
      <c r="F124" s="23" t="str">
        <f>F12</f>
        <v xml:space="preserve">Na Radosti 194, Merklín u Přeštic </v>
      </c>
      <c r="I124" s="25" t="s">
        <v>19</v>
      </c>
      <c r="J124" s="48">
        <f>IF(J12="","",J12)</f>
        <v>45551</v>
      </c>
      <c r="L124" s="28"/>
    </row>
    <row r="125" spans="2:12" s="1" customFormat="1" ht="6.95" customHeight="1">
      <c r="B125" s="28"/>
      <c r="L125" s="28"/>
    </row>
    <row r="126" spans="2:12" s="1" customFormat="1" ht="25.7" customHeight="1">
      <c r="B126" s="28"/>
      <c r="C126" s="25" t="s">
        <v>20</v>
      </c>
      <c r="F126" s="23" t="str">
        <f>E15</f>
        <v>Diakonie ČCE-středisko Západné Čechy</v>
      </c>
      <c r="I126" s="25" t="s">
        <v>26</v>
      </c>
      <c r="J126" s="26" t="str">
        <f>E21</f>
        <v>Soukup Opl Švehla s.r.o.</v>
      </c>
      <c r="L126" s="28"/>
    </row>
    <row r="127" spans="2:12" s="1" customFormat="1" ht="15.2" customHeight="1">
      <c r="B127" s="28"/>
      <c r="C127" s="25" t="s">
        <v>24</v>
      </c>
      <c r="F127" s="23" t="str">
        <f>IF(E18="","",E18)</f>
        <v xml:space="preserve"> </v>
      </c>
      <c r="I127" s="25" t="s">
        <v>29</v>
      </c>
      <c r="J127" s="26" t="str">
        <f>E24</f>
        <v xml:space="preserve"> 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04"/>
      <c r="C129" s="105" t="s">
        <v>105</v>
      </c>
      <c r="D129" s="106" t="s">
        <v>56</v>
      </c>
      <c r="E129" s="106" t="s">
        <v>52</v>
      </c>
      <c r="F129" s="106" t="s">
        <v>53</v>
      </c>
      <c r="G129" s="106" t="s">
        <v>106</v>
      </c>
      <c r="H129" s="106" t="s">
        <v>107</v>
      </c>
      <c r="I129" s="106" t="s">
        <v>108</v>
      </c>
      <c r="J129" s="107" t="s">
        <v>87</v>
      </c>
      <c r="K129" s="108" t="s">
        <v>109</v>
      </c>
      <c r="L129" s="104"/>
      <c r="M129" s="55" t="s">
        <v>1</v>
      </c>
      <c r="N129" s="56" t="s">
        <v>35</v>
      </c>
      <c r="O129" s="56" t="s">
        <v>110</v>
      </c>
      <c r="P129" s="56" t="s">
        <v>111</v>
      </c>
      <c r="Q129" s="56" t="s">
        <v>112</v>
      </c>
      <c r="R129" s="56" t="s">
        <v>113</v>
      </c>
      <c r="S129" s="56" t="s">
        <v>114</v>
      </c>
      <c r="T129" s="57" t="s">
        <v>115</v>
      </c>
    </row>
    <row r="130" spans="2:65" s="1" customFormat="1" ht="22.9" customHeight="1">
      <c r="B130" s="28"/>
      <c r="C130" s="60" t="s">
        <v>116</v>
      </c>
      <c r="J130" s="109">
        <f>BK130</f>
        <v>0</v>
      </c>
      <c r="L130" s="28"/>
      <c r="M130" s="58"/>
      <c r="N130" s="49"/>
      <c r="O130" s="49"/>
      <c r="P130" s="110">
        <f>P131+P136+P324</f>
        <v>944.39428200000009</v>
      </c>
      <c r="Q130" s="49"/>
      <c r="R130" s="110">
        <f>R131+R136+R324</f>
        <v>12.614982829999999</v>
      </c>
      <c r="S130" s="49"/>
      <c r="T130" s="111">
        <f>T131+T136+T324</f>
        <v>1.7500000000000002E-2</v>
      </c>
      <c r="AT130" s="16" t="s">
        <v>70</v>
      </c>
      <c r="AU130" s="16" t="s">
        <v>89</v>
      </c>
      <c r="BK130" s="112">
        <f>BK131+BK136+BK324</f>
        <v>0</v>
      </c>
    </row>
    <row r="131" spans="2:65" s="11" customFormat="1" ht="25.9" customHeight="1">
      <c r="B131" s="113"/>
      <c r="D131" s="114" t="s">
        <v>70</v>
      </c>
      <c r="E131" s="115" t="s">
        <v>117</v>
      </c>
      <c r="F131" s="115" t="s">
        <v>118</v>
      </c>
      <c r="J131" s="116">
        <f>BK131</f>
        <v>0</v>
      </c>
      <c r="L131" s="113"/>
      <c r="M131" s="117"/>
      <c r="P131" s="118">
        <f>P132+P134</f>
        <v>22.259999999999998</v>
      </c>
      <c r="R131" s="118">
        <f>R132+R134</f>
        <v>1.4819000000000002</v>
      </c>
      <c r="T131" s="119">
        <f>T132+T134</f>
        <v>0</v>
      </c>
      <c r="AR131" s="114" t="s">
        <v>79</v>
      </c>
      <c r="AT131" s="120" t="s">
        <v>70</v>
      </c>
      <c r="AU131" s="120" t="s">
        <v>71</v>
      </c>
      <c r="AY131" s="114" t="s">
        <v>119</v>
      </c>
      <c r="BK131" s="121">
        <f>BK132+BK134</f>
        <v>0</v>
      </c>
    </row>
    <row r="132" spans="2:65" s="11" customFormat="1" ht="22.9" customHeight="1">
      <c r="B132" s="113"/>
      <c r="D132" s="114" t="s">
        <v>70</v>
      </c>
      <c r="E132" s="122" t="s">
        <v>120</v>
      </c>
      <c r="F132" s="122" t="s">
        <v>121</v>
      </c>
      <c r="J132" s="123">
        <f>BK132</f>
        <v>0</v>
      </c>
      <c r="L132" s="113"/>
      <c r="M132" s="117"/>
      <c r="P132" s="118">
        <f>P133</f>
        <v>14.7</v>
      </c>
      <c r="R132" s="118">
        <f>R133</f>
        <v>1.4700000000000002</v>
      </c>
      <c r="T132" s="119">
        <f>T133</f>
        <v>0</v>
      </c>
      <c r="AR132" s="114" t="s">
        <v>79</v>
      </c>
      <c r="AT132" s="120" t="s">
        <v>70</v>
      </c>
      <c r="AU132" s="120" t="s">
        <v>79</v>
      </c>
      <c r="AY132" s="114" t="s">
        <v>119</v>
      </c>
      <c r="BK132" s="121">
        <f>BK133</f>
        <v>0</v>
      </c>
    </row>
    <row r="133" spans="2:65" s="1" customFormat="1" ht="16.5" customHeight="1">
      <c r="B133" s="124"/>
      <c r="C133" s="125" t="s">
        <v>79</v>
      </c>
      <c r="D133" s="125" t="s">
        <v>122</v>
      </c>
      <c r="E133" s="126" t="s">
        <v>123</v>
      </c>
      <c r="F133" s="127" t="s">
        <v>124</v>
      </c>
      <c r="G133" s="128" t="s">
        <v>125</v>
      </c>
      <c r="H133" s="129">
        <v>35</v>
      </c>
      <c r="I133" s="130"/>
      <c r="J133" s="130">
        <f>ROUND(I133*H133,2)</f>
        <v>0</v>
      </c>
      <c r="K133" s="131"/>
      <c r="L133" s="28"/>
      <c r="M133" s="132" t="s">
        <v>1</v>
      </c>
      <c r="N133" s="133" t="s">
        <v>36</v>
      </c>
      <c r="O133" s="134">
        <v>0.42</v>
      </c>
      <c r="P133" s="134">
        <f>O133*H133</f>
        <v>14.7</v>
      </c>
      <c r="Q133" s="134">
        <v>4.2000000000000003E-2</v>
      </c>
      <c r="R133" s="134">
        <f>Q133*H133</f>
        <v>1.4700000000000002</v>
      </c>
      <c r="S133" s="134">
        <v>0</v>
      </c>
      <c r="T133" s="135">
        <f>S133*H133</f>
        <v>0</v>
      </c>
      <c r="AR133" s="136" t="s">
        <v>126</v>
      </c>
      <c r="AT133" s="136" t="s">
        <v>122</v>
      </c>
      <c r="AU133" s="136" t="s">
        <v>81</v>
      </c>
      <c r="AY133" s="16" t="s">
        <v>119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6" t="s">
        <v>79</v>
      </c>
      <c r="BK133" s="137">
        <f>ROUND(I133*H133,2)</f>
        <v>0</v>
      </c>
      <c r="BL133" s="16" t="s">
        <v>126</v>
      </c>
      <c r="BM133" s="136" t="s">
        <v>127</v>
      </c>
    </row>
    <row r="134" spans="2:65" s="11" customFormat="1" ht="22.9" customHeight="1">
      <c r="B134" s="113"/>
      <c r="D134" s="114" t="s">
        <v>70</v>
      </c>
      <c r="E134" s="122" t="s">
        <v>128</v>
      </c>
      <c r="F134" s="122" t="s">
        <v>129</v>
      </c>
      <c r="J134" s="123">
        <f>BK134</f>
        <v>0</v>
      </c>
      <c r="L134" s="113"/>
      <c r="M134" s="117"/>
      <c r="P134" s="118">
        <f>P135</f>
        <v>7.56</v>
      </c>
      <c r="R134" s="118">
        <f>R135</f>
        <v>1.1900000000000001E-2</v>
      </c>
      <c r="T134" s="119">
        <f>T135</f>
        <v>0</v>
      </c>
      <c r="AR134" s="114" t="s">
        <v>79</v>
      </c>
      <c r="AT134" s="120" t="s">
        <v>70</v>
      </c>
      <c r="AU134" s="120" t="s">
        <v>79</v>
      </c>
      <c r="AY134" s="114" t="s">
        <v>119</v>
      </c>
      <c r="BK134" s="121">
        <f>BK135</f>
        <v>0</v>
      </c>
    </row>
    <row r="135" spans="2:65" s="1" customFormat="1" ht="24.2" customHeight="1">
      <c r="B135" s="124"/>
      <c r="C135" s="125" t="s">
        <v>81</v>
      </c>
      <c r="D135" s="125" t="s">
        <v>122</v>
      </c>
      <c r="E135" s="126" t="s">
        <v>130</v>
      </c>
      <c r="F135" s="127" t="s">
        <v>131</v>
      </c>
      <c r="G135" s="128" t="s">
        <v>125</v>
      </c>
      <c r="H135" s="129">
        <v>35</v>
      </c>
      <c r="I135" s="130"/>
      <c r="J135" s="130">
        <f>ROUND(I135*H135,2)</f>
        <v>0</v>
      </c>
      <c r="K135" s="131"/>
      <c r="L135" s="28"/>
      <c r="M135" s="132" t="s">
        <v>1</v>
      </c>
      <c r="N135" s="133" t="s">
        <v>36</v>
      </c>
      <c r="O135" s="134">
        <v>0.216</v>
      </c>
      <c r="P135" s="134">
        <f>O135*H135</f>
        <v>7.56</v>
      </c>
      <c r="Q135" s="134">
        <v>3.4000000000000002E-4</v>
      </c>
      <c r="R135" s="134">
        <f>Q135*H135</f>
        <v>1.1900000000000001E-2</v>
      </c>
      <c r="S135" s="134">
        <v>0</v>
      </c>
      <c r="T135" s="135">
        <f>S135*H135</f>
        <v>0</v>
      </c>
      <c r="AR135" s="136" t="s">
        <v>126</v>
      </c>
      <c r="AT135" s="136" t="s">
        <v>122</v>
      </c>
      <c r="AU135" s="136" t="s">
        <v>81</v>
      </c>
      <c r="AY135" s="16" t="s">
        <v>119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6" t="s">
        <v>79</v>
      </c>
      <c r="BK135" s="137">
        <f>ROUND(I135*H135,2)</f>
        <v>0</v>
      </c>
      <c r="BL135" s="16" t="s">
        <v>126</v>
      </c>
      <c r="BM135" s="136" t="s">
        <v>132</v>
      </c>
    </row>
    <row r="136" spans="2:65" s="11" customFormat="1" ht="25.9" customHeight="1">
      <c r="B136" s="113"/>
      <c r="D136" s="114" t="s">
        <v>70</v>
      </c>
      <c r="E136" s="115" t="s">
        <v>133</v>
      </c>
      <c r="F136" s="115" t="s">
        <v>134</v>
      </c>
      <c r="J136" s="116">
        <f>BK136</f>
        <v>0</v>
      </c>
      <c r="L136" s="113"/>
      <c r="M136" s="117"/>
      <c r="P136" s="118">
        <f>P137+P149+P185+P195+P281+P286+P317</f>
        <v>922.1342820000001</v>
      </c>
      <c r="R136" s="118">
        <f>R137+R149+R185+R195+R281+R286+R317</f>
        <v>11.133082829999999</v>
      </c>
      <c r="T136" s="119">
        <f>T137+T149+T185+T195+T281+T286+T317</f>
        <v>1.7500000000000002E-2</v>
      </c>
      <c r="AR136" s="114" t="s">
        <v>81</v>
      </c>
      <c r="AT136" s="120" t="s">
        <v>70</v>
      </c>
      <c r="AU136" s="120" t="s">
        <v>71</v>
      </c>
      <c r="AY136" s="114" t="s">
        <v>119</v>
      </c>
      <c r="BK136" s="121">
        <f>BK137+BK149+BK185+BK195+BK281+BK286+BK317</f>
        <v>0</v>
      </c>
    </row>
    <row r="137" spans="2:65" s="11" customFormat="1" ht="22.9" customHeight="1">
      <c r="B137" s="113"/>
      <c r="D137" s="114" t="s">
        <v>70</v>
      </c>
      <c r="E137" s="122" t="s">
        <v>135</v>
      </c>
      <c r="F137" s="122" t="s">
        <v>136</v>
      </c>
      <c r="J137" s="123">
        <f>BK137</f>
        <v>0</v>
      </c>
      <c r="L137" s="113"/>
      <c r="M137" s="117"/>
      <c r="P137" s="118">
        <f>SUM(P138:P148)</f>
        <v>55.099419999999995</v>
      </c>
      <c r="R137" s="118">
        <f>SUM(R138:R148)</f>
        <v>2.8185074800000001</v>
      </c>
      <c r="T137" s="119">
        <f>SUM(T138:T148)</f>
        <v>0</v>
      </c>
      <c r="AR137" s="114" t="s">
        <v>81</v>
      </c>
      <c r="AT137" s="120" t="s">
        <v>70</v>
      </c>
      <c r="AU137" s="120" t="s">
        <v>79</v>
      </c>
      <c r="AY137" s="114" t="s">
        <v>119</v>
      </c>
      <c r="BK137" s="121">
        <f>SUM(BK138:BK148)</f>
        <v>0</v>
      </c>
    </row>
    <row r="138" spans="2:65" s="1" customFormat="1" ht="37.9" customHeight="1">
      <c r="B138" s="124"/>
      <c r="C138" s="125" t="s">
        <v>137</v>
      </c>
      <c r="D138" s="125" t="s">
        <v>122</v>
      </c>
      <c r="E138" s="126" t="s">
        <v>138</v>
      </c>
      <c r="F138" s="127" t="s">
        <v>139</v>
      </c>
      <c r="G138" s="128" t="s">
        <v>140</v>
      </c>
      <c r="H138" s="129">
        <v>98.408000000000001</v>
      </c>
      <c r="I138" s="130"/>
      <c r="J138" s="130">
        <f>ROUND(I138*H138,2)</f>
        <v>0</v>
      </c>
      <c r="K138" s="131"/>
      <c r="L138" s="28"/>
      <c r="M138" s="132" t="s">
        <v>1</v>
      </c>
      <c r="N138" s="133" t="s">
        <v>36</v>
      </c>
      <c r="O138" s="134">
        <v>0.33200000000000002</v>
      </c>
      <c r="P138" s="134">
        <f>O138*H138</f>
        <v>32.671455999999999</v>
      </c>
      <c r="Q138" s="134">
        <v>2.8230000000000002E-2</v>
      </c>
      <c r="R138" s="134">
        <f>Q138*H138</f>
        <v>2.7780578400000002</v>
      </c>
      <c r="S138" s="134">
        <v>0</v>
      </c>
      <c r="T138" s="135">
        <f>S138*H138</f>
        <v>0</v>
      </c>
      <c r="AR138" s="136" t="s">
        <v>141</v>
      </c>
      <c r="AT138" s="136" t="s">
        <v>122</v>
      </c>
      <c r="AU138" s="136" t="s">
        <v>81</v>
      </c>
      <c r="AY138" s="16" t="s">
        <v>119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6" t="s">
        <v>79</v>
      </c>
      <c r="BK138" s="137">
        <f>ROUND(I138*H138,2)</f>
        <v>0</v>
      </c>
      <c r="BL138" s="16" t="s">
        <v>141</v>
      </c>
      <c r="BM138" s="136" t="s">
        <v>142</v>
      </c>
    </row>
    <row r="139" spans="2:65" s="1" customFormat="1">
      <c r="B139" s="28"/>
      <c r="D139" s="138" t="s">
        <v>143</v>
      </c>
      <c r="F139" s="139" t="s">
        <v>144</v>
      </c>
      <c r="L139" s="28"/>
      <c r="M139" s="140"/>
      <c r="T139" s="52"/>
      <c r="AT139" s="16" t="s">
        <v>143</v>
      </c>
      <c r="AU139" s="16" t="s">
        <v>81</v>
      </c>
    </row>
    <row r="140" spans="2:65" s="12" customFormat="1" ht="22.5">
      <c r="B140" s="141"/>
      <c r="D140" s="142" t="s">
        <v>145</v>
      </c>
      <c r="E140" s="143" t="s">
        <v>1</v>
      </c>
      <c r="F140" s="144" t="s">
        <v>146</v>
      </c>
      <c r="H140" s="145">
        <v>105.608</v>
      </c>
      <c r="L140" s="141"/>
      <c r="M140" s="146"/>
      <c r="T140" s="147"/>
      <c r="AT140" s="143" t="s">
        <v>145</v>
      </c>
      <c r="AU140" s="143" t="s">
        <v>81</v>
      </c>
      <c r="AV140" s="12" t="s">
        <v>81</v>
      </c>
      <c r="AW140" s="12" t="s">
        <v>28</v>
      </c>
      <c r="AX140" s="12" t="s">
        <v>71</v>
      </c>
      <c r="AY140" s="143" t="s">
        <v>119</v>
      </c>
    </row>
    <row r="141" spans="2:65" s="12" customFormat="1">
      <c r="B141" s="141"/>
      <c r="D141" s="142" t="s">
        <v>145</v>
      </c>
      <c r="E141" s="143" t="s">
        <v>1</v>
      </c>
      <c r="F141" s="144" t="s">
        <v>147</v>
      </c>
      <c r="H141" s="145">
        <v>-7.2</v>
      </c>
      <c r="L141" s="141"/>
      <c r="M141" s="146"/>
      <c r="T141" s="147"/>
      <c r="AT141" s="143" t="s">
        <v>145</v>
      </c>
      <c r="AU141" s="143" t="s">
        <v>81</v>
      </c>
      <c r="AV141" s="12" t="s">
        <v>81</v>
      </c>
      <c r="AW141" s="12" t="s">
        <v>28</v>
      </c>
      <c r="AX141" s="12" t="s">
        <v>71</v>
      </c>
      <c r="AY141" s="143" t="s">
        <v>119</v>
      </c>
    </row>
    <row r="142" spans="2:65" s="13" customFormat="1">
      <c r="B142" s="148"/>
      <c r="D142" s="142" t="s">
        <v>145</v>
      </c>
      <c r="E142" s="149" t="s">
        <v>1</v>
      </c>
      <c r="F142" s="150" t="s">
        <v>148</v>
      </c>
      <c r="H142" s="151">
        <v>98.408000000000001</v>
      </c>
      <c r="L142" s="148"/>
      <c r="M142" s="152"/>
      <c r="T142" s="153"/>
      <c r="AT142" s="149" t="s">
        <v>145</v>
      </c>
      <c r="AU142" s="149" t="s">
        <v>81</v>
      </c>
      <c r="AV142" s="13" t="s">
        <v>126</v>
      </c>
      <c r="AW142" s="13" t="s">
        <v>28</v>
      </c>
      <c r="AX142" s="13" t="s">
        <v>79</v>
      </c>
      <c r="AY142" s="149" t="s">
        <v>119</v>
      </c>
    </row>
    <row r="143" spans="2:65" s="1" customFormat="1" ht="24.2" customHeight="1">
      <c r="B143" s="124"/>
      <c r="C143" s="125" t="s">
        <v>126</v>
      </c>
      <c r="D143" s="125" t="s">
        <v>122</v>
      </c>
      <c r="E143" s="126" t="s">
        <v>149</v>
      </c>
      <c r="F143" s="127" t="s">
        <v>150</v>
      </c>
      <c r="G143" s="128" t="s">
        <v>151</v>
      </c>
      <c r="H143" s="129">
        <v>1.7709999999999999</v>
      </c>
      <c r="I143" s="130"/>
      <c r="J143" s="130">
        <f>ROUND(I143*H143,2)</f>
        <v>0</v>
      </c>
      <c r="K143" s="131"/>
      <c r="L143" s="28"/>
      <c r="M143" s="132" t="s">
        <v>1</v>
      </c>
      <c r="N143" s="133" t="s">
        <v>36</v>
      </c>
      <c r="O143" s="134">
        <v>0</v>
      </c>
      <c r="P143" s="134">
        <f>O143*H143</f>
        <v>0</v>
      </c>
      <c r="Q143" s="134">
        <v>2.2839999999999999E-2</v>
      </c>
      <c r="R143" s="134">
        <f>Q143*H143</f>
        <v>4.0449639999999995E-2</v>
      </c>
      <c r="S143" s="134">
        <v>0</v>
      </c>
      <c r="T143" s="135">
        <f>S143*H143</f>
        <v>0</v>
      </c>
      <c r="AR143" s="136" t="s">
        <v>141</v>
      </c>
      <c r="AT143" s="136" t="s">
        <v>122</v>
      </c>
      <c r="AU143" s="136" t="s">
        <v>81</v>
      </c>
      <c r="AY143" s="16" t="s">
        <v>119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6" t="s">
        <v>79</v>
      </c>
      <c r="BK143" s="137">
        <f>ROUND(I143*H143,2)</f>
        <v>0</v>
      </c>
      <c r="BL143" s="16" t="s">
        <v>141</v>
      </c>
      <c r="BM143" s="136" t="s">
        <v>152</v>
      </c>
    </row>
    <row r="144" spans="2:65" s="1" customFormat="1">
      <c r="B144" s="28"/>
      <c r="D144" s="138" t="s">
        <v>143</v>
      </c>
      <c r="F144" s="139" t="s">
        <v>153</v>
      </c>
      <c r="L144" s="28"/>
      <c r="M144" s="140"/>
      <c r="T144" s="52"/>
      <c r="AT144" s="16" t="s">
        <v>143</v>
      </c>
      <c r="AU144" s="16" t="s">
        <v>81</v>
      </c>
    </row>
    <row r="145" spans="2:65" s="12" customFormat="1">
      <c r="B145" s="141"/>
      <c r="D145" s="142" t="s">
        <v>145</v>
      </c>
      <c r="E145" s="143" t="s">
        <v>1</v>
      </c>
      <c r="F145" s="144" t="s">
        <v>154</v>
      </c>
      <c r="H145" s="145">
        <v>1.7709999999999999</v>
      </c>
      <c r="L145" s="141"/>
      <c r="M145" s="146"/>
      <c r="T145" s="147"/>
      <c r="AT145" s="143" t="s">
        <v>145</v>
      </c>
      <c r="AU145" s="143" t="s">
        <v>81</v>
      </c>
      <c r="AV145" s="12" t="s">
        <v>81</v>
      </c>
      <c r="AW145" s="12" t="s">
        <v>28</v>
      </c>
      <c r="AX145" s="12" t="s">
        <v>71</v>
      </c>
      <c r="AY145" s="143" t="s">
        <v>119</v>
      </c>
    </row>
    <row r="146" spans="2:65" s="13" customFormat="1">
      <c r="B146" s="148"/>
      <c r="D146" s="142" t="s">
        <v>145</v>
      </c>
      <c r="E146" s="149" t="s">
        <v>1</v>
      </c>
      <c r="F146" s="150" t="s">
        <v>148</v>
      </c>
      <c r="H146" s="151">
        <v>1.7709999999999999</v>
      </c>
      <c r="L146" s="148"/>
      <c r="M146" s="152"/>
      <c r="T146" s="153"/>
      <c r="AT146" s="149" t="s">
        <v>145</v>
      </c>
      <c r="AU146" s="149" t="s">
        <v>81</v>
      </c>
      <c r="AV146" s="13" t="s">
        <v>126</v>
      </c>
      <c r="AW146" s="13" t="s">
        <v>28</v>
      </c>
      <c r="AX146" s="13" t="s">
        <v>79</v>
      </c>
      <c r="AY146" s="149" t="s">
        <v>119</v>
      </c>
    </row>
    <row r="147" spans="2:65" s="1" customFormat="1" ht="24.2" customHeight="1">
      <c r="B147" s="124"/>
      <c r="C147" s="125" t="s">
        <v>155</v>
      </c>
      <c r="D147" s="125" t="s">
        <v>122</v>
      </c>
      <c r="E147" s="126" t="s">
        <v>156</v>
      </c>
      <c r="F147" s="127" t="s">
        <v>157</v>
      </c>
      <c r="G147" s="128" t="s">
        <v>158</v>
      </c>
      <c r="H147" s="129">
        <v>2.819</v>
      </c>
      <c r="I147" s="130"/>
      <c r="J147" s="130">
        <f>ROUND(I147*H147,2)</f>
        <v>0</v>
      </c>
      <c r="K147" s="131"/>
      <c r="L147" s="28"/>
      <c r="M147" s="132" t="s">
        <v>1</v>
      </c>
      <c r="N147" s="133" t="s">
        <v>36</v>
      </c>
      <c r="O147" s="134">
        <v>7.9560000000000004</v>
      </c>
      <c r="P147" s="134">
        <f>O147*H147</f>
        <v>22.427963999999999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141</v>
      </c>
      <c r="AT147" s="136" t="s">
        <v>122</v>
      </c>
      <c r="AU147" s="136" t="s">
        <v>81</v>
      </c>
      <c r="AY147" s="16" t="s">
        <v>119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6" t="s">
        <v>79</v>
      </c>
      <c r="BK147" s="137">
        <f>ROUND(I147*H147,2)</f>
        <v>0</v>
      </c>
      <c r="BL147" s="16" t="s">
        <v>141</v>
      </c>
      <c r="BM147" s="136" t="s">
        <v>159</v>
      </c>
    </row>
    <row r="148" spans="2:65" s="1" customFormat="1">
      <c r="B148" s="28"/>
      <c r="D148" s="138" t="s">
        <v>143</v>
      </c>
      <c r="F148" s="139" t="s">
        <v>160</v>
      </c>
      <c r="L148" s="28"/>
      <c r="M148" s="140"/>
      <c r="T148" s="52"/>
      <c r="AT148" s="16" t="s">
        <v>143</v>
      </c>
      <c r="AU148" s="16" t="s">
        <v>81</v>
      </c>
    </row>
    <row r="149" spans="2:65" s="11" customFormat="1" ht="22.9" customHeight="1">
      <c r="B149" s="113"/>
      <c r="D149" s="114" t="s">
        <v>70</v>
      </c>
      <c r="E149" s="122" t="s">
        <v>161</v>
      </c>
      <c r="F149" s="122" t="s">
        <v>162</v>
      </c>
      <c r="J149" s="123">
        <f>BK149</f>
        <v>0</v>
      </c>
      <c r="L149" s="113"/>
      <c r="M149" s="117"/>
      <c r="P149" s="118">
        <f>SUM(P150:P184)</f>
        <v>78.634298000000001</v>
      </c>
      <c r="R149" s="118">
        <f>SUM(R150:R184)</f>
        <v>0.89189055000000006</v>
      </c>
      <c r="T149" s="119">
        <f>SUM(T150:T184)</f>
        <v>0</v>
      </c>
      <c r="AR149" s="114" t="s">
        <v>81</v>
      </c>
      <c r="AT149" s="120" t="s">
        <v>70</v>
      </c>
      <c r="AU149" s="120" t="s">
        <v>79</v>
      </c>
      <c r="AY149" s="114" t="s">
        <v>119</v>
      </c>
      <c r="BK149" s="121">
        <f>SUM(BK150:BK184)</f>
        <v>0</v>
      </c>
    </row>
    <row r="150" spans="2:65" s="1" customFormat="1" ht="24.2" customHeight="1">
      <c r="B150" s="124"/>
      <c r="C150" s="125" t="s">
        <v>120</v>
      </c>
      <c r="D150" s="125" t="s">
        <v>122</v>
      </c>
      <c r="E150" s="126" t="s">
        <v>163</v>
      </c>
      <c r="F150" s="127" t="s">
        <v>164</v>
      </c>
      <c r="G150" s="128" t="s">
        <v>140</v>
      </c>
      <c r="H150" s="129">
        <v>98.408000000000001</v>
      </c>
      <c r="I150" s="130"/>
      <c r="J150" s="130">
        <f>ROUND(I150*H150,2)</f>
        <v>0</v>
      </c>
      <c r="K150" s="131"/>
      <c r="L150" s="28"/>
      <c r="M150" s="132" t="s">
        <v>1</v>
      </c>
      <c r="N150" s="133" t="s">
        <v>36</v>
      </c>
      <c r="O150" s="134">
        <v>0.22</v>
      </c>
      <c r="P150" s="134">
        <f>O150*H150</f>
        <v>21.649760000000001</v>
      </c>
      <c r="Q150" s="134">
        <v>6.6E-3</v>
      </c>
      <c r="R150" s="134">
        <f>Q150*H150</f>
        <v>0.64949279999999998</v>
      </c>
      <c r="S150" s="134">
        <v>0</v>
      </c>
      <c r="T150" s="135">
        <f>S150*H150</f>
        <v>0</v>
      </c>
      <c r="AR150" s="136" t="s">
        <v>141</v>
      </c>
      <c r="AT150" s="136" t="s">
        <v>122</v>
      </c>
      <c r="AU150" s="136" t="s">
        <v>81</v>
      </c>
      <c r="AY150" s="16" t="s">
        <v>119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6" t="s">
        <v>79</v>
      </c>
      <c r="BK150" s="137">
        <f>ROUND(I150*H150,2)</f>
        <v>0</v>
      </c>
      <c r="BL150" s="16" t="s">
        <v>141</v>
      </c>
      <c r="BM150" s="136" t="s">
        <v>165</v>
      </c>
    </row>
    <row r="151" spans="2:65" s="1" customFormat="1">
      <c r="B151" s="28"/>
      <c r="D151" s="138" t="s">
        <v>143</v>
      </c>
      <c r="F151" s="139" t="s">
        <v>166</v>
      </c>
      <c r="L151" s="28"/>
      <c r="M151" s="140"/>
      <c r="T151" s="52"/>
      <c r="AT151" s="16" t="s">
        <v>143</v>
      </c>
      <c r="AU151" s="16" t="s">
        <v>81</v>
      </c>
    </row>
    <row r="152" spans="2:65" s="12" customFormat="1" ht="22.5">
      <c r="B152" s="141"/>
      <c r="D152" s="142" t="s">
        <v>145</v>
      </c>
      <c r="E152" s="143" t="s">
        <v>1</v>
      </c>
      <c r="F152" s="144" t="s">
        <v>146</v>
      </c>
      <c r="H152" s="145">
        <v>105.608</v>
      </c>
      <c r="L152" s="141"/>
      <c r="M152" s="146"/>
      <c r="T152" s="147"/>
      <c r="AT152" s="143" t="s">
        <v>145</v>
      </c>
      <c r="AU152" s="143" t="s">
        <v>81</v>
      </c>
      <c r="AV152" s="12" t="s">
        <v>81</v>
      </c>
      <c r="AW152" s="12" t="s">
        <v>28</v>
      </c>
      <c r="AX152" s="12" t="s">
        <v>71</v>
      </c>
      <c r="AY152" s="143" t="s">
        <v>119</v>
      </c>
    </row>
    <row r="153" spans="2:65" s="12" customFormat="1">
      <c r="B153" s="141"/>
      <c r="D153" s="142" t="s">
        <v>145</v>
      </c>
      <c r="E153" s="143" t="s">
        <v>1</v>
      </c>
      <c r="F153" s="144" t="s">
        <v>147</v>
      </c>
      <c r="H153" s="145">
        <v>-7.2</v>
      </c>
      <c r="L153" s="141"/>
      <c r="M153" s="146"/>
      <c r="T153" s="147"/>
      <c r="AT153" s="143" t="s">
        <v>145</v>
      </c>
      <c r="AU153" s="143" t="s">
        <v>81</v>
      </c>
      <c r="AV153" s="12" t="s">
        <v>81</v>
      </c>
      <c r="AW153" s="12" t="s">
        <v>28</v>
      </c>
      <c r="AX153" s="12" t="s">
        <v>71</v>
      </c>
      <c r="AY153" s="143" t="s">
        <v>119</v>
      </c>
    </row>
    <row r="154" spans="2:65" s="13" customFormat="1">
      <c r="B154" s="148"/>
      <c r="D154" s="142" t="s">
        <v>145</v>
      </c>
      <c r="E154" s="149" t="s">
        <v>1</v>
      </c>
      <c r="F154" s="150" t="s">
        <v>148</v>
      </c>
      <c r="H154" s="151">
        <v>98.408000000000001</v>
      </c>
      <c r="L154" s="148"/>
      <c r="M154" s="152"/>
      <c r="T154" s="153"/>
      <c r="AT154" s="149" t="s">
        <v>145</v>
      </c>
      <c r="AU154" s="149" t="s">
        <v>81</v>
      </c>
      <c r="AV154" s="13" t="s">
        <v>126</v>
      </c>
      <c r="AW154" s="13" t="s">
        <v>28</v>
      </c>
      <c r="AX154" s="13" t="s">
        <v>79</v>
      </c>
      <c r="AY154" s="149" t="s">
        <v>119</v>
      </c>
    </row>
    <row r="155" spans="2:65" s="1" customFormat="1" ht="16.5" customHeight="1">
      <c r="B155" s="124"/>
      <c r="C155" s="125" t="s">
        <v>167</v>
      </c>
      <c r="D155" s="125" t="s">
        <v>122</v>
      </c>
      <c r="E155" s="126" t="s">
        <v>168</v>
      </c>
      <c r="F155" s="127" t="s">
        <v>169</v>
      </c>
      <c r="G155" s="128" t="s">
        <v>170</v>
      </c>
      <c r="H155" s="129">
        <v>33.015000000000001</v>
      </c>
      <c r="I155" s="130"/>
      <c r="J155" s="130">
        <f>ROUND(I155*H155,2)</f>
        <v>0</v>
      </c>
      <c r="K155" s="131"/>
      <c r="L155" s="28"/>
      <c r="M155" s="132" t="s">
        <v>1</v>
      </c>
      <c r="N155" s="133" t="s">
        <v>36</v>
      </c>
      <c r="O155" s="134">
        <v>0.626</v>
      </c>
      <c r="P155" s="134">
        <f>O155*H155</f>
        <v>20.667390000000001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141</v>
      </c>
      <c r="AT155" s="136" t="s">
        <v>122</v>
      </c>
      <c r="AU155" s="136" t="s">
        <v>81</v>
      </c>
      <c r="AY155" s="16" t="s">
        <v>119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6" t="s">
        <v>79</v>
      </c>
      <c r="BK155" s="137">
        <f>ROUND(I155*H155,2)</f>
        <v>0</v>
      </c>
      <c r="BL155" s="16" t="s">
        <v>141</v>
      </c>
      <c r="BM155" s="136" t="s">
        <v>171</v>
      </c>
    </row>
    <row r="156" spans="2:65" s="1" customFormat="1">
      <c r="B156" s="28"/>
      <c r="D156" s="138" t="s">
        <v>143</v>
      </c>
      <c r="F156" s="139" t="s">
        <v>172</v>
      </c>
      <c r="L156" s="28"/>
      <c r="M156" s="140"/>
      <c r="T156" s="52"/>
      <c r="AT156" s="16" t="s">
        <v>143</v>
      </c>
      <c r="AU156" s="16" t="s">
        <v>81</v>
      </c>
    </row>
    <row r="157" spans="2:65" s="12" customFormat="1">
      <c r="B157" s="141"/>
      <c r="D157" s="142" t="s">
        <v>145</v>
      </c>
      <c r="E157" s="143" t="s">
        <v>1</v>
      </c>
      <c r="F157" s="144" t="s">
        <v>173</v>
      </c>
      <c r="H157" s="145">
        <v>33.015000000000001</v>
      </c>
      <c r="L157" s="141"/>
      <c r="M157" s="146"/>
      <c r="T157" s="147"/>
      <c r="AT157" s="143" t="s">
        <v>145</v>
      </c>
      <c r="AU157" s="143" t="s">
        <v>81</v>
      </c>
      <c r="AV157" s="12" t="s">
        <v>81</v>
      </c>
      <c r="AW157" s="12" t="s">
        <v>28</v>
      </c>
      <c r="AX157" s="12" t="s">
        <v>71</v>
      </c>
      <c r="AY157" s="143" t="s">
        <v>119</v>
      </c>
    </row>
    <row r="158" spans="2:65" s="13" customFormat="1">
      <c r="B158" s="148"/>
      <c r="D158" s="142" t="s">
        <v>145</v>
      </c>
      <c r="E158" s="149" t="s">
        <v>1</v>
      </c>
      <c r="F158" s="150" t="s">
        <v>148</v>
      </c>
      <c r="H158" s="151">
        <v>33.015000000000001</v>
      </c>
      <c r="L158" s="148"/>
      <c r="M158" s="152"/>
      <c r="T158" s="153"/>
      <c r="AT158" s="149" t="s">
        <v>145</v>
      </c>
      <c r="AU158" s="149" t="s">
        <v>81</v>
      </c>
      <c r="AV158" s="13" t="s">
        <v>126</v>
      </c>
      <c r="AW158" s="13" t="s">
        <v>28</v>
      </c>
      <c r="AX158" s="13" t="s">
        <v>79</v>
      </c>
      <c r="AY158" s="149" t="s">
        <v>119</v>
      </c>
    </row>
    <row r="159" spans="2:65" s="1" customFormat="1" ht="16.5" customHeight="1">
      <c r="B159" s="124"/>
      <c r="C159" s="154" t="s">
        <v>174</v>
      </c>
      <c r="D159" s="154" t="s">
        <v>175</v>
      </c>
      <c r="E159" s="155" t="s">
        <v>176</v>
      </c>
      <c r="F159" s="156" t="s">
        <v>177</v>
      </c>
      <c r="G159" s="157" t="s">
        <v>125</v>
      </c>
      <c r="H159" s="158">
        <v>33.015000000000001</v>
      </c>
      <c r="I159" s="159"/>
      <c r="J159" s="159">
        <f>ROUND(I159*H159,2)</f>
        <v>0</v>
      </c>
      <c r="K159" s="160"/>
      <c r="L159" s="161"/>
      <c r="M159" s="162" t="s">
        <v>1</v>
      </c>
      <c r="N159" s="163" t="s">
        <v>36</v>
      </c>
      <c r="O159" s="134">
        <v>0</v>
      </c>
      <c r="P159" s="134">
        <f>O159*H159</f>
        <v>0</v>
      </c>
      <c r="Q159" s="134">
        <v>1E-4</v>
      </c>
      <c r="R159" s="134">
        <f>Q159*H159</f>
        <v>3.3015000000000002E-3</v>
      </c>
      <c r="S159" s="134">
        <v>0</v>
      </c>
      <c r="T159" s="135">
        <f>S159*H159</f>
        <v>0</v>
      </c>
      <c r="AR159" s="136" t="s">
        <v>178</v>
      </c>
      <c r="AT159" s="136" t="s">
        <v>175</v>
      </c>
      <c r="AU159" s="136" t="s">
        <v>81</v>
      </c>
      <c r="AY159" s="16" t="s">
        <v>119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6" t="s">
        <v>79</v>
      </c>
      <c r="BK159" s="137">
        <f>ROUND(I159*H159,2)</f>
        <v>0</v>
      </c>
      <c r="BL159" s="16" t="s">
        <v>141</v>
      </c>
      <c r="BM159" s="136" t="s">
        <v>179</v>
      </c>
    </row>
    <row r="160" spans="2:65" s="1" customFormat="1" ht="24.2" customHeight="1">
      <c r="B160" s="124"/>
      <c r="C160" s="125" t="s">
        <v>128</v>
      </c>
      <c r="D160" s="125" t="s">
        <v>122</v>
      </c>
      <c r="E160" s="126" t="s">
        <v>180</v>
      </c>
      <c r="F160" s="127" t="s">
        <v>181</v>
      </c>
      <c r="G160" s="128" t="s">
        <v>170</v>
      </c>
      <c r="H160" s="129">
        <v>6.5</v>
      </c>
      <c r="I160" s="130"/>
      <c r="J160" s="130">
        <f>ROUND(I160*H160,2)</f>
        <v>0</v>
      </c>
      <c r="K160" s="131"/>
      <c r="L160" s="28"/>
      <c r="M160" s="132" t="s">
        <v>1</v>
      </c>
      <c r="N160" s="133" t="s">
        <v>36</v>
      </c>
      <c r="O160" s="134">
        <v>0.39200000000000002</v>
      </c>
      <c r="P160" s="134">
        <f>O160*H160</f>
        <v>2.548</v>
      </c>
      <c r="Q160" s="134">
        <v>2.2200000000000002E-3</v>
      </c>
      <c r="R160" s="134">
        <f>Q160*H160</f>
        <v>1.4430000000000002E-2</v>
      </c>
      <c r="S160" s="134">
        <v>0</v>
      </c>
      <c r="T160" s="135">
        <f>S160*H160</f>
        <v>0</v>
      </c>
      <c r="AR160" s="136" t="s">
        <v>141</v>
      </c>
      <c r="AT160" s="136" t="s">
        <v>122</v>
      </c>
      <c r="AU160" s="136" t="s">
        <v>81</v>
      </c>
      <c r="AY160" s="16" t="s">
        <v>119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6" t="s">
        <v>79</v>
      </c>
      <c r="BK160" s="137">
        <f>ROUND(I160*H160,2)</f>
        <v>0</v>
      </c>
      <c r="BL160" s="16" t="s">
        <v>141</v>
      </c>
      <c r="BM160" s="136" t="s">
        <v>182</v>
      </c>
    </row>
    <row r="161" spans="2:65" s="1" customFormat="1">
      <c r="B161" s="28"/>
      <c r="D161" s="138" t="s">
        <v>143</v>
      </c>
      <c r="F161" s="139" t="s">
        <v>183</v>
      </c>
      <c r="L161" s="28"/>
      <c r="M161" s="140"/>
      <c r="T161" s="52"/>
      <c r="AT161" s="16" t="s">
        <v>143</v>
      </c>
      <c r="AU161" s="16" t="s">
        <v>81</v>
      </c>
    </row>
    <row r="162" spans="2:65" s="1" customFormat="1" ht="24.2" customHeight="1">
      <c r="B162" s="124"/>
      <c r="C162" s="125" t="s">
        <v>184</v>
      </c>
      <c r="D162" s="125" t="s">
        <v>122</v>
      </c>
      <c r="E162" s="126" t="s">
        <v>185</v>
      </c>
      <c r="F162" s="127" t="s">
        <v>186</v>
      </c>
      <c r="G162" s="128" t="s">
        <v>170</v>
      </c>
      <c r="H162" s="129">
        <v>8.85</v>
      </c>
      <c r="I162" s="130"/>
      <c r="J162" s="130">
        <f>ROUND(I162*H162,2)</f>
        <v>0</v>
      </c>
      <c r="K162" s="131"/>
      <c r="L162" s="28"/>
      <c r="M162" s="132" t="s">
        <v>1</v>
      </c>
      <c r="N162" s="133" t="s">
        <v>36</v>
      </c>
      <c r="O162" s="134">
        <v>0.30499999999999999</v>
      </c>
      <c r="P162" s="134">
        <f>O162*H162</f>
        <v>2.6992499999999997</v>
      </c>
      <c r="Q162" s="134">
        <v>2.8700000000000002E-3</v>
      </c>
      <c r="R162" s="134">
        <f>Q162*H162</f>
        <v>2.5399500000000002E-2</v>
      </c>
      <c r="S162" s="134">
        <v>0</v>
      </c>
      <c r="T162" s="135">
        <f>S162*H162</f>
        <v>0</v>
      </c>
      <c r="AR162" s="136" t="s">
        <v>141</v>
      </c>
      <c r="AT162" s="136" t="s">
        <v>122</v>
      </c>
      <c r="AU162" s="136" t="s">
        <v>81</v>
      </c>
      <c r="AY162" s="16" t="s">
        <v>119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6" t="s">
        <v>79</v>
      </c>
      <c r="BK162" s="137">
        <f>ROUND(I162*H162,2)</f>
        <v>0</v>
      </c>
      <c r="BL162" s="16" t="s">
        <v>141</v>
      </c>
      <c r="BM162" s="136" t="s">
        <v>187</v>
      </c>
    </row>
    <row r="163" spans="2:65" s="1" customFormat="1">
      <c r="B163" s="28"/>
      <c r="D163" s="138" t="s">
        <v>143</v>
      </c>
      <c r="F163" s="139" t="s">
        <v>188</v>
      </c>
      <c r="L163" s="28"/>
      <c r="M163" s="140"/>
      <c r="T163" s="52"/>
      <c r="AT163" s="16" t="s">
        <v>143</v>
      </c>
      <c r="AU163" s="16" t="s">
        <v>81</v>
      </c>
    </row>
    <row r="164" spans="2:65" s="12" customFormat="1">
      <c r="B164" s="141"/>
      <c r="D164" s="142" t="s">
        <v>145</v>
      </c>
      <c r="E164" s="143" t="s">
        <v>1</v>
      </c>
      <c r="F164" s="144" t="s">
        <v>189</v>
      </c>
      <c r="H164" s="145">
        <v>8.85</v>
      </c>
      <c r="L164" s="141"/>
      <c r="M164" s="146"/>
      <c r="T164" s="147"/>
      <c r="AT164" s="143" t="s">
        <v>145</v>
      </c>
      <c r="AU164" s="143" t="s">
        <v>81</v>
      </c>
      <c r="AV164" s="12" t="s">
        <v>81</v>
      </c>
      <c r="AW164" s="12" t="s">
        <v>28</v>
      </c>
      <c r="AX164" s="12" t="s">
        <v>71</v>
      </c>
      <c r="AY164" s="143" t="s">
        <v>119</v>
      </c>
    </row>
    <row r="165" spans="2:65" s="13" customFormat="1">
      <c r="B165" s="148"/>
      <c r="D165" s="142" t="s">
        <v>145</v>
      </c>
      <c r="E165" s="149" t="s">
        <v>1</v>
      </c>
      <c r="F165" s="150" t="s">
        <v>148</v>
      </c>
      <c r="H165" s="151">
        <v>8.85</v>
      </c>
      <c r="L165" s="148"/>
      <c r="M165" s="152"/>
      <c r="T165" s="153"/>
      <c r="AT165" s="149" t="s">
        <v>145</v>
      </c>
      <c r="AU165" s="149" t="s">
        <v>81</v>
      </c>
      <c r="AV165" s="13" t="s">
        <v>126</v>
      </c>
      <c r="AW165" s="13" t="s">
        <v>28</v>
      </c>
      <c r="AX165" s="13" t="s">
        <v>79</v>
      </c>
      <c r="AY165" s="149" t="s">
        <v>119</v>
      </c>
    </row>
    <row r="166" spans="2:65" s="1" customFormat="1" ht="24.2" customHeight="1">
      <c r="B166" s="124"/>
      <c r="C166" s="125" t="s">
        <v>190</v>
      </c>
      <c r="D166" s="125" t="s">
        <v>122</v>
      </c>
      <c r="E166" s="126" t="s">
        <v>191</v>
      </c>
      <c r="F166" s="127" t="s">
        <v>192</v>
      </c>
      <c r="G166" s="128" t="s">
        <v>170</v>
      </c>
      <c r="H166" s="129">
        <v>49.895000000000003</v>
      </c>
      <c r="I166" s="130"/>
      <c r="J166" s="130">
        <f>ROUND(I166*H166,2)</f>
        <v>0</v>
      </c>
      <c r="K166" s="131"/>
      <c r="L166" s="28"/>
      <c r="M166" s="132" t="s">
        <v>1</v>
      </c>
      <c r="N166" s="133" t="s">
        <v>36</v>
      </c>
      <c r="O166" s="134">
        <v>0.192</v>
      </c>
      <c r="P166" s="134">
        <f>O166*H166</f>
        <v>9.5798400000000008</v>
      </c>
      <c r="Q166" s="134">
        <v>1.9400000000000001E-3</v>
      </c>
      <c r="R166" s="134">
        <f>Q166*H166</f>
        <v>9.6796300000000016E-2</v>
      </c>
      <c r="S166" s="134">
        <v>0</v>
      </c>
      <c r="T166" s="135">
        <f>S166*H166</f>
        <v>0</v>
      </c>
      <c r="AR166" s="136" t="s">
        <v>141</v>
      </c>
      <c r="AT166" s="136" t="s">
        <v>122</v>
      </c>
      <c r="AU166" s="136" t="s">
        <v>81</v>
      </c>
      <c r="AY166" s="16" t="s">
        <v>119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6" t="s">
        <v>79</v>
      </c>
      <c r="BK166" s="137">
        <f>ROUND(I166*H166,2)</f>
        <v>0</v>
      </c>
      <c r="BL166" s="16" t="s">
        <v>141</v>
      </c>
      <c r="BM166" s="136" t="s">
        <v>193</v>
      </c>
    </row>
    <row r="167" spans="2:65" s="1" customFormat="1">
      <c r="B167" s="28"/>
      <c r="D167" s="138" t="s">
        <v>143</v>
      </c>
      <c r="F167" s="139" t="s">
        <v>194</v>
      </c>
      <c r="L167" s="28"/>
      <c r="M167" s="140"/>
      <c r="T167" s="52"/>
      <c r="AT167" s="16" t="s">
        <v>143</v>
      </c>
      <c r="AU167" s="16" t="s">
        <v>81</v>
      </c>
    </row>
    <row r="168" spans="2:65" s="12" customFormat="1">
      <c r="B168" s="141"/>
      <c r="D168" s="142" t="s">
        <v>145</v>
      </c>
      <c r="E168" s="143" t="s">
        <v>1</v>
      </c>
      <c r="F168" s="144" t="s">
        <v>195</v>
      </c>
      <c r="H168" s="145">
        <v>49.895000000000003</v>
      </c>
      <c r="L168" s="141"/>
      <c r="M168" s="146"/>
      <c r="T168" s="147"/>
      <c r="AT168" s="143" t="s">
        <v>145</v>
      </c>
      <c r="AU168" s="143" t="s">
        <v>81</v>
      </c>
      <c r="AV168" s="12" t="s">
        <v>81</v>
      </c>
      <c r="AW168" s="12" t="s">
        <v>28</v>
      </c>
      <c r="AX168" s="12" t="s">
        <v>71</v>
      </c>
      <c r="AY168" s="143" t="s">
        <v>119</v>
      </c>
    </row>
    <row r="169" spans="2:65" s="13" customFormat="1">
      <c r="B169" s="148"/>
      <c r="D169" s="142" t="s">
        <v>145</v>
      </c>
      <c r="E169" s="149" t="s">
        <v>1</v>
      </c>
      <c r="F169" s="150" t="s">
        <v>148</v>
      </c>
      <c r="H169" s="151">
        <v>49.895000000000003</v>
      </c>
      <c r="L169" s="148"/>
      <c r="M169" s="152"/>
      <c r="T169" s="153"/>
      <c r="AT169" s="149" t="s">
        <v>145</v>
      </c>
      <c r="AU169" s="149" t="s">
        <v>81</v>
      </c>
      <c r="AV169" s="13" t="s">
        <v>126</v>
      </c>
      <c r="AW169" s="13" t="s">
        <v>28</v>
      </c>
      <c r="AX169" s="13" t="s">
        <v>79</v>
      </c>
      <c r="AY169" s="149" t="s">
        <v>119</v>
      </c>
    </row>
    <row r="170" spans="2:65" s="1" customFormat="1" ht="24.2" customHeight="1">
      <c r="B170" s="124"/>
      <c r="C170" s="125" t="s">
        <v>8</v>
      </c>
      <c r="D170" s="125" t="s">
        <v>122</v>
      </c>
      <c r="E170" s="126" t="s">
        <v>196</v>
      </c>
      <c r="F170" s="127" t="s">
        <v>197</v>
      </c>
      <c r="G170" s="128" t="s">
        <v>170</v>
      </c>
      <c r="H170" s="129">
        <v>4</v>
      </c>
      <c r="I170" s="130"/>
      <c r="J170" s="130">
        <f>ROUND(I170*H170,2)</f>
        <v>0</v>
      </c>
      <c r="K170" s="131"/>
      <c r="L170" s="28"/>
      <c r="M170" s="132" t="s">
        <v>1</v>
      </c>
      <c r="N170" s="133" t="s">
        <v>36</v>
      </c>
      <c r="O170" s="134">
        <v>0.22800000000000001</v>
      </c>
      <c r="P170" s="134">
        <f>O170*H170</f>
        <v>0.91200000000000003</v>
      </c>
      <c r="Q170" s="134">
        <v>2.3700000000000001E-3</v>
      </c>
      <c r="R170" s="134">
        <f>Q170*H170</f>
        <v>9.4800000000000006E-3</v>
      </c>
      <c r="S170" s="134">
        <v>0</v>
      </c>
      <c r="T170" s="135">
        <f>S170*H170</f>
        <v>0</v>
      </c>
      <c r="AR170" s="136" t="s">
        <v>141</v>
      </c>
      <c r="AT170" s="136" t="s">
        <v>122</v>
      </c>
      <c r="AU170" s="136" t="s">
        <v>81</v>
      </c>
      <c r="AY170" s="16" t="s">
        <v>119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6" t="s">
        <v>79</v>
      </c>
      <c r="BK170" s="137">
        <f>ROUND(I170*H170,2)</f>
        <v>0</v>
      </c>
      <c r="BL170" s="16" t="s">
        <v>141</v>
      </c>
      <c r="BM170" s="136" t="s">
        <v>198</v>
      </c>
    </row>
    <row r="171" spans="2:65" s="1" customFormat="1">
      <c r="B171" s="28"/>
      <c r="D171" s="138" t="s">
        <v>143</v>
      </c>
      <c r="F171" s="139" t="s">
        <v>199</v>
      </c>
      <c r="L171" s="28"/>
      <c r="M171" s="140"/>
      <c r="T171" s="52"/>
      <c r="AT171" s="16" t="s">
        <v>143</v>
      </c>
      <c r="AU171" s="16" t="s">
        <v>81</v>
      </c>
    </row>
    <row r="172" spans="2:65" s="1" customFormat="1" ht="24.2" customHeight="1">
      <c r="B172" s="124"/>
      <c r="C172" s="125" t="s">
        <v>200</v>
      </c>
      <c r="D172" s="125" t="s">
        <v>122</v>
      </c>
      <c r="E172" s="126" t="s">
        <v>201</v>
      </c>
      <c r="F172" s="127" t="s">
        <v>202</v>
      </c>
      <c r="G172" s="128" t="s">
        <v>170</v>
      </c>
      <c r="H172" s="129">
        <v>14.78</v>
      </c>
      <c r="I172" s="130"/>
      <c r="J172" s="130">
        <f>ROUND(I172*H172,2)</f>
        <v>0</v>
      </c>
      <c r="K172" s="131"/>
      <c r="L172" s="28"/>
      <c r="M172" s="132" t="s">
        <v>1</v>
      </c>
      <c r="N172" s="133" t="s">
        <v>36</v>
      </c>
      <c r="O172" s="134">
        <v>0.215</v>
      </c>
      <c r="P172" s="134">
        <f>O172*H172</f>
        <v>3.1776999999999997</v>
      </c>
      <c r="Q172" s="134">
        <v>2.2000000000000001E-3</v>
      </c>
      <c r="R172" s="134">
        <f>Q172*H172</f>
        <v>3.2516000000000003E-2</v>
      </c>
      <c r="S172" s="134">
        <v>0</v>
      </c>
      <c r="T172" s="135">
        <f>S172*H172</f>
        <v>0</v>
      </c>
      <c r="AR172" s="136" t="s">
        <v>141</v>
      </c>
      <c r="AT172" s="136" t="s">
        <v>122</v>
      </c>
      <c r="AU172" s="136" t="s">
        <v>81</v>
      </c>
      <c r="AY172" s="16" t="s">
        <v>119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6" t="s">
        <v>79</v>
      </c>
      <c r="BK172" s="137">
        <f>ROUND(I172*H172,2)</f>
        <v>0</v>
      </c>
      <c r="BL172" s="16" t="s">
        <v>141</v>
      </c>
      <c r="BM172" s="136" t="s">
        <v>203</v>
      </c>
    </row>
    <row r="173" spans="2:65" s="1" customFormat="1">
      <c r="B173" s="28"/>
      <c r="D173" s="138" t="s">
        <v>143</v>
      </c>
      <c r="F173" s="139" t="s">
        <v>204</v>
      </c>
      <c r="L173" s="28"/>
      <c r="M173" s="140"/>
      <c r="T173" s="52"/>
      <c r="AT173" s="16" t="s">
        <v>143</v>
      </c>
      <c r="AU173" s="16" t="s">
        <v>81</v>
      </c>
    </row>
    <row r="174" spans="2:65" s="12" customFormat="1">
      <c r="B174" s="141"/>
      <c r="D174" s="142" t="s">
        <v>145</v>
      </c>
      <c r="E174" s="143" t="s">
        <v>1</v>
      </c>
      <c r="F174" s="144" t="s">
        <v>205</v>
      </c>
      <c r="H174" s="145">
        <v>14.78</v>
      </c>
      <c r="L174" s="141"/>
      <c r="M174" s="146"/>
      <c r="T174" s="147"/>
      <c r="AT174" s="143" t="s">
        <v>145</v>
      </c>
      <c r="AU174" s="143" t="s">
        <v>81</v>
      </c>
      <c r="AV174" s="12" t="s">
        <v>81</v>
      </c>
      <c r="AW174" s="12" t="s">
        <v>28</v>
      </c>
      <c r="AX174" s="12" t="s">
        <v>71</v>
      </c>
      <c r="AY174" s="143" t="s">
        <v>119</v>
      </c>
    </row>
    <row r="175" spans="2:65" s="13" customFormat="1">
      <c r="B175" s="148"/>
      <c r="D175" s="142" t="s">
        <v>145</v>
      </c>
      <c r="E175" s="149" t="s">
        <v>1</v>
      </c>
      <c r="F175" s="150" t="s">
        <v>148</v>
      </c>
      <c r="H175" s="151">
        <v>14.78</v>
      </c>
      <c r="L175" s="148"/>
      <c r="M175" s="152"/>
      <c r="T175" s="153"/>
      <c r="AT175" s="149" t="s">
        <v>145</v>
      </c>
      <c r="AU175" s="149" t="s">
        <v>81</v>
      </c>
      <c r="AV175" s="13" t="s">
        <v>126</v>
      </c>
      <c r="AW175" s="13" t="s">
        <v>28</v>
      </c>
      <c r="AX175" s="13" t="s">
        <v>79</v>
      </c>
      <c r="AY175" s="149" t="s">
        <v>119</v>
      </c>
    </row>
    <row r="176" spans="2:65" s="1" customFormat="1" ht="24.2" customHeight="1">
      <c r="B176" s="124"/>
      <c r="C176" s="125" t="s">
        <v>206</v>
      </c>
      <c r="D176" s="125" t="s">
        <v>122</v>
      </c>
      <c r="E176" s="126" t="s">
        <v>207</v>
      </c>
      <c r="F176" s="127" t="s">
        <v>208</v>
      </c>
      <c r="G176" s="128" t="s">
        <v>170</v>
      </c>
      <c r="H176" s="129">
        <v>33.015000000000001</v>
      </c>
      <c r="I176" s="130"/>
      <c r="J176" s="130">
        <f>ROUND(I176*H176,2)</f>
        <v>0</v>
      </c>
      <c r="K176" s="131"/>
      <c r="L176" s="28"/>
      <c r="M176" s="132" t="s">
        <v>1</v>
      </c>
      <c r="N176" s="133" t="s">
        <v>36</v>
      </c>
      <c r="O176" s="134">
        <v>0.20200000000000001</v>
      </c>
      <c r="P176" s="134">
        <f>O176*H176</f>
        <v>6.6690300000000002</v>
      </c>
      <c r="Q176" s="134">
        <v>1.6299999999999999E-3</v>
      </c>
      <c r="R176" s="134">
        <f>Q176*H176</f>
        <v>5.381445E-2</v>
      </c>
      <c r="S176" s="134">
        <v>0</v>
      </c>
      <c r="T176" s="135">
        <f>S176*H176</f>
        <v>0</v>
      </c>
      <c r="AR176" s="136" t="s">
        <v>141</v>
      </c>
      <c r="AT176" s="136" t="s">
        <v>122</v>
      </c>
      <c r="AU176" s="136" t="s">
        <v>81</v>
      </c>
      <c r="AY176" s="16" t="s">
        <v>119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6" t="s">
        <v>79</v>
      </c>
      <c r="BK176" s="137">
        <f>ROUND(I176*H176,2)</f>
        <v>0</v>
      </c>
      <c r="BL176" s="16" t="s">
        <v>141</v>
      </c>
      <c r="BM176" s="136" t="s">
        <v>209</v>
      </c>
    </row>
    <row r="177" spans="2:65" s="1" customFormat="1">
      <c r="B177" s="28"/>
      <c r="D177" s="138" t="s">
        <v>143</v>
      </c>
      <c r="F177" s="139" t="s">
        <v>210</v>
      </c>
      <c r="L177" s="28"/>
      <c r="M177" s="140"/>
      <c r="T177" s="52"/>
      <c r="AT177" s="16" t="s">
        <v>143</v>
      </c>
      <c r="AU177" s="16" t="s">
        <v>81</v>
      </c>
    </row>
    <row r="178" spans="2:65" s="12" customFormat="1">
      <c r="B178" s="141"/>
      <c r="D178" s="142" t="s">
        <v>145</v>
      </c>
      <c r="E178" s="143" t="s">
        <v>1</v>
      </c>
      <c r="F178" s="144" t="s">
        <v>173</v>
      </c>
      <c r="H178" s="145">
        <v>33.015000000000001</v>
      </c>
      <c r="L178" s="141"/>
      <c r="M178" s="146"/>
      <c r="T178" s="147"/>
      <c r="AT178" s="143" t="s">
        <v>145</v>
      </c>
      <c r="AU178" s="143" t="s">
        <v>81</v>
      </c>
      <c r="AV178" s="12" t="s">
        <v>81</v>
      </c>
      <c r="AW178" s="12" t="s">
        <v>28</v>
      </c>
      <c r="AX178" s="12" t="s">
        <v>71</v>
      </c>
      <c r="AY178" s="143" t="s">
        <v>119</v>
      </c>
    </row>
    <row r="179" spans="2:65" s="13" customFormat="1">
      <c r="B179" s="148"/>
      <c r="D179" s="142" t="s">
        <v>145</v>
      </c>
      <c r="E179" s="149" t="s">
        <v>1</v>
      </c>
      <c r="F179" s="150" t="s">
        <v>148</v>
      </c>
      <c r="H179" s="151">
        <v>33.015000000000001</v>
      </c>
      <c r="L179" s="148"/>
      <c r="M179" s="152"/>
      <c r="T179" s="153"/>
      <c r="AT179" s="149" t="s">
        <v>145</v>
      </c>
      <c r="AU179" s="149" t="s">
        <v>81</v>
      </c>
      <c r="AV179" s="13" t="s">
        <v>126</v>
      </c>
      <c r="AW179" s="13" t="s">
        <v>28</v>
      </c>
      <c r="AX179" s="13" t="s">
        <v>79</v>
      </c>
      <c r="AY179" s="149" t="s">
        <v>119</v>
      </c>
    </row>
    <row r="180" spans="2:65" s="1" customFormat="1" ht="24.2" customHeight="1">
      <c r="B180" s="124"/>
      <c r="C180" s="125" t="s">
        <v>211</v>
      </c>
      <c r="D180" s="125" t="s">
        <v>122</v>
      </c>
      <c r="E180" s="126" t="s">
        <v>212</v>
      </c>
      <c r="F180" s="127" t="s">
        <v>213</v>
      </c>
      <c r="G180" s="128" t="s">
        <v>170</v>
      </c>
      <c r="H180" s="129">
        <v>6</v>
      </c>
      <c r="I180" s="130"/>
      <c r="J180" s="130">
        <f>ROUND(I180*H180,2)</f>
        <v>0</v>
      </c>
      <c r="K180" s="131"/>
      <c r="L180" s="28"/>
      <c r="M180" s="132" t="s">
        <v>1</v>
      </c>
      <c r="N180" s="133" t="s">
        <v>36</v>
      </c>
      <c r="O180" s="134">
        <v>0.33400000000000002</v>
      </c>
      <c r="P180" s="134">
        <f>O180*H180</f>
        <v>2.004</v>
      </c>
      <c r="Q180" s="134">
        <v>1.1100000000000001E-3</v>
      </c>
      <c r="R180" s="134">
        <f>Q180*H180</f>
        <v>6.660000000000001E-3</v>
      </c>
      <c r="S180" s="134">
        <v>0</v>
      </c>
      <c r="T180" s="135">
        <f>S180*H180</f>
        <v>0</v>
      </c>
      <c r="AR180" s="136" t="s">
        <v>141</v>
      </c>
      <c r="AT180" s="136" t="s">
        <v>122</v>
      </c>
      <c r="AU180" s="136" t="s">
        <v>81</v>
      </c>
      <c r="AY180" s="16" t="s">
        <v>119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6" t="s">
        <v>79</v>
      </c>
      <c r="BK180" s="137">
        <f>ROUND(I180*H180,2)</f>
        <v>0</v>
      </c>
      <c r="BL180" s="16" t="s">
        <v>141</v>
      </c>
      <c r="BM180" s="136" t="s">
        <v>214</v>
      </c>
    </row>
    <row r="181" spans="2:65" s="12" customFormat="1">
      <c r="B181" s="141"/>
      <c r="D181" s="142" t="s">
        <v>145</v>
      </c>
      <c r="E181" s="143" t="s">
        <v>1</v>
      </c>
      <c r="F181" s="144" t="s">
        <v>215</v>
      </c>
      <c r="H181" s="145">
        <v>6</v>
      </c>
      <c r="L181" s="141"/>
      <c r="M181" s="146"/>
      <c r="T181" s="147"/>
      <c r="AT181" s="143" t="s">
        <v>145</v>
      </c>
      <c r="AU181" s="143" t="s">
        <v>81</v>
      </c>
      <c r="AV181" s="12" t="s">
        <v>81</v>
      </c>
      <c r="AW181" s="12" t="s">
        <v>28</v>
      </c>
      <c r="AX181" s="12" t="s">
        <v>71</v>
      </c>
      <c r="AY181" s="143" t="s">
        <v>119</v>
      </c>
    </row>
    <row r="182" spans="2:65" s="13" customFormat="1">
      <c r="B182" s="148"/>
      <c r="D182" s="142" t="s">
        <v>145</v>
      </c>
      <c r="E182" s="149" t="s">
        <v>1</v>
      </c>
      <c r="F182" s="150" t="s">
        <v>148</v>
      </c>
      <c r="H182" s="151">
        <v>6</v>
      </c>
      <c r="L182" s="148"/>
      <c r="M182" s="152"/>
      <c r="T182" s="153"/>
      <c r="AT182" s="149" t="s">
        <v>145</v>
      </c>
      <c r="AU182" s="149" t="s">
        <v>81</v>
      </c>
      <c r="AV182" s="13" t="s">
        <v>126</v>
      </c>
      <c r="AW182" s="13" t="s">
        <v>28</v>
      </c>
      <c r="AX182" s="13" t="s">
        <v>79</v>
      </c>
      <c r="AY182" s="149" t="s">
        <v>119</v>
      </c>
    </row>
    <row r="183" spans="2:65" s="1" customFormat="1" ht="24.2" customHeight="1">
      <c r="B183" s="124"/>
      <c r="C183" s="125" t="s">
        <v>141</v>
      </c>
      <c r="D183" s="125" t="s">
        <v>122</v>
      </c>
      <c r="E183" s="126" t="s">
        <v>216</v>
      </c>
      <c r="F183" s="127" t="s">
        <v>217</v>
      </c>
      <c r="G183" s="128" t="s">
        <v>158</v>
      </c>
      <c r="H183" s="129">
        <v>0.89200000000000002</v>
      </c>
      <c r="I183" s="130"/>
      <c r="J183" s="130">
        <f>ROUND(I183*H183,2)</f>
        <v>0</v>
      </c>
      <c r="K183" s="131"/>
      <c r="L183" s="28"/>
      <c r="M183" s="132" t="s">
        <v>1</v>
      </c>
      <c r="N183" s="133" t="s">
        <v>36</v>
      </c>
      <c r="O183" s="134">
        <v>9.7840000000000007</v>
      </c>
      <c r="P183" s="134">
        <f>O183*H183</f>
        <v>8.727328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141</v>
      </c>
      <c r="AT183" s="136" t="s">
        <v>122</v>
      </c>
      <c r="AU183" s="136" t="s">
        <v>81</v>
      </c>
      <c r="AY183" s="16" t="s">
        <v>119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6" t="s">
        <v>79</v>
      </c>
      <c r="BK183" s="137">
        <f>ROUND(I183*H183,2)</f>
        <v>0</v>
      </c>
      <c r="BL183" s="16" t="s">
        <v>141</v>
      </c>
      <c r="BM183" s="136" t="s">
        <v>218</v>
      </c>
    </row>
    <row r="184" spans="2:65" s="1" customFormat="1">
      <c r="B184" s="28"/>
      <c r="D184" s="138" t="s">
        <v>143</v>
      </c>
      <c r="F184" s="139" t="s">
        <v>219</v>
      </c>
      <c r="L184" s="28"/>
      <c r="M184" s="140"/>
      <c r="T184" s="52"/>
      <c r="AT184" s="16" t="s">
        <v>143</v>
      </c>
      <c r="AU184" s="16" t="s">
        <v>81</v>
      </c>
    </row>
    <row r="185" spans="2:65" s="11" customFormat="1" ht="22.9" customHeight="1">
      <c r="B185" s="113"/>
      <c r="D185" s="114" t="s">
        <v>70</v>
      </c>
      <c r="E185" s="122" t="s">
        <v>220</v>
      </c>
      <c r="F185" s="122" t="s">
        <v>221</v>
      </c>
      <c r="J185" s="123">
        <f>BK185</f>
        <v>0</v>
      </c>
      <c r="L185" s="113"/>
      <c r="M185" s="117"/>
      <c r="P185" s="118">
        <f>SUM(P186:P194)</f>
        <v>9.9975500000000022</v>
      </c>
      <c r="R185" s="118">
        <f>SUM(R186:R194)</f>
        <v>3.0211309999999998E-2</v>
      </c>
      <c r="T185" s="119">
        <f>SUM(T186:T194)</f>
        <v>0</v>
      </c>
      <c r="AR185" s="114" t="s">
        <v>81</v>
      </c>
      <c r="AT185" s="120" t="s">
        <v>70</v>
      </c>
      <c r="AU185" s="120" t="s">
        <v>79</v>
      </c>
      <c r="AY185" s="114" t="s">
        <v>119</v>
      </c>
      <c r="BK185" s="121">
        <f>SUM(BK186:BK194)</f>
        <v>0</v>
      </c>
    </row>
    <row r="186" spans="2:65" s="1" customFormat="1" ht="37.9" customHeight="1">
      <c r="B186" s="124"/>
      <c r="C186" s="125" t="s">
        <v>222</v>
      </c>
      <c r="D186" s="125" t="s">
        <v>122</v>
      </c>
      <c r="E186" s="126" t="s">
        <v>223</v>
      </c>
      <c r="F186" s="127" t="s">
        <v>224</v>
      </c>
      <c r="G186" s="128" t="s">
        <v>140</v>
      </c>
      <c r="H186" s="129">
        <v>98.408000000000001</v>
      </c>
      <c r="I186" s="130"/>
      <c r="J186" s="130">
        <f>ROUND(I186*H186,2)</f>
        <v>0</v>
      </c>
      <c r="K186" s="131"/>
      <c r="L186" s="28"/>
      <c r="M186" s="132" t="s">
        <v>1</v>
      </c>
      <c r="N186" s="133" t="s">
        <v>36</v>
      </c>
      <c r="O186" s="134">
        <v>0.1</v>
      </c>
      <c r="P186" s="134">
        <f>O186*H186</f>
        <v>9.8408000000000015</v>
      </c>
      <c r="Q186" s="134">
        <v>1.0000000000000001E-5</v>
      </c>
      <c r="R186" s="134">
        <f>Q186*H186</f>
        <v>9.8408000000000002E-4</v>
      </c>
      <c r="S186" s="134">
        <v>0</v>
      </c>
      <c r="T186" s="135">
        <f>S186*H186</f>
        <v>0</v>
      </c>
      <c r="AR186" s="136" t="s">
        <v>141</v>
      </c>
      <c r="AT186" s="136" t="s">
        <v>122</v>
      </c>
      <c r="AU186" s="136" t="s">
        <v>81</v>
      </c>
      <c r="AY186" s="16" t="s">
        <v>119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6" t="s">
        <v>79</v>
      </c>
      <c r="BK186" s="137">
        <f>ROUND(I186*H186,2)</f>
        <v>0</v>
      </c>
      <c r="BL186" s="16" t="s">
        <v>141</v>
      </c>
      <c r="BM186" s="136" t="s">
        <v>225</v>
      </c>
    </row>
    <row r="187" spans="2:65" s="1" customFormat="1">
      <c r="B187" s="28"/>
      <c r="D187" s="138" t="s">
        <v>143</v>
      </c>
      <c r="F187" s="139" t="s">
        <v>226</v>
      </c>
      <c r="L187" s="28"/>
      <c r="M187" s="140"/>
      <c r="T187" s="52"/>
      <c r="AT187" s="16" t="s">
        <v>143</v>
      </c>
      <c r="AU187" s="16" t="s">
        <v>81</v>
      </c>
    </row>
    <row r="188" spans="2:65" s="12" customFormat="1" ht="22.5">
      <c r="B188" s="141"/>
      <c r="D188" s="142" t="s">
        <v>145</v>
      </c>
      <c r="E188" s="143" t="s">
        <v>1</v>
      </c>
      <c r="F188" s="144" t="s">
        <v>146</v>
      </c>
      <c r="H188" s="145">
        <v>105.608</v>
      </c>
      <c r="L188" s="141"/>
      <c r="M188" s="146"/>
      <c r="T188" s="147"/>
      <c r="AT188" s="143" t="s">
        <v>145</v>
      </c>
      <c r="AU188" s="143" t="s">
        <v>81</v>
      </c>
      <c r="AV188" s="12" t="s">
        <v>81</v>
      </c>
      <c r="AW188" s="12" t="s">
        <v>28</v>
      </c>
      <c r="AX188" s="12" t="s">
        <v>71</v>
      </c>
      <c r="AY188" s="143" t="s">
        <v>119</v>
      </c>
    </row>
    <row r="189" spans="2:65" s="12" customFormat="1">
      <c r="B189" s="141"/>
      <c r="D189" s="142" t="s">
        <v>145</v>
      </c>
      <c r="E189" s="143" t="s">
        <v>1</v>
      </c>
      <c r="F189" s="144" t="s">
        <v>147</v>
      </c>
      <c r="H189" s="145">
        <v>-7.2</v>
      </c>
      <c r="L189" s="141"/>
      <c r="M189" s="146"/>
      <c r="T189" s="147"/>
      <c r="AT189" s="143" t="s">
        <v>145</v>
      </c>
      <c r="AU189" s="143" t="s">
        <v>81</v>
      </c>
      <c r="AV189" s="12" t="s">
        <v>81</v>
      </c>
      <c r="AW189" s="12" t="s">
        <v>28</v>
      </c>
      <c r="AX189" s="12" t="s">
        <v>71</v>
      </c>
      <c r="AY189" s="143" t="s">
        <v>119</v>
      </c>
    </row>
    <row r="190" spans="2:65" s="13" customFormat="1">
      <c r="B190" s="148"/>
      <c r="D190" s="142" t="s">
        <v>145</v>
      </c>
      <c r="E190" s="149" t="s">
        <v>1</v>
      </c>
      <c r="F190" s="150" t="s">
        <v>148</v>
      </c>
      <c r="H190" s="151">
        <v>98.408000000000001</v>
      </c>
      <c r="L190" s="148"/>
      <c r="M190" s="152"/>
      <c r="T190" s="153"/>
      <c r="AT190" s="149" t="s">
        <v>145</v>
      </c>
      <c r="AU190" s="149" t="s">
        <v>81</v>
      </c>
      <c r="AV190" s="13" t="s">
        <v>126</v>
      </c>
      <c r="AW190" s="13" t="s">
        <v>28</v>
      </c>
      <c r="AX190" s="13" t="s">
        <v>79</v>
      </c>
      <c r="AY190" s="149" t="s">
        <v>119</v>
      </c>
    </row>
    <row r="191" spans="2:65" s="1" customFormat="1" ht="24.2" customHeight="1">
      <c r="B191" s="124"/>
      <c r="C191" s="154" t="s">
        <v>227</v>
      </c>
      <c r="D191" s="154" t="s">
        <v>175</v>
      </c>
      <c r="E191" s="155" t="s">
        <v>228</v>
      </c>
      <c r="F191" s="156" t="s">
        <v>229</v>
      </c>
      <c r="G191" s="157" t="s">
        <v>140</v>
      </c>
      <c r="H191" s="158">
        <v>108.249</v>
      </c>
      <c r="I191" s="159"/>
      <c r="J191" s="159">
        <f>ROUND(I191*H191,2)</f>
        <v>0</v>
      </c>
      <c r="K191" s="160"/>
      <c r="L191" s="161"/>
      <c r="M191" s="162" t="s">
        <v>1</v>
      </c>
      <c r="N191" s="163" t="s">
        <v>36</v>
      </c>
      <c r="O191" s="134">
        <v>0</v>
      </c>
      <c r="P191" s="134">
        <f>O191*H191</f>
        <v>0</v>
      </c>
      <c r="Q191" s="134">
        <v>2.7E-4</v>
      </c>
      <c r="R191" s="134">
        <f>Q191*H191</f>
        <v>2.922723E-2</v>
      </c>
      <c r="S191" s="134">
        <v>0</v>
      </c>
      <c r="T191" s="135">
        <f>S191*H191</f>
        <v>0</v>
      </c>
      <c r="AR191" s="136" t="s">
        <v>178</v>
      </c>
      <c r="AT191" s="136" t="s">
        <v>175</v>
      </c>
      <c r="AU191" s="136" t="s">
        <v>81</v>
      </c>
      <c r="AY191" s="16" t="s">
        <v>119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6" t="s">
        <v>79</v>
      </c>
      <c r="BK191" s="137">
        <f>ROUND(I191*H191,2)</f>
        <v>0</v>
      </c>
      <c r="BL191" s="16" t="s">
        <v>141</v>
      </c>
      <c r="BM191" s="136" t="s">
        <v>230</v>
      </c>
    </row>
    <row r="192" spans="2:65" s="12" customFormat="1">
      <c r="B192" s="141"/>
      <c r="D192" s="142" t="s">
        <v>145</v>
      </c>
      <c r="F192" s="144" t="s">
        <v>231</v>
      </c>
      <c r="H192" s="145">
        <v>108.249</v>
      </c>
      <c r="L192" s="141"/>
      <c r="M192" s="146"/>
      <c r="T192" s="147"/>
      <c r="AT192" s="143" t="s">
        <v>145</v>
      </c>
      <c r="AU192" s="143" t="s">
        <v>81</v>
      </c>
      <c r="AV192" s="12" t="s">
        <v>81</v>
      </c>
      <c r="AW192" s="12" t="s">
        <v>3</v>
      </c>
      <c r="AX192" s="12" t="s">
        <v>79</v>
      </c>
      <c r="AY192" s="143" t="s">
        <v>119</v>
      </c>
    </row>
    <row r="193" spans="2:65" s="1" customFormat="1" ht="24.2" customHeight="1">
      <c r="B193" s="124"/>
      <c r="C193" s="125" t="s">
        <v>232</v>
      </c>
      <c r="D193" s="125" t="s">
        <v>122</v>
      </c>
      <c r="E193" s="126" t="s">
        <v>233</v>
      </c>
      <c r="F193" s="127" t="s">
        <v>234</v>
      </c>
      <c r="G193" s="128" t="s">
        <v>158</v>
      </c>
      <c r="H193" s="129">
        <v>0.03</v>
      </c>
      <c r="I193" s="130"/>
      <c r="J193" s="130">
        <f>ROUND(I193*H193,2)</f>
        <v>0</v>
      </c>
      <c r="K193" s="131"/>
      <c r="L193" s="28"/>
      <c r="M193" s="132" t="s">
        <v>1</v>
      </c>
      <c r="N193" s="133" t="s">
        <v>36</v>
      </c>
      <c r="O193" s="134">
        <v>5.2249999999999996</v>
      </c>
      <c r="P193" s="134">
        <f>O193*H193</f>
        <v>0.15674999999999997</v>
      </c>
      <c r="Q193" s="134">
        <v>0</v>
      </c>
      <c r="R193" s="134">
        <f>Q193*H193</f>
        <v>0</v>
      </c>
      <c r="S193" s="134">
        <v>0</v>
      </c>
      <c r="T193" s="135">
        <f>S193*H193</f>
        <v>0</v>
      </c>
      <c r="AR193" s="136" t="s">
        <v>141</v>
      </c>
      <c r="AT193" s="136" t="s">
        <v>122</v>
      </c>
      <c r="AU193" s="136" t="s">
        <v>81</v>
      </c>
      <c r="AY193" s="16" t="s">
        <v>119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6" t="s">
        <v>79</v>
      </c>
      <c r="BK193" s="137">
        <f>ROUND(I193*H193,2)</f>
        <v>0</v>
      </c>
      <c r="BL193" s="16" t="s">
        <v>141</v>
      </c>
      <c r="BM193" s="136" t="s">
        <v>235</v>
      </c>
    </row>
    <row r="194" spans="2:65" s="1" customFormat="1">
      <c r="B194" s="28"/>
      <c r="D194" s="138" t="s">
        <v>143</v>
      </c>
      <c r="F194" s="139" t="s">
        <v>236</v>
      </c>
      <c r="L194" s="28"/>
      <c r="M194" s="140"/>
      <c r="T194" s="52"/>
      <c r="AT194" s="16" t="s">
        <v>143</v>
      </c>
      <c r="AU194" s="16" t="s">
        <v>81</v>
      </c>
    </row>
    <row r="195" spans="2:65" s="11" customFormat="1" ht="22.9" customHeight="1">
      <c r="B195" s="113"/>
      <c r="D195" s="114" t="s">
        <v>70</v>
      </c>
      <c r="E195" s="122" t="s">
        <v>237</v>
      </c>
      <c r="F195" s="122" t="s">
        <v>238</v>
      </c>
      <c r="J195" s="123">
        <f>BK195</f>
        <v>0</v>
      </c>
      <c r="L195" s="113"/>
      <c r="M195" s="117"/>
      <c r="P195" s="118">
        <f>SUM(P196:P280)</f>
        <v>635.62740800000006</v>
      </c>
      <c r="R195" s="118">
        <f>SUM(R196:R280)</f>
        <v>6.8085595899999998</v>
      </c>
      <c r="T195" s="119">
        <f>SUM(T196:T280)</f>
        <v>0</v>
      </c>
      <c r="AR195" s="114" t="s">
        <v>81</v>
      </c>
      <c r="AT195" s="120" t="s">
        <v>70</v>
      </c>
      <c r="AU195" s="120" t="s">
        <v>79</v>
      </c>
      <c r="AY195" s="114" t="s">
        <v>119</v>
      </c>
      <c r="BK195" s="121">
        <f>SUM(BK196:BK280)</f>
        <v>0</v>
      </c>
    </row>
    <row r="196" spans="2:65" s="1" customFormat="1" ht="24.2" customHeight="1">
      <c r="B196" s="124"/>
      <c r="C196" s="125" t="s">
        <v>239</v>
      </c>
      <c r="D196" s="125" t="s">
        <v>122</v>
      </c>
      <c r="E196" s="126" t="s">
        <v>240</v>
      </c>
      <c r="F196" s="127" t="s">
        <v>241</v>
      </c>
      <c r="G196" s="128" t="s">
        <v>170</v>
      </c>
      <c r="H196" s="129">
        <v>47.95</v>
      </c>
      <c r="I196" s="130"/>
      <c r="J196" s="130">
        <f>ROUND(I196*H196,2)</f>
        <v>0</v>
      </c>
      <c r="K196" s="131"/>
      <c r="L196" s="28"/>
      <c r="M196" s="132" t="s">
        <v>1</v>
      </c>
      <c r="N196" s="133" t="s">
        <v>36</v>
      </c>
      <c r="O196" s="134">
        <v>0.92600000000000005</v>
      </c>
      <c r="P196" s="134">
        <f>O196*H196</f>
        <v>44.401700000000005</v>
      </c>
      <c r="Q196" s="134">
        <v>8.5999999999999998E-4</v>
      </c>
      <c r="R196" s="134">
        <f>Q196*H196</f>
        <v>4.1237000000000003E-2</v>
      </c>
      <c r="S196" s="134">
        <v>0</v>
      </c>
      <c r="T196" s="135">
        <f>S196*H196</f>
        <v>0</v>
      </c>
      <c r="AR196" s="136" t="s">
        <v>141</v>
      </c>
      <c r="AT196" s="136" t="s">
        <v>122</v>
      </c>
      <c r="AU196" s="136" t="s">
        <v>81</v>
      </c>
      <c r="AY196" s="16" t="s">
        <v>119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6" t="s">
        <v>79</v>
      </c>
      <c r="BK196" s="137">
        <f>ROUND(I196*H196,2)</f>
        <v>0</v>
      </c>
      <c r="BL196" s="16" t="s">
        <v>141</v>
      </c>
      <c r="BM196" s="136" t="s">
        <v>242</v>
      </c>
    </row>
    <row r="197" spans="2:65" s="1" customFormat="1">
      <c r="B197" s="28"/>
      <c r="D197" s="138" t="s">
        <v>143</v>
      </c>
      <c r="F197" s="139" t="s">
        <v>243</v>
      </c>
      <c r="L197" s="28"/>
      <c r="M197" s="140"/>
      <c r="T197" s="52"/>
      <c r="AT197" s="16" t="s">
        <v>143</v>
      </c>
      <c r="AU197" s="16" t="s">
        <v>81</v>
      </c>
    </row>
    <row r="198" spans="2:65" s="12" customFormat="1">
      <c r="B198" s="141"/>
      <c r="D198" s="142" t="s">
        <v>145</v>
      </c>
      <c r="E198" s="143" t="s">
        <v>1</v>
      </c>
      <c r="F198" s="144" t="s">
        <v>244</v>
      </c>
      <c r="H198" s="145">
        <v>47.95</v>
      </c>
      <c r="L198" s="141"/>
      <c r="M198" s="146"/>
      <c r="T198" s="147"/>
      <c r="AT198" s="143" t="s">
        <v>145</v>
      </c>
      <c r="AU198" s="143" t="s">
        <v>81</v>
      </c>
      <c r="AV198" s="12" t="s">
        <v>81</v>
      </c>
      <c r="AW198" s="12" t="s">
        <v>28</v>
      </c>
      <c r="AX198" s="12" t="s">
        <v>71</v>
      </c>
      <c r="AY198" s="143" t="s">
        <v>119</v>
      </c>
    </row>
    <row r="199" spans="2:65" s="13" customFormat="1">
      <c r="B199" s="148"/>
      <c r="D199" s="142" t="s">
        <v>145</v>
      </c>
      <c r="E199" s="149" t="s">
        <v>1</v>
      </c>
      <c r="F199" s="150" t="s">
        <v>148</v>
      </c>
      <c r="H199" s="151">
        <v>47.95</v>
      </c>
      <c r="L199" s="148"/>
      <c r="M199" s="152"/>
      <c r="T199" s="153"/>
      <c r="AT199" s="149" t="s">
        <v>145</v>
      </c>
      <c r="AU199" s="149" t="s">
        <v>81</v>
      </c>
      <c r="AV199" s="13" t="s">
        <v>126</v>
      </c>
      <c r="AW199" s="13" t="s">
        <v>28</v>
      </c>
      <c r="AX199" s="13" t="s">
        <v>79</v>
      </c>
      <c r="AY199" s="149" t="s">
        <v>119</v>
      </c>
    </row>
    <row r="200" spans="2:65" s="1" customFormat="1" ht="24.2" customHeight="1">
      <c r="B200" s="124"/>
      <c r="C200" s="154" t="s">
        <v>7</v>
      </c>
      <c r="D200" s="154" t="s">
        <v>175</v>
      </c>
      <c r="E200" s="155" t="s">
        <v>245</v>
      </c>
      <c r="F200" s="156" t="s">
        <v>246</v>
      </c>
      <c r="G200" s="157" t="s">
        <v>158</v>
      </c>
      <c r="H200" s="158">
        <v>0.438</v>
      </c>
      <c r="I200" s="159"/>
      <c r="J200" s="159">
        <f>ROUND(I200*H200,2)</f>
        <v>0</v>
      </c>
      <c r="K200" s="160"/>
      <c r="L200" s="161"/>
      <c r="M200" s="162" t="s">
        <v>1</v>
      </c>
      <c r="N200" s="163" t="s">
        <v>36</v>
      </c>
      <c r="O200" s="134">
        <v>0</v>
      </c>
      <c r="P200" s="134">
        <f>O200*H200</f>
        <v>0</v>
      </c>
      <c r="Q200" s="134">
        <v>1</v>
      </c>
      <c r="R200" s="134">
        <f>Q200*H200</f>
        <v>0.438</v>
      </c>
      <c r="S200" s="134">
        <v>0</v>
      </c>
      <c r="T200" s="135">
        <f>S200*H200</f>
        <v>0</v>
      </c>
      <c r="AR200" s="136" t="s">
        <v>178</v>
      </c>
      <c r="AT200" s="136" t="s">
        <v>175</v>
      </c>
      <c r="AU200" s="136" t="s">
        <v>81</v>
      </c>
      <c r="AY200" s="16" t="s">
        <v>119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6" t="s">
        <v>79</v>
      </c>
      <c r="BK200" s="137">
        <f>ROUND(I200*H200,2)</f>
        <v>0</v>
      </c>
      <c r="BL200" s="16" t="s">
        <v>141</v>
      </c>
      <c r="BM200" s="136" t="s">
        <v>247</v>
      </c>
    </row>
    <row r="201" spans="2:65" s="12" customFormat="1" ht="22.5">
      <c r="B201" s="141"/>
      <c r="D201" s="142" t="s">
        <v>145</v>
      </c>
      <c r="E201" s="143" t="s">
        <v>1</v>
      </c>
      <c r="F201" s="144" t="s">
        <v>248</v>
      </c>
      <c r="H201" s="145">
        <v>0.41699999999999998</v>
      </c>
      <c r="L201" s="141"/>
      <c r="M201" s="146"/>
      <c r="T201" s="147"/>
      <c r="AT201" s="143" t="s">
        <v>145</v>
      </c>
      <c r="AU201" s="143" t="s">
        <v>81</v>
      </c>
      <c r="AV201" s="12" t="s">
        <v>81</v>
      </c>
      <c r="AW201" s="12" t="s">
        <v>28</v>
      </c>
      <c r="AX201" s="12" t="s">
        <v>71</v>
      </c>
      <c r="AY201" s="143" t="s">
        <v>119</v>
      </c>
    </row>
    <row r="202" spans="2:65" s="13" customFormat="1">
      <c r="B202" s="148"/>
      <c r="D202" s="142" t="s">
        <v>145</v>
      </c>
      <c r="E202" s="149" t="s">
        <v>1</v>
      </c>
      <c r="F202" s="150" t="s">
        <v>148</v>
      </c>
      <c r="H202" s="151">
        <v>0.41699999999999998</v>
      </c>
      <c r="L202" s="148"/>
      <c r="M202" s="152"/>
      <c r="T202" s="153"/>
      <c r="AT202" s="149" t="s">
        <v>145</v>
      </c>
      <c r="AU202" s="149" t="s">
        <v>81</v>
      </c>
      <c r="AV202" s="13" t="s">
        <v>126</v>
      </c>
      <c r="AW202" s="13" t="s">
        <v>28</v>
      </c>
      <c r="AX202" s="13" t="s">
        <v>79</v>
      </c>
      <c r="AY202" s="149" t="s">
        <v>119</v>
      </c>
    </row>
    <row r="203" spans="2:65" s="12" customFormat="1">
      <c r="B203" s="141"/>
      <c r="D203" s="142" t="s">
        <v>145</v>
      </c>
      <c r="F203" s="144" t="s">
        <v>249</v>
      </c>
      <c r="H203" s="145">
        <v>0.438</v>
      </c>
      <c r="L203" s="141"/>
      <c r="M203" s="146"/>
      <c r="T203" s="147"/>
      <c r="AT203" s="143" t="s">
        <v>145</v>
      </c>
      <c r="AU203" s="143" t="s">
        <v>81</v>
      </c>
      <c r="AV203" s="12" t="s">
        <v>81</v>
      </c>
      <c r="AW203" s="12" t="s">
        <v>3</v>
      </c>
      <c r="AX203" s="12" t="s">
        <v>79</v>
      </c>
      <c r="AY203" s="143" t="s">
        <v>119</v>
      </c>
    </row>
    <row r="204" spans="2:65" s="1" customFormat="1" ht="37.9" customHeight="1">
      <c r="B204" s="124"/>
      <c r="C204" s="154" t="s">
        <v>250</v>
      </c>
      <c r="D204" s="154" t="s">
        <v>175</v>
      </c>
      <c r="E204" s="155" t="s">
        <v>251</v>
      </c>
      <c r="F204" s="156" t="s">
        <v>252</v>
      </c>
      <c r="G204" s="157" t="s">
        <v>170</v>
      </c>
      <c r="H204" s="158">
        <v>50.347999999999999</v>
      </c>
      <c r="I204" s="159"/>
      <c r="J204" s="159">
        <f>ROUND(I204*H204,2)</f>
        <v>0</v>
      </c>
      <c r="K204" s="160"/>
      <c r="L204" s="161"/>
      <c r="M204" s="162" t="s">
        <v>1</v>
      </c>
      <c r="N204" s="163" t="s">
        <v>36</v>
      </c>
      <c r="O204" s="134">
        <v>0</v>
      </c>
      <c r="P204" s="134">
        <f>O204*H204</f>
        <v>0</v>
      </c>
      <c r="Q204" s="134">
        <v>1.1999999999999999E-3</v>
      </c>
      <c r="R204" s="134">
        <f>Q204*H204</f>
        <v>6.0417599999999995E-2</v>
      </c>
      <c r="S204" s="134">
        <v>0</v>
      </c>
      <c r="T204" s="135">
        <f>S204*H204</f>
        <v>0</v>
      </c>
      <c r="AR204" s="136" t="s">
        <v>178</v>
      </c>
      <c r="AT204" s="136" t="s">
        <v>175</v>
      </c>
      <c r="AU204" s="136" t="s">
        <v>81</v>
      </c>
      <c r="AY204" s="16" t="s">
        <v>119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6" t="s">
        <v>79</v>
      </c>
      <c r="BK204" s="137">
        <f>ROUND(I204*H204,2)</f>
        <v>0</v>
      </c>
      <c r="BL204" s="16" t="s">
        <v>141</v>
      </c>
      <c r="BM204" s="136" t="s">
        <v>253</v>
      </c>
    </row>
    <row r="205" spans="2:65" s="12" customFormat="1">
      <c r="B205" s="141"/>
      <c r="D205" s="142" t="s">
        <v>145</v>
      </c>
      <c r="E205" s="143" t="s">
        <v>1</v>
      </c>
      <c r="F205" s="144" t="s">
        <v>254</v>
      </c>
      <c r="H205" s="145">
        <v>47.95</v>
      </c>
      <c r="L205" s="141"/>
      <c r="M205" s="146"/>
      <c r="T205" s="147"/>
      <c r="AT205" s="143" t="s">
        <v>145</v>
      </c>
      <c r="AU205" s="143" t="s">
        <v>81</v>
      </c>
      <c r="AV205" s="12" t="s">
        <v>81</v>
      </c>
      <c r="AW205" s="12" t="s">
        <v>28</v>
      </c>
      <c r="AX205" s="12" t="s">
        <v>71</v>
      </c>
      <c r="AY205" s="143" t="s">
        <v>119</v>
      </c>
    </row>
    <row r="206" spans="2:65" s="13" customFormat="1">
      <c r="B206" s="148"/>
      <c r="D206" s="142" t="s">
        <v>145</v>
      </c>
      <c r="E206" s="149" t="s">
        <v>1</v>
      </c>
      <c r="F206" s="150" t="s">
        <v>148</v>
      </c>
      <c r="H206" s="151">
        <v>47.95</v>
      </c>
      <c r="L206" s="148"/>
      <c r="M206" s="152"/>
      <c r="T206" s="153"/>
      <c r="AT206" s="149" t="s">
        <v>145</v>
      </c>
      <c r="AU206" s="149" t="s">
        <v>81</v>
      </c>
      <c r="AV206" s="13" t="s">
        <v>126</v>
      </c>
      <c r="AW206" s="13" t="s">
        <v>28</v>
      </c>
      <c r="AX206" s="13" t="s">
        <v>79</v>
      </c>
      <c r="AY206" s="149" t="s">
        <v>119</v>
      </c>
    </row>
    <row r="207" spans="2:65" s="12" customFormat="1">
      <c r="B207" s="141"/>
      <c r="D207" s="142" t="s">
        <v>145</v>
      </c>
      <c r="F207" s="144" t="s">
        <v>255</v>
      </c>
      <c r="H207" s="145">
        <v>50.347999999999999</v>
      </c>
      <c r="L207" s="141"/>
      <c r="M207" s="146"/>
      <c r="T207" s="147"/>
      <c r="AT207" s="143" t="s">
        <v>145</v>
      </c>
      <c r="AU207" s="143" t="s">
        <v>81</v>
      </c>
      <c r="AV207" s="12" t="s">
        <v>81</v>
      </c>
      <c r="AW207" s="12" t="s">
        <v>3</v>
      </c>
      <c r="AX207" s="12" t="s">
        <v>79</v>
      </c>
      <c r="AY207" s="143" t="s">
        <v>119</v>
      </c>
    </row>
    <row r="208" spans="2:65" s="1" customFormat="1" ht="16.5" customHeight="1">
      <c r="B208" s="124"/>
      <c r="C208" s="154" t="s">
        <v>256</v>
      </c>
      <c r="D208" s="154" t="s">
        <v>175</v>
      </c>
      <c r="E208" s="155" t="s">
        <v>257</v>
      </c>
      <c r="F208" s="156" t="s">
        <v>258</v>
      </c>
      <c r="G208" s="157" t="s">
        <v>170</v>
      </c>
      <c r="H208" s="158">
        <v>230</v>
      </c>
      <c r="I208" s="159"/>
      <c r="J208" s="159">
        <f>ROUND(I208*H208,2)</f>
        <v>0</v>
      </c>
      <c r="K208" s="160"/>
      <c r="L208" s="161"/>
      <c r="M208" s="162" t="s">
        <v>1</v>
      </c>
      <c r="N208" s="163" t="s">
        <v>36</v>
      </c>
      <c r="O208" s="134">
        <v>0</v>
      </c>
      <c r="P208" s="134">
        <f>O208*H208</f>
        <v>0</v>
      </c>
      <c r="Q208" s="134">
        <v>2.4399999999999999E-3</v>
      </c>
      <c r="R208" s="134">
        <f>Q208*H208</f>
        <v>0.56119999999999992</v>
      </c>
      <c r="S208" s="134">
        <v>0</v>
      </c>
      <c r="T208" s="135">
        <f>S208*H208</f>
        <v>0</v>
      </c>
      <c r="AR208" s="136" t="s">
        <v>178</v>
      </c>
      <c r="AT208" s="136" t="s">
        <v>175</v>
      </c>
      <c r="AU208" s="136" t="s">
        <v>81</v>
      </c>
      <c r="AY208" s="16" t="s">
        <v>119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6" t="s">
        <v>79</v>
      </c>
      <c r="BK208" s="137">
        <f>ROUND(I208*H208,2)</f>
        <v>0</v>
      </c>
      <c r="BL208" s="16" t="s">
        <v>141</v>
      </c>
      <c r="BM208" s="136" t="s">
        <v>259</v>
      </c>
    </row>
    <row r="209" spans="2:65" s="1" customFormat="1" ht="16.5" customHeight="1">
      <c r="B209" s="124"/>
      <c r="C209" s="154" t="s">
        <v>260</v>
      </c>
      <c r="D209" s="154" t="s">
        <v>175</v>
      </c>
      <c r="E209" s="155" t="s">
        <v>261</v>
      </c>
      <c r="F209" s="156" t="s">
        <v>262</v>
      </c>
      <c r="G209" s="157" t="s">
        <v>263</v>
      </c>
      <c r="H209" s="158">
        <v>3</v>
      </c>
      <c r="I209" s="159"/>
      <c r="J209" s="159">
        <f>ROUND(I209*H209,2)</f>
        <v>0</v>
      </c>
      <c r="K209" s="160"/>
      <c r="L209" s="161"/>
      <c r="M209" s="162" t="s">
        <v>1</v>
      </c>
      <c r="N209" s="163" t="s">
        <v>36</v>
      </c>
      <c r="O209" s="134">
        <v>0</v>
      </c>
      <c r="P209" s="134">
        <f>O209*H209</f>
        <v>0</v>
      </c>
      <c r="Q209" s="134">
        <v>2.4399999999999999E-3</v>
      </c>
      <c r="R209" s="134">
        <f>Q209*H209</f>
        <v>7.3200000000000001E-3</v>
      </c>
      <c r="S209" s="134">
        <v>0</v>
      </c>
      <c r="T209" s="135">
        <f>S209*H209</f>
        <v>0</v>
      </c>
      <c r="AR209" s="136" t="s">
        <v>178</v>
      </c>
      <c r="AT209" s="136" t="s">
        <v>175</v>
      </c>
      <c r="AU209" s="136" t="s">
        <v>81</v>
      </c>
      <c r="AY209" s="16" t="s">
        <v>119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6" t="s">
        <v>79</v>
      </c>
      <c r="BK209" s="137">
        <f>ROUND(I209*H209,2)</f>
        <v>0</v>
      </c>
      <c r="BL209" s="16" t="s">
        <v>141</v>
      </c>
      <c r="BM209" s="136" t="s">
        <v>264</v>
      </c>
    </row>
    <row r="210" spans="2:65" s="1" customFormat="1" ht="21.75" customHeight="1">
      <c r="B210" s="124"/>
      <c r="C210" s="125" t="s">
        <v>265</v>
      </c>
      <c r="D210" s="125" t="s">
        <v>122</v>
      </c>
      <c r="E210" s="126" t="s">
        <v>266</v>
      </c>
      <c r="F210" s="127" t="s">
        <v>267</v>
      </c>
      <c r="G210" s="128" t="s">
        <v>140</v>
      </c>
      <c r="H210" s="129">
        <v>105.608</v>
      </c>
      <c r="I210" s="130"/>
      <c r="J210" s="130">
        <f>ROUND(I210*H210,2)</f>
        <v>0</v>
      </c>
      <c r="K210" s="131"/>
      <c r="L210" s="28"/>
      <c r="M210" s="132" t="s">
        <v>1</v>
      </c>
      <c r="N210" s="133" t="s">
        <v>36</v>
      </c>
      <c r="O210" s="134">
        <v>0.46500000000000002</v>
      </c>
      <c r="P210" s="134">
        <f>O210*H210</f>
        <v>49.107720000000008</v>
      </c>
      <c r="Q210" s="134">
        <v>3.1E-4</v>
      </c>
      <c r="R210" s="134">
        <f>Q210*H210</f>
        <v>3.273848E-2</v>
      </c>
      <c r="S210" s="134">
        <v>0</v>
      </c>
      <c r="T210" s="135">
        <f>S210*H210</f>
        <v>0</v>
      </c>
      <c r="AR210" s="136" t="s">
        <v>141</v>
      </c>
      <c r="AT210" s="136" t="s">
        <v>122</v>
      </c>
      <c r="AU210" s="136" t="s">
        <v>81</v>
      </c>
      <c r="AY210" s="16" t="s">
        <v>119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6" t="s">
        <v>79</v>
      </c>
      <c r="BK210" s="137">
        <f>ROUND(I210*H210,2)</f>
        <v>0</v>
      </c>
      <c r="BL210" s="16" t="s">
        <v>141</v>
      </c>
      <c r="BM210" s="136" t="s">
        <v>268</v>
      </c>
    </row>
    <row r="211" spans="2:65" s="1" customFormat="1">
      <c r="B211" s="28"/>
      <c r="D211" s="138" t="s">
        <v>143</v>
      </c>
      <c r="F211" s="139" t="s">
        <v>269</v>
      </c>
      <c r="L211" s="28"/>
      <c r="M211" s="140"/>
      <c r="T211" s="52"/>
      <c r="AT211" s="16" t="s">
        <v>143</v>
      </c>
      <c r="AU211" s="16" t="s">
        <v>81</v>
      </c>
    </row>
    <row r="212" spans="2:65" s="12" customFormat="1" ht="22.5">
      <c r="B212" s="141"/>
      <c r="D212" s="142" t="s">
        <v>145</v>
      </c>
      <c r="E212" s="143" t="s">
        <v>1</v>
      </c>
      <c r="F212" s="144" t="s">
        <v>146</v>
      </c>
      <c r="H212" s="145">
        <v>105.608</v>
      </c>
      <c r="L212" s="141"/>
      <c r="M212" s="146"/>
      <c r="T212" s="147"/>
      <c r="AT212" s="143" t="s">
        <v>145</v>
      </c>
      <c r="AU212" s="143" t="s">
        <v>81</v>
      </c>
      <c r="AV212" s="12" t="s">
        <v>81</v>
      </c>
      <c r="AW212" s="12" t="s">
        <v>28</v>
      </c>
      <c r="AX212" s="12" t="s">
        <v>71</v>
      </c>
      <c r="AY212" s="143" t="s">
        <v>119</v>
      </c>
    </row>
    <row r="213" spans="2:65" s="13" customFormat="1">
      <c r="B213" s="148"/>
      <c r="D213" s="142" t="s">
        <v>145</v>
      </c>
      <c r="E213" s="149" t="s">
        <v>1</v>
      </c>
      <c r="F213" s="150" t="s">
        <v>148</v>
      </c>
      <c r="H213" s="151">
        <v>105.608</v>
      </c>
      <c r="L213" s="148"/>
      <c r="M213" s="152"/>
      <c r="T213" s="153"/>
      <c r="AT213" s="149" t="s">
        <v>145</v>
      </c>
      <c r="AU213" s="149" t="s">
        <v>81</v>
      </c>
      <c r="AV213" s="13" t="s">
        <v>126</v>
      </c>
      <c r="AW213" s="13" t="s">
        <v>28</v>
      </c>
      <c r="AX213" s="13" t="s">
        <v>79</v>
      </c>
      <c r="AY213" s="149" t="s">
        <v>119</v>
      </c>
    </row>
    <row r="214" spans="2:65" s="1" customFormat="1" ht="16.5" customHeight="1">
      <c r="B214" s="124"/>
      <c r="C214" s="154" t="s">
        <v>270</v>
      </c>
      <c r="D214" s="154" t="s">
        <v>175</v>
      </c>
      <c r="E214" s="155" t="s">
        <v>271</v>
      </c>
      <c r="F214" s="156" t="s">
        <v>272</v>
      </c>
      <c r="G214" s="157" t="s">
        <v>170</v>
      </c>
      <c r="H214" s="158">
        <v>79.134</v>
      </c>
      <c r="I214" s="159"/>
      <c r="J214" s="159">
        <f>ROUND(I214*H214,2)</f>
        <v>0</v>
      </c>
      <c r="K214" s="160"/>
      <c r="L214" s="161"/>
      <c r="M214" s="162" t="s">
        <v>1</v>
      </c>
      <c r="N214" s="163" t="s">
        <v>36</v>
      </c>
      <c r="O214" s="134">
        <v>0</v>
      </c>
      <c r="P214" s="134">
        <f>O214*H214</f>
        <v>0</v>
      </c>
      <c r="Q214" s="134">
        <v>5.4000000000000001E-4</v>
      </c>
      <c r="R214" s="134">
        <f>Q214*H214</f>
        <v>4.2732360000000004E-2</v>
      </c>
      <c r="S214" s="134">
        <v>0</v>
      </c>
      <c r="T214" s="135">
        <f>S214*H214</f>
        <v>0</v>
      </c>
      <c r="AR214" s="136" t="s">
        <v>178</v>
      </c>
      <c r="AT214" s="136" t="s">
        <v>175</v>
      </c>
      <c r="AU214" s="136" t="s">
        <v>81</v>
      </c>
      <c r="AY214" s="16" t="s">
        <v>119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6" t="s">
        <v>79</v>
      </c>
      <c r="BK214" s="137">
        <f>ROUND(I214*H214,2)</f>
        <v>0</v>
      </c>
      <c r="BL214" s="16" t="s">
        <v>141</v>
      </c>
      <c r="BM214" s="136" t="s">
        <v>273</v>
      </c>
    </row>
    <row r="215" spans="2:65" s="12" customFormat="1">
      <c r="B215" s="141"/>
      <c r="D215" s="142" t="s">
        <v>145</v>
      </c>
      <c r="E215" s="143" t="s">
        <v>1</v>
      </c>
      <c r="F215" s="144" t="s">
        <v>274</v>
      </c>
      <c r="H215" s="145">
        <v>71.94</v>
      </c>
      <c r="L215" s="141"/>
      <c r="M215" s="146"/>
      <c r="T215" s="147"/>
      <c r="AT215" s="143" t="s">
        <v>145</v>
      </c>
      <c r="AU215" s="143" t="s">
        <v>81</v>
      </c>
      <c r="AV215" s="12" t="s">
        <v>81</v>
      </c>
      <c r="AW215" s="12" t="s">
        <v>28</v>
      </c>
      <c r="AX215" s="12" t="s">
        <v>71</v>
      </c>
      <c r="AY215" s="143" t="s">
        <v>119</v>
      </c>
    </row>
    <row r="216" spans="2:65" s="13" customFormat="1">
      <c r="B216" s="148"/>
      <c r="D216" s="142" t="s">
        <v>145</v>
      </c>
      <c r="E216" s="149" t="s">
        <v>1</v>
      </c>
      <c r="F216" s="150" t="s">
        <v>148</v>
      </c>
      <c r="H216" s="151">
        <v>71.94</v>
      </c>
      <c r="L216" s="148"/>
      <c r="M216" s="152"/>
      <c r="T216" s="153"/>
      <c r="AT216" s="149" t="s">
        <v>145</v>
      </c>
      <c r="AU216" s="149" t="s">
        <v>81</v>
      </c>
      <c r="AV216" s="13" t="s">
        <v>126</v>
      </c>
      <c r="AW216" s="13" t="s">
        <v>28</v>
      </c>
      <c r="AX216" s="13" t="s">
        <v>79</v>
      </c>
      <c r="AY216" s="149" t="s">
        <v>119</v>
      </c>
    </row>
    <row r="217" spans="2:65" s="12" customFormat="1">
      <c r="B217" s="141"/>
      <c r="D217" s="142" t="s">
        <v>145</v>
      </c>
      <c r="F217" s="144" t="s">
        <v>275</v>
      </c>
      <c r="H217" s="145">
        <v>79.134</v>
      </c>
      <c r="L217" s="141"/>
      <c r="M217" s="146"/>
      <c r="T217" s="147"/>
      <c r="AT217" s="143" t="s">
        <v>145</v>
      </c>
      <c r="AU217" s="143" t="s">
        <v>81</v>
      </c>
      <c r="AV217" s="12" t="s">
        <v>81</v>
      </c>
      <c r="AW217" s="12" t="s">
        <v>3</v>
      </c>
      <c r="AX217" s="12" t="s">
        <v>79</v>
      </c>
      <c r="AY217" s="143" t="s">
        <v>119</v>
      </c>
    </row>
    <row r="218" spans="2:65" s="1" customFormat="1" ht="16.5" customHeight="1">
      <c r="B218" s="124"/>
      <c r="C218" s="154" t="s">
        <v>276</v>
      </c>
      <c r="D218" s="154" t="s">
        <v>175</v>
      </c>
      <c r="E218" s="155" t="s">
        <v>277</v>
      </c>
      <c r="F218" s="156" t="s">
        <v>278</v>
      </c>
      <c r="G218" s="157" t="s">
        <v>170</v>
      </c>
      <c r="H218" s="158">
        <v>190.13</v>
      </c>
      <c r="I218" s="159"/>
      <c r="J218" s="159">
        <f>ROUND(I218*H218,2)</f>
        <v>0</v>
      </c>
      <c r="K218" s="160"/>
      <c r="L218" s="161"/>
      <c r="M218" s="162" t="s">
        <v>1</v>
      </c>
      <c r="N218" s="163" t="s">
        <v>36</v>
      </c>
      <c r="O218" s="134">
        <v>0</v>
      </c>
      <c r="P218" s="134">
        <f>O218*H218</f>
        <v>0</v>
      </c>
      <c r="Q218" s="134">
        <v>8.9999999999999998E-4</v>
      </c>
      <c r="R218" s="134">
        <f>Q218*H218</f>
        <v>0.17111699999999999</v>
      </c>
      <c r="S218" s="134">
        <v>0</v>
      </c>
      <c r="T218" s="135">
        <f>S218*H218</f>
        <v>0</v>
      </c>
      <c r="AR218" s="136" t="s">
        <v>178</v>
      </c>
      <c r="AT218" s="136" t="s">
        <v>175</v>
      </c>
      <c r="AU218" s="136" t="s">
        <v>81</v>
      </c>
      <c r="AY218" s="16" t="s">
        <v>119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16" t="s">
        <v>79</v>
      </c>
      <c r="BK218" s="137">
        <f>ROUND(I218*H218,2)</f>
        <v>0</v>
      </c>
      <c r="BL218" s="16" t="s">
        <v>141</v>
      </c>
      <c r="BM218" s="136" t="s">
        <v>279</v>
      </c>
    </row>
    <row r="219" spans="2:65" s="12" customFormat="1">
      <c r="B219" s="141"/>
      <c r="D219" s="142" t="s">
        <v>145</v>
      </c>
      <c r="E219" s="143" t="s">
        <v>1</v>
      </c>
      <c r="F219" s="144" t="s">
        <v>280</v>
      </c>
      <c r="H219" s="145">
        <v>172.845</v>
      </c>
      <c r="L219" s="141"/>
      <c r="M219" s="146"/>
      <c r="T219" s="147"/>
      <c r="AT219" s="143" t="s">
        <v>145</v>
      </c>
      <c r="AU219" s="143" t="s">
        <v>81</v>
      </c>
      <c r="AV219" s="12" t="s">
        <v>81</v>
      </c>
      <c r="AW219" s="12" t="s">
        <v>28</v>
      </c>
      <c r="AX219" s="12" t="s">
        <v>71</v>
      </c>
      <c r="AY219" s="143" t="s">
        <v>119</v>
      </c>
    </row>
    <row r="220" spans="2:65" s="13" customFormat="1">
      <c r="B220" s="148"/>
      <c r="D220" s="142" t="s">
        <v>145</v>
      </c>
      <c r="E220" s="149" t="s">
        <v>1</v>
      </c>
      <c r="F220" s="150" t="s">
        <v>148</v>
      </c>
      <c r="H220" s="151">
        <v>172.845</v>
      </c>
      <c r="L220" s="148"/>
      <c r="M220" s="152"/>
      <c r="T220" s="153"/>
      <c r="AT220" s="149" t="s">
        <v>145</v>
      </c>
      <c r="AU220" s="149" t="s">
        <v>81</v>
      </c>
      <c r="AV220" s="13" t="s">
        <v>126</v>
      </c>
      <c r="AW220" s="13" t="s">
        <v>28</v>
      </c>
      <c r="AX220" s="13" t="s">
        <v>79</v>
      </c>
      <c r="AY220" s="149" t="s">
        <v>119</v>
      </c>
    </row>
    <row r="221" spans="2:65" s="12" customFormat="1">
      <c r="B221" s="141"/>
      <c r="D221" s="142" t="s">
        <v>145</v>
      </c>
      <c r="F221" s="144" t="s">
        <v>281</v>
      </c>
      <c r="H221" s="145">
        <v>190.13</v>
      </c>
      <c r="L221" s="141"/>
      <c r="M221" s="146"/>
      <c r="T221" s="147"/>
      <c r="AT221" s="143" t="s">
        <v>145</v>
      </c>
      <c r="AU221" s="143" t="s">
        <v>81</v>
      </c>
      <c r="AV221" s="12" t="s">
        <v>81</v>
      </c>
      <c r="AW221" s="12" t="s">
        <v>3</v>
      </c>
      <c r="AX221" s="12" t="s">
        <v>79</v>
      </c>
      <c r="AY221" s="143" t="s">
        <v>119</v>
      </c>
    </row>
    <row r="222" spans="2:65" s="1" customFormat="1" ht="21.75" customHeight="1">
      <c r="B222" s="124"/>
      <c r="C222" s="125" t="s">
        <v>282</v>
      </c>
      <c r="D222" s="125" t="s">
        <v>122</v>
      </c>
      <c r="E222" s="126" t="s">
        <v>283</v>
      </c>
      <c r="F222" s="127" t="s">
        <v>284</v>
      </c>
      <c r="G222" s="128" t="s">
        <v>285</v>
      </c>
      <c r="H222" s="129">
        <v>5195.9430000000002</v>
      </c>
      <c r="I222" s="130"/>
      <c r="J222" s="130">
        <f>ROUND(I222*H222,2)</f>
        <v>0</v>
      </c>
      <c r="K222" s="131"/>
      <c r="L222" s="28"/>
      <c r="M222" s="132" t="s">
        <v>1</v>
      </c>
      <c r="N222" s="133" t="s">
        <v>36</v>
      </c>
      <c r="O222" s="134">
        <v>9.6000000000000002E-2</v>
      </c>
      <c r="P222" s="134">
        <f>O222*H222</f>
        <v>498.81052800000003</v>
      </c>
      <c r="Q222" s="134">
        <v>5.0000000000000002E-5</v>
      </c>
      <c r="R222" s="134">
        <f>Q222*H222</f>
        <v>0.25979715000000003</v>
      </c>
      <c r="S222" s="134">
        <v>0</v>
      </c>
      <c r="T222" s="135">
        <f>S222*H222</f>
        <v>0</v>
      </c>
      <c r="AR222" s="136" t="s">
        <v>141</v>
      </c>
      <c r="AT222" s="136" t="s">
        <v>122</v>
      </c>
      <c r="AU222" s="136" t="s">
        <v>81</v>
      </c>
      <c r="AY222" s="16" t="s">
        <v>119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6" t="s">
        <v>79</v>
      </c>
      <c r="BK222" s="137">
        <f>ROUND(I222*H222,2)</f>
        <v>0</v>
      </c>
      <c r="BL222" s="16" t="s">
        <v>141</v>
      </c>
      <c r="BM222" s="136" t="s">
        <v>286</v>
      </c>
    </row>
    <row r="223" spans="2:65" s="14" customFormat="1">
      <c r="B223" s="164"/>
      <c r="D223" s="142" t="s">
        <v>145</v>
      </c>
      <c r="E223" s="165" t="s">
        <v>1</v>
      </c>
      <c r="F223" s="166" t="s">
        <v>287</v>
      </c>
      <c r="H223" s="165" t="s">
        <v>1</v>
      </c>
      <c r="L223" s="164"/>
      <c r="M223" s="167"/>
      <c r="T223" s="168"/>
      <c r="AT223" s="165" t="s">
        <v>145</v>
      </c>
      <c r="AU223" s="165" t="s">
        <v>81</v>
      </c>
      <c r="AV223" s="14" t="s">
        <v>79</v>
      </c>
      <c r="AW223" s="14" t="s">
        <v>28</v>
      </c>
      <c r="AX223" s="14" t="s">
        <v>71</v>
      </c>
      <c r="AY223" s="165" t="s">
        <v>119</v>
      </c>
    </row>
    <row r="224" spans="2:65" s="12" customFormat="1">
      <c r="B224" s="141"/>
      <c r="D224" s="142" t="s">
        <v>145</v>
      </c>
      <c r="E224" s="143" t="s">
        <v>1</v>
      </c>
      <c r="F224" s="144" t="s">
        <v>288</v>
      </c>
      <c r="H224" s="145">
        <v>510.12599999999998</v>
      </c>
      <c r="L224" s="141"/>
      <c r="M224" s="146"/>
      <c r="T224" s="147"/>
      <c r="AT224" s="143" t="s">
        <v>145</v>
      </c>
      <c r="AU224" s="143" t="s">
        <v>81</v>
      </c>
      <c r="AV224" s="12" t="s">
        <v>81</v>
      </c>
      <c r="AW224" s="12" t="s">
        <v>28</v>
      </c>
      <c r="AX224" s="12" t="s">
        <v>71</v>
      </c>
      <c r="AY224" s="143" t="s">
        <v>119</v>
      </c>
    </row>
    <row r="225" spans="2:51" s="12" customFormat="1">
      <c r="B225" s="141"/>
      <c r="D225" s="142" t="s">
        <v>145</v>
      </c>
      <c r="E225" s="143" t="s">
        <v>1</v>
      </c>
      <c r="F225" s="144" t="s">
        <v>289</v>
      </c>
      <c r="H225" s="145">
        <v>331.185</v>
      </c>
      <c r="L225" s="141"/>
      <c r="M225" s="146"/>
      <c r="T225" s="147"/>
      <c r="AT225" s="143" t="s">
        <v>145</v>
      </c>
      <c r="AU225" s="143" t="s">
        <v>81</v>
      </c>
      <c r="AV225" s="12" t="s">
        <v>81</v>
      </c>
      <c r="AW225" s="12" t="s">
        <v>28</v>
      </c>
      <c r="AX225" s="12" t="s">
        <v>71</v>
      </c>
      <c r="AY225" s="143" t="s">
        <v>119</v>
      </c>
    </row>
    <row r="226" spans="2:51" s="14" customFormat="1">
      <c r="B226" s="164"/>
      <c r="D226" s="142" t="s">
        <v>145</v>
      </c>
      <c r="E226" s="165" t="s">
        <v>1</v>
      </c>
      <c r="F226" s="166" t="s">
        <v>290</v>
      </c>
      <c r="H226" s="165" t="s">
        <v>1</v>
      </c>
      <c r="L226" s="164"/>
      <c r="M226" s="167"/>
      <c r="T226" s="168"/>
      <c r="AT226" s="165" t="s">
        <v>145</v>
      </c>
      <c r="AU226" s="165" t="s">
        <v>81</v>
      </c>
      <c r="AV226" s="14" t="s">
        <v>79</v>
      </c>
      <c r="AW226" s="14" t="s">
        <v>28</v>
      </c>
      <c r="AX226" s="14" t="s">
        <v>71</v>
      </c>
      <c r="AY226" s="165" t="s">
        <v>119</v>
      </c>
    </row>
    <row r="227" spans="2:51" s="12" customFormat="1">
      <c r="B227" s="141"/>
      <c r="D227" s="142" t="s">
        <v>145</v>
      </c>
      <c r="E227" s="143" t="s">
        <v>1</v>
      </c>
      <c r="F227" s="144" t="s">
        <v>291</v>
      </c>
      <c r="H227" s="145">
        <v>340.51600000000002</v>
      </c>
      <c r="L227" s="141"/>
      <c r="M227" s="146"/>
      <c r="T227" s="147"/>
      <c r="AT227" s="143" t="s">
        <v>145</v>
      </c>
      <c r="AU227" s="143" t="s">
        <v>81</v>
      </c>
      <c r="AV227" s="12" t="s">
        <v>81</v>
      </c>
      <c r="AW227" s="12" t="s">
        <v>28</v>
      </c>
      <c r="AX227" s="12" t="s">
        <v>71</v>
      </c>
      <c r="AY227" s="143" t="s">
        <v>119</v>
      </c>
    </row>
    <row r="228" spans="2:51" s="14" customFormat="1">
      <c r="B228" s="164"/>
      <c r="D228" s="142" t="s">
        <v>145</v>
      </c>
      <c r="E228" s="165" t="s">
        <v>1</v>
      </c>
      <c r="F228" s="166" t="s">
        <v>292</v>
      </c>
      <c r="H228" s="165" t="s">
        <v>1</v>
      </c>
      <c r="L228" s="164"/>
      <c r="M228" s="167"/>
      <c r="T228" s="168"/>
      <c r="AT228" s="165" t="s">
        <v>145</v>
      </c>
      <c r="AU228" s="165" t="s">
        <v>81</v>
      </c>
      <c r="AV228" s="14" t="s">
        <v>79</v>
      </c>
      <c r="AW228" s="14" t="s">
        <v>28</v>
      </c>
      <c r="AX228" s="14" t="s">
        <v>71</v>
      </c>
      <c r="AY228" s="165" t="s">
        <v>119</v>
      </c>
    </row>
    <row r="229" spans="2:51" s="12" customFormat="1">
      <c r="B229" s="141"/>
      <c r="D229" s="142" t="s">
        <v>145</v>
      </c>
      <c r="E229" s="143" t="s">
        <v>1</v>
      </c>
      <c r="F229" s="144" t="s">
        <v>293</v>
      </c>
      <c r="H229" s="145">
        <v>1366.86</v>
      </c>
      <c r="L229" s="141"/>
      <c r="M229" s="146"/>
      <c r="T229" s="147"/>
      <c r="AT229" s="143" t="s">
        <v>145</v>
      </c>
      <c r="AU229" s="143" t="s">
        <v>81</v>
      </c>
      <c r="AV229" s="12" t="s">
        <v>81</v>
      </c>
      <c r="AW229" s="12" t="s">
        <v>28</v>
      </c>
      <c r="AX229" s="12" t="s">
        <v>71</v>
      </c>
      <c r="AY229" s="143" t="s">
        <v>119</v>
      </c>
    </row>
    <row r="230" spans="2:51" s="14" customFormat="1">
      <c r="B230" s="164"/>
      <c r="D230" s="142" t="s">
        <v>145</v>
      </c>
      <c r="E230" s="165" t="s">
        <v>1</v>
      </c>
      <c r="F230" s="166" t="s">
        <v>294</v>
      </c>
      <c r="H230" s="165" t="s">
        <v>1</v>
      </c>
      <c r="L230" s="164"/>
      <c r="M230" s="167"/>
      <c r="T230" s="168"/>
      <c r="AT230" s="165" t="s">
        <v>145</v>
      </c>
      <c r="AU230" s="165" t="s">
        <v>81</v>
      </c>
      <c r="AV230" s="14" t="s">
        <v>79</v>
      </c>
      <c r="AW230" s="14" t="s">
        <v>28</v>
      </c>
      <c r="AX230" s="14" t="s">
        <v>71</v>
      </c>
      <c r="AY230" s="165" t="s">
        <v>119</v>
      </c>
    </row>
    <row r="231" spans="2:51" s="12" customFormat="1" ht="22.5">
      <c r="B231" s="141"/>
      <c r="D231" s="142" t="s">
        <v>145</v>
      </c>
      <c r="E231" s="143" t="s">
        <v>1</v>
      </c>
      <c r="F231" s="144" t="s">
        <v>295</v>
      </c>
      <c r="H231" s="145">
        <v>1946.069</v>
      </c>
      <c r="L231" s="141"/>
      <c r="M231" s="146"/>
      <c r="T231" s="147"/>
      <c r="AT231" s="143" t="s">
        <v>145</v>
      </c>
      <c r="AU231" s="143" t="s">
        <v>81</v>
      </c>
      <c r="AV231" s="12" t="s">
        <v>81</v>
      </c>
      <c r="AW231" s="12" t="s">
        <v>28</v>
      </c>
      <c r="AX231" s="12" t="s">
        <v>71</v>
      </c>
      <c r="AY231" s="143" t="s">
        <v>119</v>
      </c>
    </row>
    <row r="232" spans="2:51" s="14" customFormat="1">
      <c r="B232" s="164"/>
      <c r="D232" s="142" t="s">
        <v>145</v>
      </c>
      <c r="E232" s="165" t="s">
        <v>1</v>
      </c>
      <c r="F232" s="166" t="s">
        <v>296</v>
      </c>
      <c r="H232" s="165" t="s">
        <v>1</v>
      </c>
      <c r="L232" s="164"/>
      <c r="M232" s="167"/>
      <c r="T232" s="168"/>
      <c r="AT232" s="165" t="s">
        <v>145</v>
      </c>
      <c r="AU232" s="165" t="s">
        <v>81</v>
      </c>
      <c r="AV232" s="14" t="s">
        <v>79</v>
      </c>
      <c r="AW232" s="14" t="s">
        <v>28</v>
      </c>
      <c r="AX232" s="14" t="s">
        <v>71</v>
      </c>
      <c r="AY232" s="165" t="s">
        <v>119</v>
      </c>
    </row>
    <row r="233" spans="2:51" s="12" customFormat="1" ht="22.5">
      <c r="B233" s="141"/>
      <c r="D233" s="142" t="s">
        <v>145</v>
      </c>
      <c r="E233" s="143" t="s">
        <v>1</v>
      </c>
      <c r="F233" s="144" t="s">
        <v>297</v>
      </c>
      <c r="H233" s="145">
        <v>69.522000000000006</v>
      </c>
      <c r="L233" s="141"/>
      <c r="M233" s="146"/>
      <c r="T233" s="147"/>
      <c r="AT233" s="143" t="s">
        <v>145</v>
      </c>
      <c r="AU233" s="143" t="s">
        <v>81</v>
      </c>
      <c r="AV233" s="12" t="s">
        <v>81</v>
      </c>
      <c r="AW233" s="12" t="s">
        <v>28</v>
      </c>
      <c r="AX233" s="12" t="s">
        <v>71</v>
      </c>
      <c r="AY233" s="143" t="s">
        <v>119</v>
      </c>
    </row>
    <row r="234" spans="2:51" s="12" customFormat="1">
      <c r="B234" s="141"/>
      <c r="D234" s="142" t="s">
        <v>145</v>
      </c>
      <c r="E234" s="143" t="s">
        <v>1</v>
      </c>
      <c r="F234" s="144" t="s">
        <v>298</v>
      </c>
      <c r="H234" s="145">
        <v>178.35</v>
      </c>
      <c r="L234" s="141"/>
      <c r="M234" s="146"/>
      <c r="T234" s="147"/>
      <c r="AT234" s="143" t="s">
        <v>145</v>
      </c>
      <c r="AU234" s="143" t="s">
        <v>81</v>
      </c>
      <c r="AV234" s="12" t="s">
        <v>81</v>
      </c>
      <c r="AW234" s="12" t="s">
        <v>28</v>
      </c>
      <c r="AX234" s="12" t="s">
        <v>71</v>
      </c>
      <c r="AY234" s="143" t="s">
        <v>119</v>
      </c>
    </row>
    <row r="235" spans="2:51" s="14" customFormat="1">
      <c r="B235" s="164"/>
      <c r="D235" s="142" t="s">
        <v>145</v>
      </c>
      <c r="E235" s="165" t="s">
        <v>1</v>
      </c>
      <c r="F235" s="166" t="s">
        <v>299</v>
      </c>
      <c r="H235" s="165" t="s">
        <v>1</v>
      </c>
      <c r="L235" s="164"/>
      <c r="M235" s="167"/>
      <c r="T235" s="168"/>
      <c r="AT235" s="165" t="s">
        <v>145</v>
      </c>
      <c r="AU235" s="165" t="s">
        <v>81</v>
      </c>
      <c r="AV235" s="14" t="s">
        <v>79</v>
      </c>
      <c r="AW235" s="14" t="s">
        <v>28</v>
      </c>
      <c r="AX235" s="14" t="s">
        <v>71</v>
      </c>
      <c r="AY235" s="165" t="s">
        <v>119</v>
      </c>
    </row>
    <row r="236" spans="2:51" s="12" customFormat="1">
      <c r="B236" s="141"/>
      <c r="D236" s="142" t="s">
        <v>145</v>
      </c>
      <c r="E236" s="143" t="s">
        <v>1</v>
      </c>
      <c r="F236" s="144" t="s">
        <v>300</v>
      </c>
      <c r="H236" s="145">
        <v>169.44</v>
      </c>
      <c r="L236" s="141"/>
      <c r="M236" s="146"/>
      <c r="T236" s="147"/>
      <c r="AT236" s="143" t="s">
        <v>145</v>
      </c>
      <c r="AU236" s="143" t="s">
        <v>81</v>
      </c>
      <c r="AV236" s="12" t="s">
        <v>81</v>
      </c>
      <c r="AW236" s="12" t="s">
        <v>28</v>
      </c>
      <c r="AX236" s="12" t="s">
        <v>71</v>
      </c>
      <c r="AY236" s="143" t="s">
        <v>119</v>
      </c>
    </row>
    <row r="237" spans="2:51" s="14" customFormat="1">
      <c r="B237" s="164"/>
      <c r="D237" s="142" t="s">
        <v>145</v>
      </c>
      <c r="E237" s="165" t="s">
        <v>1</v>
      </c>
      <c r="F237" s="166" t="s">
        <v>301</v>
      </c>
      <c r="H237" s="165" t="s">
        <v>1</v>
      </c>
      <c r="L237" s="164"/>
      <c r="M237" s="167"/>
      <c r="T237" s="168"/>
      <c r="AT237" s="165" t="s">
        <v>145</v>
      </c>
      <c r="AU237" s="165" t="s">
        <v>81</v>
      </c>
      <c r="AV237" s="14" t="s">
        <v>79</v>
      </c>
      <c r="AW237" s="14" t="s">
        <v>28</v>
      </c>
      <c r="AX237" s="14" t="s">
        <v>71</v>
      </c>
      <c r="AY237" s="165" t="s">
        <v>119</v>
      </c>
    </row>
    <row r="238" spans="2:51" s="12" customFormat="1">
      <c r="B238" s="141"/>
      <c r="D238" s="142" t="s">
        <v>145</v>
      </c>
      <c r="E238" s="143" t="s">
        <v>1</v>
      </c>
      <c r="F238" s="144" t="s">
        <v>302</v>
      </c>
      <c r="H238" s="145">
        <v>36.448999999999998</v>
      </c>
      <c r="L238" s="141"/>
      <c r="M238" s="146"/>
      <c r="T238" s="147"/>
      <c r="AT238" s="143" t="s">
        <v>145</v>
      </c>
      <c r="AU238" s="143" t="s">
        <v>81</v>
      </c>
      <c r="AV238" s="12" t="s">
        <v>81</v>
      </c>
      <c r="AW238" s="12" t="s">
        <v>28</v>
      </c>
      <c r="AX238" s="12" t="s">
        <v>71</v>
      </c>
      <c r="AY238" s="143" t="s">
        <v>119</v>
      </c>
    </row>
    <row r="239" spans="2:51" s="13" customFormat="1">
      <c r="B239" s="148"/>
      <c r="D239" s="142" t="s">
        <v>145</v>
      </c>
      <c r="E239" s="149" t="s">
        <v>1</v>
      </c>
      <c r="F239" s="150" t="s">
        <v>148</v>
      </c>
      <c r="H239" s="151">
        <v>4948.5169999999989</v>
      </c>
      <c r="L239" s="148"/>
      <c r="M239" s="152"/>
      <c r="T239" s="153"/>
      <c r="AT239" s="149" t="s">
        <v>145</v>
      </c>
      <c r="AU239" s="149" t="s">
        <v>81</v>
      </c>
      <c r="AV239" s="13" t="s">
        <v>126</v>
      </c>
      <c r="AW239" s="13" t="s">
        <v>28</v>
      </c>
      <c r="AX239" s="13" t="s">
        <v>71</v>
      </c>
      <c r="AY239" s="149" t="s">
        <v>119</v>
      </c>
    </row>
    <row r="240" spans="2:51" s="12" customFormat="1">
      <c r="B240" s="141"/>
      <c r="D240" s="142" t="s">
        <v>145</v>
      </c>
      <c r="E240" s="143" t="s">
        <v>1</v>
      </c>
      <c r="F240" s="144" t="s">
        <v>303</v>
      </c>
      <c r="H240" s="145">
        <v>247.42599999999999</v>
      </c>
      <c r="L240" s="141"/>
      <c r="M240" s="146"/>
      <c r="T240" s="147"/>
      <c r="AT240" s="143" t="s">
        <v>145</v>
      </c>
      <c r="AU240" s="143" t="s">
        <v>81</v>
      </c>
      <c r="AV240" s="12" t="s">
        <v>81</v>
      </c>
      <c r="AW240" s="12" t="s">
        <v>28</v>
      </c>
      <c r="AX240" s="12" t="s">
        <v>71</v>
      </c>
      <c r="AY240" s="143" t="s">
        <v>119</v>
      </c>
    </row>
    <row r="241" spans="2:65" s="12" customFormat="1">
      <c r="B241" s="141"/>
      <c r="D241" s="142" t="s">
        <v>145</v>
      </c>
      <c r="E241" s="143" t="s">
        <v>1</v>
      </c>
      <c r="F241" s="144" t="s">
        <v>304</v>
      </c>
      <c r="H241" s="145">
        <v>5195.9430000000002</v>
      </c>
      <c r="L241" s="141"/>
      <c r="M241" s="146"/>
      <c r="T241" s="147"/>
      <c r="AT241" s="143" t="s">
        <v>145</v>
      </c>
      <c r="AU241" s="143" t="s">
        <v>81</v>
      </c>
      <c r="AV241" s="12" t="s">
        <v>81</v>
      </c>
      <c r="AW241" s="12" t="s">
        <v>28</v>
      </c>
      <c r="AX241" s="12" t="s">
        <v>79</v>
      </c>
      <c r="AY241" s="143" t="s">
        <v>119</v>
      </c>
    </row>
    <row r="242" spans="2:65" s="1" customFormat="1" ht="24.2" customHeight="1">
      <c r="B242" s="124"/>
      <c r="C242" s="154" t="s">
        <v>305</v>
      </c>
      <c r="D242" s="154" t="s">
        <v>175</v>
      </c>
      <c r="E242" s="155" t="s">
        <v>306</v>
      </c>
      <c r="F242" s="156" t="s">
        <v>307</v>
      </c>
      <c r="G242" s="157" t="s">
        <v>158</v>
      </c>
      <c r="H242" s="158">
        <v>0.88300000000000001</v>
      </c>
      <c r="I242" s="159"/>
      <c r="J242" s="159">
        <f>ROUND(I242*H242,2)</f>
        <v>0</v>
      </c>
      <c r="K242" s="160"/>
      <c r="L242" s="161"/>
      <c r="M242" s="162" t="s">
        <v>1</v>
      </c>
      <c r="N242" s="163" t="s">
        <v>36</v>
      </c>
      <c r="O242" s="134">
        <v>0</v>
      </c>
      <c r="P242" s="134">
        <f>O242*H242</f>
        <v>0</v>
      </c>
      <c r="Q242" s="134">
        <v>1</v>
      </c>
      <c r="R242" s="134">
        <f>Q242*H242</f>
        <v>0.88300000000000001</v>
      </c>
      <c r="S242" s="134">
        <v>0</v>
      </c>
      <c r="T242" s="135">
        <f>S242*H242</f>
        <v>0</v>
      </c>
      <c r="AR242" s="136" t="s">
        <v>178</v>
      </c>
      <c r="AT242" s="136" t="s">
        <v>175</v>
      </c>
      <c r="AU242" s="136" t="s">
        <v>81</v>
      </c>
      <c r="AY242" s="16" t="s">
        <v>119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16" t="s">
        <v>79</v>
      </c>
      <c r="BK242" s="137">
        <f>ROUND(I242*H242,2)</f>
        <v>0</v>
      </c>
      <c r="BL242" s="16" t="s">
        <v>141</v>
      </c>
      <c r="BM242" s="136" t="s">
        <v>308</v>
      </c>
    </row>
    <row r="243" spans="2:65" s="14" customFormat="1">
      <c r="B243" s="164"/>
      <c r="D243" s="142" t="s">
        <v>145</v>
      </c>
      <c r="E243" s="165" t="s">
        <v>1</v>
      </c>
      <c r="F243" s="166" t="s">
        <v>287</v>
      </c>
      <c r="H243" s="165" t="s">
        <v>1</v>
      </c>
      <c r="L243" s="164"/>
      <c r="M243" s="167"/>
      <c r="T243" s="168"/>
      <c r="AT243" s="165" t="s">
        <v>145</v>
      </c>
      <c r="AU243" s="165" t="s">
        <v>81</v>
      </c>
      <c r="AV243" s="14" t="s">
        <v>79</v>
      </c>
      <c r="AW243" s="14" t="s">
        <v>28</v>
      </c>
      <c r="AX243" s="14" t="s">
        <v>71</v>
      </c>
      <c r="AY243" s="165" t="s">
        <v>119</v>
      </c>
    </row>
    <row r="244" spans="2:65" s="12" customFormat="1">
      <c r="B244" s="141"/>
      <c r="D244" s="142" t="s">
        <v>145</v>
      </c>
      <c r="E244" s="143" t="s">
        <v>1</v>
      </c>
      <c r="F244" s="144" t="s">
        <v>309</v>
      </c>
      <c r="H244" s="145">
        <v>0.51</v>
      </c>
      <c r="L244" s="141"/>
      <c r="M244" s="146"/>
      <c r="T244" s="147"/>
      <c r="AT244" s="143" t="s">
        <v>145</v>
      </c>
      <c r="AU244" s="143" t="s">
        <v>81</v>
      </c>
      <c r="AV244" s="12" t="s">
        <v>81</v>
      </c>
      <c r="AW244" s="12" t="s">
        <v>28</v>
      </c>
      <c r="AX244" s="12" t="s">
        <v>71</v>
      </c>
      <c r="AY244" s="143" t="s">
        <v>119</v>
      </c>
    </row>
    <row r="245" spans="2:65" s="12" customFormat="1">
      <c r="B245" s="141"/>
      <c r="D245" s="142" t="s">
        <v>145</v>
      </c>
      <c r="E245" s="143" t="s">
        <v>1</v>
      </c>
      <c r="F245" s="144" t="s">
        <v>310</v>
      </c>
      <c r="H245" s="145">
        <v>0.33100000000000002</v>
      </c>
      <c r="L245" s="141"/>
      <c r="M245" s="146"/>
      <c r="T245" s="147"/>
      <c r="AT245" s="143" t="s">
        <v>145</v>
      </c>
      <c r="AU245" s="143" t="s">
        <v>81</v>
      </c>
      <c r="AV245" s="12" t="s">
        <v>81</v>
      </c>
      <c r="AW245" s="12" t="s">
        <v>28</v>
      </c>
      <c r="AX245" s="12" t="s">
        <v>71</v>
      </c>
      <c r="AY245" s="143" t="s">
        <v>119</v>
      </c>
    </row>
    <row r="246" spans="2:65" s="13" customFormat="1">
      <c r="B246" s="148"/>
      <c r="D246" s="142" t="s">
        <v>145</v>
      </c>
      <c r="E246" s="149" t="s">
        <v>1</v>
      </c>
      <c r="F246" s="150" t="s">
        <v>148</v>
      </c>
      <c r="H246" s="151">
        <v>0.84099999999999997</v>
      </c>
      <c r="L246" s="148"/>
      <c r="M246" s="152"/>
      <c r="T246" s="153"/>
      <c r="AT246" s="149" t="s">
        <v>145</v>
      </c>
      <c r="AU246" s="149" t="s">
        <v>81</v>
      </c>
      <c r="AV246" s="13" t="s">
        <v>126</v>
      </c>
      <c r="AW246" s="13" t="s">
        <v>28</v>
      </c>
      <c r="AX246" s="13" t="s">
        <v>79</v>
      </c>
      <c r="AY246" s="149" t="s">
        <v>119</v>
      </c>
    </row>
    <row r="247" spans="2:65" s="12" customFormat="1">
      <c r="B247" s="141"/>
      <c r="D247" s="142" t="s">
        <v>145</v>
      </c>
      <c r="F247" s="144" t="s">
        <v>311</v>
      </c>
      <c r="H247" s="145">
        <v>0.88300000000000001</v>
      </c>
      <c r="L247" s="141"/>
      <c r="M247" s="146"/>
      <c r="T247" s="147"/>
      <c r="AT247" s="143" t="s">
        <v>145</v>
      </c>
      <c r="AU247" s="143" t="s">
        <v>81</v>
      </c>
      <c r="AV247" s="12" t="s">
        <v>81</v>
      </c>
      <c r="AW247" s="12" t="s">
        <v>3</v>
      </c>
      <c r="AX247" s="12" t="s">
        <v>79</v>
      </c>
      <c r="AY247" s="143" t="s">
        <v>119</v>
      </c>
    </row>
    <row r="248" spans="2:65" s="1" customFormat="1" ht="24.2" customHeight="1">
      <c r="B248" s="124"/>
      <c r="C248" s="154" t="s">
        <v>312</v>
      </c>
      <c r="D248" s="154" t="s">
        <v>175</v>
      </c>
      <c r="E248" s="155" t="s">
        <v>313</v>
      </c>
      <c r="F248" s="156" t="s">
        <v>314</v>
      </c>
      <c r="G248" s="157" t="s">
        <v>158</v>
      </c>
      <c r="H248" s="158">
        <v>0.35799999999999998</v>
      </c>
      <c r="I248" s="159"/>
      <c r="J248" s="159">
        <f>ROUND(I248*H248,2)</f>
        <v>0</v>
      </c>
      <c r="K248" s="160"/>
      <c r="L248" s="161"/>
      <c r="M248" s="162" t="s">
        <v>1</v>
      </c>
      <c r="N248" s="163" t="s">
        <v>36</v>
      </c>
      <c r="O248" s="134">
        <v>0</v>
      </c>
      <c r="P248" s="134">
        <f>O248*H248</f>
        <v>0</v>
      </c>
      <c r="Q248" s="134">
        <v>1</v>
      </c>
      <c r="R248" s="134">
        <f>Q248*H248</f>
        <v>0.35799999999999998</v>
      </c>
      <c r="S248" s="134">
        <v>0</v>
      </c>
      <c r="T248" s="135">
        <f>S248*H248</f>
        <v>0</v>
      </c>
      <c r="AR248" s="136" t="s">
        <v>178</v>
      </c>
      <c r="AT248" s="136" t="s">
        <v>175</v>
      </c>
      <c r="AU248" s="136" t="s">
        <v>81</v>
      </c>
      <c r="AY248" s="16" t="s">
        <v>119</v>
      </c>
      <c r="BE248" s="137">
        <f>IF(N248="základní",J248,0)</f>
        <v>0</v>
      </c>
      <c r="BF248" s="137">
        <f>IF(N248="snížená",J248,0)</f>
        <v>0</v>
      </c>
      <c r="BG248" s="137">
        <f>IF(N248="zákl. přenesená",J248,0)</f>
        <v>0</v>
      </c>
      <c r="BH248" s="137">
        <f>IF(N248="sníž. přenesená",J248,0)</f>
        <v>0</v>
      </c>
      <c r="BI248" s="137">
        <f>IF(N248="nulová",J248,0)</f>
        <v>0</v>
      </c>
      <c r="BJ248" s="16" t="s">
        <v>79</v>
      </c>
      <c r="BK248" s="137">
        <f>ROUND(I248*H248,2)</f>
        <v>0</v>
      </c>
      <c r="BL248" s="16" t="s">
        <v>141</v>
      </c>
      <c r="BM248" s="136" t="s">
        <v>315</v>
      </c>
    </row>
    <row r="249" spans="2:65" s="14" customFormat="1">
      <c r="B249" s="164"/>
      <c r="D249" s="142" t="s">
        <v>145</v>
      </c>
      <c r="E249" s="165" t="s">
        <v>1</v>
      </c>
      <c r="F249" s="166" t="s">
        <v>290</v>
      </c>
      <c r="H249" s="165" t="s">
        <v>1</v>
      </c>
      <c r="L249" s="164"/>
      <c r="M249" s="167"/>
      <c r="T249" s="168"/>
      <c r="AT249" s="165" t="s">
        <v>145</v>
      </c>
      <c r="AU249" s="165" t="s">
        <v>81</v>
      </c>
      <c r="AV249" s="14" t="s">
        <v>79</v>
      </c>
      <c r="AW249" s="14" t="s">
        <v>28</v>
      </c>
      <c r="AX249" s="14" t="s">
        <v>71</v>
      </c>
      <c r="AY249" s="165" t="s">
        <v>119</v>
      </c>
    </row>
    <row r="250" spans="2:65" s="12" customFormat="1">
      <c r="B250" s="141"/>
      <c r="D250" s="142" t="s">
        <v>145</v>
      </c>
      <c r="E250" s="143" t="s">
        <v>1</v>
      </c>
      <c r="F250" s="144" t="s">
        <v>316</v>
      </c>
      <c r="H250" s="145">
        <v>0.34100000000000003</v>
      </c>
      <c r="L250" s="141"/>
      <c r="M250" s="146"/>
      <c r="T250" s="147"/>
      <c r="AT250" s="143" t="s">
        <v>145</v>
      </c>
      <c r="AU250" s="143" t="s">
        <v>81</v>
      </c>
      <c r="AV250" s="12" t="s">
        <v>81</v>
      </c>
      <c r="AW250" s="12" t="s">
        <v>28</v>
      </c>
      <c r="AX250" s="12" t="s">
        <v>71</v>
      </c>
      <c r="AY250" s="143" t="s">
        <v>119</v>
      </c>
    </row>
    <row r="251" spans="2:65" s="13" customFormat="1">
      <c r="B251" s="148"/>
      <c r="D251" s="142" t="s">
        <v>145</v>
      </c>
      <c r="E251" s="149" t="s">
        <v>1</v>
      </c>
      <c r="F251" s="150" t="s">
        <v>148</v>
      </c>
      <c r="H251" s="151">
        <v>0.34100000000000003</v>
      </c>
      <c r="L251" s="148"/>
      <c r="M251" s="152"/>
      <c r="T251" s="153"/>
      <c r="AT251" s="149" t="s">
        <v>145</v>
      </c>
      <c r="AU251" s="149" t="s">
        <v>81</v>
      </c>
      <c r="AV251" s="13" t="s">
        <v>126</v>
      </c>
      <c r="AW251" s="13" t="s">
        <v>28</v>
      </c>
      <c r="AX251" s="13" t="s">
        <v>79</v>
      </c>
      <c r="AY251" s="149" t="s">
        <v>119</v>
      </c>
    </row>
    <row r="252" spans="2:65" s="12" customFormat="1">
      <c r="B252" s="141"/>
      <c r="D252" s="142" t="s">
        <v>145</v>
      </c>
      <c r="F252" s="144" t="s">
        <v>317</v>
      </c>
      <c r="H252" s="145">
        <v>0.35799999999999998</v>
      </c>
      <c r="L252" s="141"/>
      <c r="M252" s="146"/>
      <c r="T252" s="147"/>
      <c r="AT252" s="143" t="s">
        <v>145</v>
      </c>
      <c r="AU252" s="143" t="s">
        <v>81</v>
      </c>
      <c r="AV252" s="12" t="s">
        <v>81</v>
      </c>
      <c r="AW252" s="12" t="s">
        <v>3</v>
      </c>
      <c r="AX252" s="12" t="s">
        <v>79</v>
      </c>
      <c r="AY252" s="143" t="s">
        <v>119</v>
      </c>
    </row>
    <row r="253" spans="2:65" s="1" customFormat="1" ht="24.2" customHeight="1">
      <c r="B253" s="124"/>
      <c r="C253" s="154" t="s">
        <v>318</v>
      </c>
      <c r="D253" s="154" t="s">
        <v>175</v>
      </c>
      <c r="E253" s="155" t="s">
        <v>319</v>
      </c>
      <c r="F253" s="156" t="s">
        <v>320</v>
      </c>
      <c r="G253" s="157" t="s">
        <v>158</v>
      </c>
      <c r="H253" s="158">
        <v>1.4350000000000001</v>
      </c>
      <c r="I253" s="159"/>
      <c r="J253" s="159">
        <f>ROUND(I253*H253,2)</f>
        <v>0</v>
      </c>
      <c r="K253" s="160"/>
      <c r="L253" s="161"/>
      <c r="M253" s="162" t="s">
        <v>1</v>
      </c>
      <c r="N253" s="163" t="s">
        <v>36</v>
      </c>
      <c r="O253" s="134">
        <v>0</v>
      </c>
      <c r="P253" s="134">
        <f>O253*H253</f>
        <v>0</v>
      </c>
      <c r="Q253" s="134">
        <v>1</v>
      </c>
      <c r="R253" s="134">
        <f>Q253*H253</f>
        <v>1.4350000000000001</v>
      </c>
      <c r="S253" s="134">
        <v>0</v>
      </c>
      <c r="T253" s="135">
        <f>S253*H253</f>
        <v>0</v>
      </c>
      <c r="AR253" s="136" t="s">
        <v>178</v>
      </c>
      <c r="AT253" s="136" t="s">
        <v>175</v>
      </c>
      <c r="AU253" s="136" t="s">
        <v>81</v>
      </c>
      <c r="AY253" s="16" t="s">
        <v>119</v>
      </c>
      <c r="BE253" s="137">
        <f>IF(N253="základní",J253,0)</f>
        <v>0</v>
      </c>
      <c r="BF253" s="137">
        <f>IF(N253="snížená",J253,0)</f>
        <v>0</v>
      </c>
      <c r="BG253" s="137">
        <f>IF(N253="zákl. přenesená",J253,0)</f>
        <v>0</v>
      </c>
      <c r="BH253" s="137">
        <f>IF(N253="sníž. přenesená",J253,0)</f>
        <v>0</v>
      </c>
      <c r="BI253" s="137">
        <f>IF(N253="nulová",J253,0)</f>
        <v>0</v>
      </c>
      <c r="BJ253" s="16" t="s">
        <v>79</v>
      </c>
      <c r="BK253" s="137">
        <f>ROUND(I253*H253,2)</f>
        <v>0</v>
      </c>
      <c r="BL253" s="16" t="s">
        <v>141</v>
      </c>
      <c r="BM253" s="136" t="s">
        <v>321</v>
      </c>
    </row>
    <row r="254" spans="2:65" s="14" customFormat="1">
      <c r="B254" s="164"/>
      <c r="D254" s="142" t="s">
        <v>145</v>
      </c>
      <c r="E254" s="165" t="s">
        <v>1</v>
      </c>
      <c r="F254" s="166" t="s">
        <v>292</v>
      </c>
      <c r="H254" s="165" t="s">
        <v>1</v>
      </c>
      <c r="L254" s="164"/>
      <c r="M254" s="167"/>
      <c r="T254" s="168"/>
      <c r="AT254" s="165" t="s">
        <v>145</v>
      </c>
      <c r="AU254" s="165" t="s">
        <v>81</v>
      </c>
      <c r="AV254" s="14" t="s">
        <v>79</v>
      </c>
      <c r="AW254" s="14" t="s">
        <v>28</v>
      </c>
      <c r="AX254" s="14" t="s">
        <v>71</v>
      </c>
      <c r="AY254" s="165" t="s">
        <v>119</v>
      </c>
    </row>
    <row r="255" spans="2:65" s="12" customFormat="1">
      <c r="B255" s="141"/>
      <c r="D255" s="142" t="s">
        <v>145</v>
      </c>
      <c r="E255" s="143" t="s">
        <v>1</v>
      </c>
      <c r="F255" s="144" t="s">
        <v>322</v>
      </c>
      <c r="H255" s="145">
        <v>1.367</v>
      </c>
      <c r="L255" s="141"/>
      <c r="M255" s="146"/>
      <c r="T255" s="147"/>
      <c r="AT255" s="143" t="s">
        <v>145</v>
      </c>
      <c r="AU255" s="143" t="s">
        <v>81</v>
      </c>
      <c r="AV255" s="12" t="s">
        <v>81</v>
      </c>
      <c r="AW255" s="12" t="s">
        <v>28</v>
      </c>
      <c r="AX255" s="12" t="s">
        <v>71</v>
      </c>
      <c r="AY255" s="143" t="s">
        <v>119</v>
      </c>
    </row>
    <row r="256" spans="2:65" s="13" customFormat="1">
      <c r="B256" s="148"/>
      <c r="D256" s="142" t="s">
        <v>145</v>
      </c>
      <c r="E256" s="149" t="s">
        <v>1</v>
      </c>
      <c r="F256" s="150" t="s">
        <v>148</v>
      </c>
      <c r="H256" s="151">
        <v>1.367</v>
      </c>
      <c r="L256" s="148"/>
      <c r="M256" s="152"/>
      <c r="T256" s="153"/>
      <c r="AT256" s="149" t="s">
        <v>145</v>
      </c>
      <c r="AU256" s="149" t="s">
        <v>81</v>
      </c>
      <c r="AV256" s="13" t="s">
        <v>126</v>
      </c>
      <c r="AW256" s="13" t="s">
        <v>28</v>
      </c>
      <c r="AX256" s="13" t="s">
        <v>79</v>
      </c>
      <c r="AY256" s="149" t="s">
        <v>119</v>
      </c>
    </row>
    <row r="257" spans="2:65" s="12" customFormat="1">
      <c r="B257" s="141"/>
      <c r="D257" s="142" t="s">
        <v>145</v>
      </c>
      <c r="F257" s="144" t="s">
        <v>323</v>
      </c>
      <c r="H257" s="145">
        <v>1.4350000000000001</v>
      </c>
      <c r="L257" s="141"/>
      <c r="M257" s="146"/>
      <c r="T257" s="147"/>
      <c r="AT257" s="143" t="s">
        <v>145</v>
      </c>
      <c r="AU257" s="143" t="s">
        <v>81</v>
      </c>
      <c r="AV257" s="12" t="s">
        <v>81</v>
      </c>
      <c r="AW257" s="12" t="s">
        <v>3</v>
      </c>
      <c r="AX257" s="12" t="s">
        <v>79</v>
      </c>
      <c r="AY257" s="143" t="s">
        <v>119</v>
      </c>
    </row>
    <row r="258" spans="2:65" s="1" customFormat="1" ht="24.2" customHeight="1">
      <c r="B258" s="124"/>
      <c r="C258" s="154" t="s">
        <v>178</v>
      </c>
      <c r="D258" s="154" t="s">
        <v>175</v>
      </c>
      <c r="E258" s="155" t="s">
        <v>324</v>
      </c>
      <c r="F258" s="156" t="s">
        <v>325</v>
      </c>
      <c r="G258" s="157" t="s">
        <v>158</v>
      </c>
      <c r="H258" s="158">
        <v>2.0430000000000001</v>
      </c>
      <c r="I258" s="159"/>
      <c r="J258" s="159">
        <f>ROUND(I258*H258,2)</f>
        <v>0</v>
      </c>
      <c r="K258" s="160"/>
      <c r="L258" s="161"/>
      <c r="M258" s="162" t="s">
        <v>1</v>
      </c>
      <c r="N258" s="163" t="s">
        <v>36</v>
      </c>
      <c r="O258" s="134">
        <v>0</v>
      </c>
      <c r="P258" s="134">
        <f>O258*H258</f>
        <v>0</v>
      </c>
      <c r="Q258" s="134">
        <v>1</v>
      </c>
      <c r="R258" s="134">
        <f>Q258*H258</f>
        <v>2.0430000000000001</v>
      </c>
      <c r="S258" s="134">
        <v>0</v>
      </c>
      <c r="T258" s="135">
        <f>S258*H258</f>
        <v>0</v>
      </c>
      <c r="AR258" s="136" t="s">
        <v>178</v>
      </c>
      <c r="AT258" s="136" t="s">
        <v>175</v>
      </c>
      <c r="AU258" s="136" t="s">
        <v>81</v>
      </c>
      <c r="AY258" s="16" t="s">
        <v>119</v>
      </c>
      <c r="BE258" s="137">
        <f>IF(N258="základní",J258,0)</f>
        <v>0</v>
      </c>
      <c r="BF258" s="137">
        <f>IF(N258="snížená",J258,0)</f>
        <v>0</v>
      </c>
      <c r="BG258" s="137">
        <f>IF(N258="zákl. přenesená",J258,0)</f>
        <v>0</v>
      </c>
      <c r="BH258" s="137">
        <f>IF(N258="sníž. přenesená",J258,0)</f>
        <v>0</v>
      </c>
      <c r="BI258" s="137">
        <f>IF(N258="nulová",J258,0)</f>
        <v>0</v>
      </c>
      <c r="BJ258" s="16" t="s">
        <v>79</v>
      </c>
      <c r="BK258" s="137">
        <f>ROUND(I258*H258,2)</f>
        <v>0</v>
      </c>
      <c r="BL258" s="16" t="s">
        <v>141</v>
      </c>
      <c r="BM258" s="136" t="s">
        <v>326</v>
      </c>
    </row>
    <row r="259" spans="2:65" s="14" customFormat="1">
      <c r="B259" s="164"/>
      <c r="D259" s="142" t="s">
        <v>145</v>
      </c>
      <c r="E259" s="165" t="s">
        <v>1</v>
      </c>
      <c r="F259" s="166" t="s">
        <v>294</v>
      </c>
      <c r="H259" s="165" t="s">
        <v>1</v>
      </c>
      <c r="L259" s="164"/>
      <c r="M259" s="167"/>
      <c r="T259" s="168"/>
      <c r="AT259" s="165" t="s">
        <v>145</v>
      </c>
      <c r="AU259" s="165" t="s">
        <v>81</v>
      </c>
      <c r="AV259" s="14" t="s">
        <v>79</v>
      </c>
      <c r="AW259" s="14" t="s">
        <v>28</v>
      </c>
      <c r="AX259" s="14" t="s">
        <v>71</v>
      </c>
      <c r="AY259" s="165" t="s">
        <v>119</v>
      </c>
    </row>
    <row r="260" spans="2:65" s="12" customFormat="1" ht="22.5">
      <c r="B260" s="141"/>
      <c r="D260" s="142" t="s">
        <v>145</v>
      </c>
      <c r="E260" s="143" t="s">
        <v>1</v>
      </c>
      <c r="F260" s="144" t="s">
        <v>327</v>
      </c>
      <c r="H260" s="145">
        <v>1.946</v>
      </c>
      <c r="L260" s="141"/>
      <c r="M260" s="146"/>
      <c r="T260" s="147"/>
      <c r="AT260" s="143" t="s">
        <v>145</v>
      </c>
      <c r="AU260" s="143" t="s">
        <v>81</v>
      </c>
      <c r="AV260" s="12" t="s">
        <v>81</v>
      </c>
      <c r="AW260" s="12" t="s">
        <v>28</v>
      </c>
      <c r="AX260" s="12" t="s">
        <v>71</v>
      </c>
      <c r="AY260" s="143" t="s">
        <v>119</v>
      </c>
    </row>
    <row r="261" spans="2:65" s="13" customFormat="1">
      <c r="B261" s="148"/>
      <c r="D261" s="142" t="s">
        <v>145</v>
      </c>
      <c r="E261" s="149" t="s">
        <v>1</v>
      </c>
      <c r="F261" s="150" t="s">
        <v>148</v>
      </c>
      <c r="H261" s="151">
        <v>1.946</v>
      </c>
      <c r="L261" s="148"/>
      <c r="M261" s="152"/>
      <c r="T261" s="153"/>
      <c r="AT261" s="149" t="s">
        <v>145</v>
      </c>
      <c r="AU261" s="149" t="s">
        <v>81</v>
      </c>
      <c r="AV261" s="13" t="s">
        <v>126</v>
      </c>
      <c r="AW261" s="13" t="s">
        <v>28</v>
      </c>
      <c r="AX261" s="13" t="s">
        <v>79</v>
      </c>
      <c r="AY261" s="149" t="s">
        <v>119</v>
      </c>
    </row>
    <row r="262" spans="2:65" s="12" customFormat="1">
      <c r="B262" s="141"/>
      <c r="D262" s="142" t="s">
        <v>145</v>
      </c>
      <c r="F262" s="144" t="s">
        <v>328</v>
      </c>
      <c r="H262" s="145">
        <v>2.0430000000000001</v>
      </c>
      <c r="L262" s="141"/>
      <c r="M262" s="146"/>
      <c r="T262" s="147"/>
      <c r="AT262" s="143" t="s">
        <v>145</v>
      </c>
      <c r="AU262" s="143" t="s">
        <v>81</v>
      </c>
      <c r="AV262" s="12" t="s">
        <v>81</v>
      </c>
      <c r="AW262" s="12" t="s">
        <v>3</v>
      </c>
      <c r="AX262" s="12" t="s">
        <v>79</v>
      </c>
      <c r="AY262" s="143" t="s">
        <v>119</v>
      </c>
    </row>
    <row r="263" spans="2:65" s="1" customFormat="1" ht="24.2" customHeight="1">
      <c r="B263" s="124"/>
      <c r="C263" s="154" t="s">
        <v>329</v>
      </c>
      <c r="D263" s="154" t="s">
        <v>175</v>
      </c>
      <c r="E263" s="155" t="s">
        <v>245</v>
      </c>
      <c r="F263" s="156" t="s">
        <v>246</v>
      </c>
      <c r="G263" s="157" t="s">
        <v>158</v>
      </c>
      <c r="H263" s="158">
        <v>0.26</v>
      </c>
      <c r="I263" s="159"/>
      <c r="J263" s="159">
        <f>ROUND(I263*H263,2)</f>
        <v>0</v>
      </c>
      <c r="K263" s="160"/>
      <c r="L263" s="161"/>
      <c r="M263" s="162" t="s">
        <v>1</v>
      </c>
      <c r="N263" s="163" t="s">
        <v>36</v>
      </c>
      <c r="O263" s="134">
        <v>0</v>
      </c>
      <c r="P263" s="134">
        <f>O263*H263</f>
        <v>0</v>
      </c>
      <c r="Q263" s="134">
        <v>1</v>
      </c>
      <c r="R263" s="134">
        <f>Q263*H263</f>
        <v>0.26</v>
      </c>
      <c r="S263" s="134">
        <v>0</v>
      </c>
      <c r="T263" s="135">
        <f>S263*H263</f>
        <v>0</v>
      </c>
      <c r="AR263" s="136" t="s">
        <v>178</v>
      </c>
      <c r="AT263" s="136" t="s">
        <v>175</v>
      </c>
      <c r="AU263" s="136" t="s">
        <v>81</v>
      </c>
      <c r="AY263" s="16" t="s">
        <v>119</v>
      </c>
      <c r="BE263" s="137">
        <f>IF(N263="základní",J263,0)</f>
        <v>0</v>
      </c>
      <c r="BF263" s="137">
        <f>IF(N263="snížená",J263,0)</f>
        <v>0</v>
      </c>
      <c r="BG263" s="137">
        <f>IF(N263="zákl. přenesená",J263,0)</f>
        <v>0</v>
      </c>
      <c r="BH263" s="137">
        <f>IF(N263="sníž. přenesená",J263,0)</f>
        <v>0</v>
      </c>
      <c r="BI263" s="137">
        <f>IF(N263="nulová",J263,0)</f>
        <v>0</v>
      </c>
      <c r="BJ263" s="16" t="s">
        <v>79</v>
      </c>
      <c r="BK263" s="137">
        <f>ROUND(I263*H263,2)</f>
        <v>0</v>
      </c>
      <c r="BL263" s="16" t="s">
        <v>141</v>
      </c>
      <c r="BM263" s="136" t="s">
        <v>330</v>
      </c>
    </row>
    <row r="264" spans="2:65" s="14" customFormat="1">
      <c r="B264" s="164"/>
      <c r="D264" s="142" t="s">
        <v>145</v>
      </c>
      <c r="E264" s="165" t="s">
        <v>1</v>
      </c>
      <c r="F264" s="166" t="s">
        <v>296</v>
      </c>
      <c r="H264" s="165" t="s">
        <v>1</v>
      </c>
      <c r="L264" s="164"/>
      <c r="M264" s="167"/>
      <c r="T264" s="168"/>
      <c r="AT264" s="165" t="s">
        <v>145</v>
      </c>
      <c r="AU264" s="165" t="s">
        <v>81</v>
      </c>
      <c r="AV264" s="14" t="s">
        <v>79</v>
      </c>
      <c r="AW264" s="14" t="s">
        <v>28</v>
      </c>
      <c r="AX264" s="14" t="s">
        <v>71</v>
      </c>
      <c r="AY264" s="165" t="s">
        <v>119</v>
      </c>
    </row>
    <row r="265" spans="2:65" s="12" customFormat="1" ht="22.5">
      <c r="B265" s="141"/>
      <c r="D265" s="142" t="s">
        <v>145</v>
      </c>
      <c r="E265" s="143" t="s">
        <v>1</v>
      </c>
      <c r="F265" s="144" t="s">
        <v>331</v>
      </c>
      <c r="H265" s="145">
        <v>7.0000000000000007E-2</v>
      </c>
      <c r="L265" s="141"/>
      <c r="M265" s="146"/>
      <c r="T265" s="147"/>
      <c r="AT265" s="143" t="s">
        <v>145</v>
      </c>
      <c r="AU265" s="143" t="s">
        <v>81</v>
      </c>
      <c r="AV265" s="12" t="s">
        <v>81</v>
      </c>
      <c r="AW265" s="12" t="s">
        <v>28</v>
      </c>
      <c r="AX265" s="12" t="s">
        <v>71</v>
      </c>
      <c r="AY265" s="143" t="s">
        <v>119</v>
      </c>
    </row>
    <row r="266" spans="2:65" s="12" customFormat="1">
      <c r="B266" s="141"/>
      <c r="D266" s="142" t="s">
        <v>145</v>
      </c>
      <c r="E266" s="143" t="s">
        <v>1</v>
      </c>
      <c r="F266" s="144" t="s">
        <v>332</v>
      </c>
      <c r="H266" s="145">
        <v>0.17799999999999999</v>
      </c>
      <c r="L266" s="141"/>
      <c r="M266" s="146"/>
      <c r="T266" s="147"/>
      <c r="AT266" s="143" t="s">
        <v>145</v>
      </c>
      <c r="AU266" s="143" t="s">
        <v>81</v>
      </c>
      <c r="AV266" s="12" t="s">
        <v>81</v>
      </c>
      <c r="AW266" s="12" t="s">
        <v>28</v>
      </c>
      <c r="AX266" s="12" t="s">
        <v>71</v>
      </c>
      <c r="AY266" s="143" t="s">
        <v>119</v>
      </c>
    </row>
    <row r="267" spans="2:65" s="13" customFormat="1">
      <c r="B267" s="148"/>
      <c r="D267" s="142" t="s">
        <v>145</v>
      </c>
      <c r="E267" s="149" t="s">
        <v>1</v>
      </c>
      <c r="F267" s="150" t="s">
        <v>148</v>
      </c>
      <c r="H267" s="151">
        <v>0.248</v>
      </c>
      <c r="L267" s="148"/>
      <c r="M267" s="152"/>
      <c r="T267" s="153"/>
      <c r="AT267" s="149" t="s">
        <v>145</v>
      </c>
      <c r="AU267" s="149" t="s">
        <v>81</v>
      </c>
      <c r="AV267" s="13" t="s">
        <v>126</v>
      </c>
      <c r="AW267" s="13" t="s">
        <v>28</v>
      </c>
      <c r="AX267" s="13" t="s">
        <v>79</v>
      </c>
      <c r="AY267" s="149" t="s">
        <v>119</v>
      </c>
    </row>
    <row r="268" spans="2:65" s="12" customFormat="1">
      <c r="B268" s="141"/>
      <c r="D268" s="142" t="s">
        <v>145</v>
      </c>
      <c r="F268" s="144" t="s">
        <v>333</v>
      </c>
      <c r="H268" s="145">
        <v>0.26</v>
      </c>
      <c r="L268" s="141"/>
      <c r="M268" s="146"/>
      <c r="T268" s="147"/>
      <c r="AT268" s="143" t="s">
        <v>145</v>
      </c>
      <c r="AU268" s="143" t="s">
        <v>81</v>
      </c>
      <c r="AV268" s="12" t="s">
        <v>81</v>
      </c>
      <c r="AW268" s="12" t="s">
        <v>3</v>
      </c>
      <c r="AX268" s="12" t="s">
        <v>79</v>
      </c>
      <c r="AY268" s="143" t="s">
        <v>119</v>
      </c>
    </row>
    <row r="269" spans="2:65" s="1" customFormat="1" ht="24.2" customHeight="1">
      <c r="B269" s="124"/>
      <c r="C269" s="154" t="s">
        <v>334</v>
      </c>
      <c r="D269" s="154" t="s">
        <v>175</v>
      </c>
      <c r="E269" s="155" t="s">
        <v>335</v>
      </c>
      <c r="F269" s="156" t="s">
        <v>336</v>
      </c>
      <c r="G269" s="157" t="s">
        <v>158</v>
      </c>
      <c r="H269" s="158">
        <v>0.17699999999999999</v>
      </c>
      <c r="I269" s="159"/>
      <c r="J269" s="159">
        <f>ROUND(I269*H269,2)</f>
        <v>0</v>
      </c>
      <c r="K269" s="160"/>
      <c r="L269" s="161"/>
      <c r="M269" s="162" t="s">
        <v>1</v>
      </c>
      <c r="N269" s="163" t="s">
        <v>36</v>
      </c>
      <c r="O269" s="134">
        <v>0</v>
      </c>
      <c r="P269" s="134">
        <f>O269*H269</f>
        <v>0</v>
      </c>
      <c r="Q269" s="134">
        <v>1</v>
      </c>
      <c r="R269" s="134">
        <f>Q269*H269</f>
        <v>0.17699999999999999</v>
      </c>
      <c r="S269" s="134">
        <v>0</v>
      </c>
      <c r="T269" s="135">
        <f>S269*H269</f>
        <v>0</v>
      </c>
      <c r="AR269" s="136" t="s">
        <v>178</v>
      </c>
      <c r="AT269" s="136" t="s">
        <v>175</v>
      </c>
      <c r="AU269" s="136" t="s">
        <v>81</v>
      </c>
      <c r="AY269" s="16" t="s">
        <v>119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16" t="s">
        <v>79</v>
      </c>
      <c r="BK269" s="137">
        <f>ROUND(I269*H269,2)</f>
        <v>0</v>
      </c>
      <c r="BL269" s="16" t="s">
        <v>141</v>
      </c>
      <c r="BM269" s="136" t="s">
        <v>337</v>
      </c>
    </row>
    <row r="270" spans="2:65" s="14" customFormat="1">
      <c r="B270" s="164"/>
      <c r="D270" s="142" t="s">
        <v>145</v>
      </c>
      <c r="E270" s="165" t="s">
        <v>1</v>
      </c>
      <c r="F270" s="166" t="s">
        <v>299</v>
      </c>
      <c r="H270" s="165" t="s">
        <v>1</v>
      </c>
      <c r="L270" s="164"/>
      <c r="M270" s="167"/>
      <c r="T270" s="168"/>
      <c r="AT270" s="165" t="s">
        <v>145</v>
      </c>
      <c r="AU270" s="165" t="s">
        <v>81</v>
      </c>
      <c r="AV270" s="14" t="s">
        <v>79</v>
      </c>
      <c r="AW270" s="14" t="s">
        <v>28</v>
      </c>
      <c r="AX270" s="14" t="s">
        <v>71</v>
      </c>
      <c r="AY270" s="165" t="s">
        <v>119</v>
      </c>
    </row>
    <row r="271" spans="2:65" s="12" customFormat="1">
      <c r="B271" s="141"/>
      <c r="D271" s="142" t="s">
        <v>145</v>
      </c>
      <c r="E271" s="143" t="s">
        <v>1</v>
      </c>
      <c r="F271" s="144" t="s">
        <v>338</v>
      </c>
      <c r="H271" s="145">
        <v>0.16900000000000001</v>
      </c>
      <c r="L271" s="141"/>
      <c r="M271" s="146"/>
      <c r="T271" s="147"/>
      <c r="AT271" s="143" t="s">
        <v>145</v>
      </c>
      <c r="AU271" s="143" t="s">
        <v>81</v>
      </c>
      <c r="AV271" s="12" t="s">
        <v>81</v>
      </c>
      <c r="AW271" s="12" t="s">
        <v>28</v>
      </c>
      <c r="AX271" s="12" t="s">
        <v>71</v>
      </c>
      <c r="AY271" s="143" t="s">
        <v>119</v>
      </c>
    </row>
    <row r="272" spans="2:65" s="13" customFormat="1">
      <c r="B272" s="148"/>
      <c r="D272" s="142" t="s">
        <v>145</v>
      </c>
      <c r="E272" s="149" t="s">
        <v>1</v>
      </c>
      <c r="F272" s="150" t="s">
        <v>148</v>
      </c>
      <c r="H272" s="151">
        <v>0.16900000000000001</v>
      </c>
      <c r="L272" s="148"/>
      <c r="M272" s="152"/>
      <c r="T272" s="153"/>
      <c r="AT272" s="149" t="s">
        <v>145</v>
      </c>
      <c r="AU272" s="149" t="s">
        <v>81</v>
      </c>
      <c r="AV272" s="13" t="s">
        <v>126</v>
      </c>
      <c r="AW272" s="13" t="s">
        <v>28</v>
      </c>
      <c r="AX272" s="13" t="s">
        <v>79</v>
      </c>
      <c r="AY272" s="149" t="s">
        <v>119</v>
      </c>
    </row>
    <row r="273" spans="2:65" s="12" customFormat="1">
      <c r="B273" s="141"/>
      <c r="D273" s="142" t="s">
        <v>145</v>
      </c>
      <c r="F273" s="144" t="s">
        <v>339</v>
      </c>
      <c r="H273" s="145">
        <v>0.17699999999999999</v>
      </c>
      <c r="L273" s="141"/>
      <c r="M273" s="146"/>
      <c r="T273" s="147"/>
      <c r="AT273" s="143" t="s">
        <v>145</v>
      </c>
      <c r="AU273" s="143" t="s">
        <v>81</v>
      </c>
      <c r="AV273" s="12" t="s">
        <v>81</v>
      </c>
      <c r="AW273" s="12" t="s">
        <v>3</v>
      </c>
      <c r="AX273" s="12" t="s">
        <v>79</v>
      </c>
      <c r="AY273" s="143" t="s">
        <v>119</v>
      </c>
    </row>
    <row r="274" spans="2:65" s="1" customFormat="1" ht="24.2" customHeight="1">
      <c r="B274" s="124"/>
      <c r="C274" s="154" t="s">
        <v>340</v>
      </c>
      <c r="D274" s="154" t="s">
        <v>175</v>
      </c>
      <c r="E274" s="155" t="s">
        <v>341</v>
      </c>
      <c r="F274" s="156" t="s">
        <v>342</v>
      </c>
      <c r="G274" s="157" t="s">
        <v>158</v>
      </c>
      <c r="H274" s="158">
        <v>3.7999999999999999E-2</v>
      </c>
      <c r="I274" s="159"/>
      <c r="J274" s="159">
        <f>ROUND(I274*H274,2)</f>
        <v>0</v>
      </c>
      <c r="K274" s="160"/>
      <c r="L274" s="161"/>
      <c r="M274" s="162" t="s">
        <v>1</v>
      </c>
      <c r="N274" s="163" t="s">
        <v>36</v>
      </c>
      <c r="O274" s="134">
        <v>0</v>
      </c>
      <c r="P274" s="134">
        <f>O274*H274</f>
        <v>0</v>
      </c>
      <c r="Q274" s="134">
        <v>1</v>
      </c>
      <c r="R274" s="134">
        <f>Q274*H274</f>
        <v>3.7999999999999999E-2</v>
      </c>
      <c r="S274" s="134">
        <v>0</v>
      </c>
      <c r="T274" s="135">
        <f>S274*H274</f>
        <v>0</v>
      </c>
      <c r="AR274" s="136" t="s">
        <v>178</v>
      </c>
      <c r="AT274" s="136" t="s">
        <v>175</v>
      </c>
      <c r="AU274" s="136" t="s">
        <v>81</v>
      </c>
      <c r="AY274" s="16" t="s">
        <v>119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16" t="s">
        <v>79</v>
      </c>
      <c r="BK274" s="137">
        <f>ROUND(I274*H274,2)</f>
        <v>0</v>
      </c>
      <c r="BL274" s="16" t="s">
        <v>141</v>
      </c>
      <c r="BM274" s="136" t="s">
        <v>343</v>
      </c>
    </row>
    <row r="275" spans="2:65" s="14" customFormat="1">
      <c r="B275" s="164"/>
      <c r="D275" s="142" t="s">
        <v>145</v>
      </c>
      <c r="E275" s="165" t="s">
        <v>1</v>
      </c>
      <c r="F275" s="166" t="s">
        <v>301</v>
      </c>
      <c r="H275" s="165" t="s">
        <v>1</v>
      </c>
      <c r="L275" s="164"/>
      <c r="M275" s="167"/>
      <c r="T275" s="168"/>
      <c r="AT275" s="165" t="s">
        <v>145</v>
      </c>
      <c r="AU275" s="165" t="s">
        <v>81</v>
      </c>
      <c r="AV275" s="14" t="s">
        <v>79</v>
      </c>
      <c r="AW275" s="14" t="s">
        <v>28</v>
      </c>
      <c r="AX275" s="14" t="s">
        <v>71</v>
      </c>
      <c r="AY275" s="165" t="s">
        <v>119</v>
      </c>
    </row>
    <row r="276" spans="2:65" s="12" customFormat="1">
      <c r="B276" s="141"/>
      <c r="D276" s="142" t="s">
        <v>145</v>
      </c>
      <c r="E276" s="143" t="s">
        <v>1</v>
      </c>
      <c r="F276" s="144" t="s">
        <v>344</v>
      </c>
      <c r="H276" s="145">
        <v>3.5999999999999997E-2</v>
      </c>
      <c r="L276" s="141"/>
      <c r="M276" s="146"/>
      <c r="T276" s="147"/>
      <c r="AT276" s="143" t="s">
        <v>145</v>
      </c>
      <c r="AU276" s="143" t="s">
        <v>81</v>
      </c>
      <c r="AV276" s="12" t="s">
        <v>81</v>
      </c>
      <c r="AW276" s="12" t="s">
        <v>28</v>
      </c>
      <c r="AX276" s="12" t="s">
        <v>71</v>
      </c>
      <c r="AY276" s="143" t="s">
        <v>119</v>
      </c>
    </row>
    <row r="277" spans="2:65" s="13" customFormat="1">
      <c r="B277" s="148"/>
      <c r="D277" s="142" t="s">
        <v>145</v>
      </c>
      <c r="E277" s="149" t="s">
        <v>1</v>
      </c>
      <c r="F277" s="150" t="s">
        <v>148</v>
      </c>
      <c r="H277" s="151">
        <v>3.5999999999999997E-2</v>
      </c>
      <c r="L277" s="148"/>
      <c r="M277" s="152"/>
      <c r="T277" s="153"/>
      <c r="AT277" s="149" t="s">
        <v>145</v>
      </c>
      <c r="AU277" s="149" t="s">
        <v>81</v>
      </c>
      <c r="AV277" s="13" t="s">
        <v>126</v>
      </c>
      <c r="AW277" s="13" t="s">
        <v>28</v>
      </c>
      <c r="AX277" s="13" t="s">
        <v>79</v>
      </c>
      <c r="AY277" s="149" t="s">
        <v>119</v>
      </c>
    </row>
    <row r="278" spans="2:65" s="12" customFormat="1">
      <c r="B278" s="141"/>
      <c r="D278" s="142" t="s">
        <v>145</v>
      </c>
      <c r="F278" s="144" t="s">
        <v>345</v>
      </c>
      <c r="H278" s="145">
        <v>3.7999999999999999E-2</v>
      </c>
      <c r="L278" s="141"/>
      <c r="M278" s="146"/>
      <c r="T278" s="147"/>
      <c r="AT278" s="143" t="s">
        <v>145</v>
      </c>
      <c r="AU278" s="143" t="s">
        <v>81</v>
      </c>
      <c r="AV278" s="12" t="s">
        <v>81</v>
      </c>
      <c r="AW278" s="12" t="s">
        <v>3</v>
      </c>
      <c r="AX278" s="12" t="s">
        <v>79</v>
      </c>
      <c r="AY278" s="143" t="s">
        <v>119</v>
      </c>
    </row>
    <row r="279" spans="2:65" s="1" customFormat="1" ht="24.2" customHeight="1">
      <c r="B279" s="124"/>
      <c r="C279" s="125" t="s">
        <v>346</v>
      </c>
      <c r="D279" s="125" t="s">
        <v>122</v>
      </c>
      <c r="E279" s="126" t="s">
        <v>347</v>
      </c>
      <c r="F279" s="127" t="s">
        <v>348</v>
      </c>
      <c r="G279" s="128" t="s">
        <v>158</v>
      </c>
      <c r="H279" s="129">
        <v>6.8040000000000003</v>
      </c>
      <c r="I279" s="130"/>
      <c r="J279" s="130">
        <f>ROUND(I279*H279,2)</f>
        <v>0</v>
      </c>
      <c r="K279" s="131"/>
      <c r="L279" s="28"/>
      <c r="M279" s="132" t="s">
        <v>1</v>
      </c>
      <c r="N279" s="133" t="s">
        <v>36</v>
      </c>
      <c r="O279" s="134">
        <v>6.3650000000000002</v>
      </c>
      <c r="P279" s="134">
        <f>O279*H279</f>
        <v>43.307460000000006</v>
      </c>
      <c r="Q279" s="134">
        <v>0</v>
      </c>
      <c r="R279" s="134">
        <f>Q279*H279</f>
        <v>0</v>
      </c>
      <c r="S279" s="134">
        <v>0</v>
      </c>
      <c r="T279" s="135">
        <f>S279*H279</f>
        <v>0</v>
      </c>
      <c r="AR279" s="136" t="s">
        <v>141</v>
      </c>
      <c r="AT279" s="136" t="s">
        <v>122</v>
      </c>
      <c r="AU279" s="136" t="s">
        <v>81</v>
      </c>
      <c r="AY279" s="16" t="s">
        <v>119</v>
      </c>
      <c r="BE279" s="137">
        <f>IF(N279="základní",J279,0)</f>
        <v>0</v>
      </c>
      <c r="BF279" s="137">
        <f>IF(N279="snížená",J279,0)</f>
        <v>0</v>
      </c>
      <c r="BG279" s="137">
        <f>IF(N279="zákl. přenesená",J279,0)</f>
        <v>0</v>
      </c>
      <c r="BH279" s="137">
        <f>IF(N279="sníž. přenesená",J279,0)</f>
        <v>0</v>
      </c>
      <c r="BI279" s="137">
        <f>IF(N279="nulová",J279,0)</f>
        <v>0</v>
      </c>
      <c r="BJ279" s="16" t="s">
        <v>79</v>
      </c>
      <c r="BK279" s="137">
        <f>ROUND(I279*H279,2)</f>
        <v>0</v>
      </c>
      <c r="BL279" s="16" t="s">
        <v>141</v>
      </c>
      <c r="BM279" s="136" t="s">
        <v>349</v>
      </c>
    </row>
    <row r="280" spans="2:65" s="1" customFormat="1">
      <c r="B280" s="28"/>
      <c r="D280" s="138" t="s">
        <v>143</v>
      </c>
      <c r="F280" s="139" t="s">
        <v>350</v>
      </c>
      <c r="L280" s="28"/>
      <c r="M280" s="140"/>
      <c r="T280" s="52"/>
      <c r="AT280" s="16" t="s">
        <v>143</v>
      </c>
      <c r="AU280" s="16" t="s">
        <v>81</v>
      </c>
    </row>
    <row r="281" spans="2:65" s="11" customFormat="1" ht="22.9" customHeight="1">
      <c r="B281" s="113"/>
      <c r="D281" s="114" t="s">
        <v>70</v>
      </c>
      <c r="E281" s="122" t="s">
        <v>351</v>
      </c>
      <c r="F281" s="122" t="s">
        <v>352</v>
      </c>
      <c r="J281" s="123">
        <f>BK281</f>
        <v>0</v>
      </c>
      <c r="L281" s="113"/>
      <c r="M281" s="117"/>
      <c r="P281" s="118">
        <f>SUM(P282:P285)</f>
        <v>2.9400000000000004</v>
      </c>
      <c r="R281" s="118">
        <f>SUM(R282:R285)</f>
        <v>7.0000000000000001E-3</v>
      </c>
      <c r="T281" s="119">
        <f>SUM(T282:T285)</f>
        <v>1.7500000000000002E-2</v>
      </c>
      <c r="AR281" s="114" t="s">
        <v>81</v>
      </c>
      <c r="AT281" s="120" t="s">
        <v>70</v>
      </c>
      <c r="AU281" s="120" t="s">
        <v>79</v>
      </c>
      <c r="AY281" s="114" t="s">
        <v>119</v>
      </c>
      <c r="BK281" s="121">
        <f>SUM(BK282:BK285)</f>
        <v>0</v>
      </c>
    </row>
    <row r="282" spans="2:65" s="1" customFormat="1" ht="24.2" customHeight="1">
      <c r="B282" s="124"/>
      <c r="C282" s="125" t="s">
        <v>353</v>
      </c>
      <c r="D282" s="125" t="s">
        <v>122</v>
      </c>
      <c r="E282" s="126" t="s">
        <v>354</v>
      </c>
      <c r="F282" s="127" t="s">
        <v>355</v>
      </c>
      <c r="G282" s="128" t="s">
        <v>125</v>
      </c>
      <c r="H282" s="129">
        <v>35</v>
      </c>
      <c r="I282" s="130"/>
      <c r="J282" s="130">
        <f>ROUND(I282*H282,2)</f>
        <v>0</v>
      </c>
      <c r="K282" s="131"/>
      <c r="L282" s="28"/>
      <c r="M282" s="132" t="s">
        <v>1</v>
      </c>
      <c r="N282" s="133" t="s">
        <v>36</v>
      </c>
      <c r="O282" s="134">
        <v>8.4000000000000005E-2</v>
      </c>
      <c r="P282" s="134">
        <f>O282*H282</f>
        <v>2.9400000000000004</v>
      </c>
      <c r="Q282" s="134">
        <v>2.0000000000000001E-4</v>
      </c>
      <c r="R282" s="134">
        <f>Q282*H282</f>
        <v>7.0000000000000001E-3</v>
      </c>
      <c r="S282" s="134">
        <v>5.0000000000000001E-4</v>
      </c>
      <c r="T282" s="135">
        <f>S282*H282</f>
        <v>1.7500000000000002E-2</v>
      </c>
      <c r="AR282" s="136" t="s">
        <v>141</v>
      </c>
      <c r="AT282" s="136" t="s">
        <v>122</v>
      </c>
      <c r="AU282" s="136" t="s">
        <v>81</v>
      </c>
      <c r="AY282" s="16" t="s">
        <v>119</v>
      </c>
      <c r="BE282" s="137">
        <f>IF(N282="základní",J282,0)</f>
        <v>0</v>
      </c>
      <c r="BF282" s="137">
        <f>IF(N282="snížená",J282,0)</f>
        <v>0</v>
      </c>
      <c r="BG282" s="137">
        <f>IF(N282="zákl. přenesená",J282,0)</f>
        <v>0</v>
      </c>
      <c r="BH282" s="137">
        <f>IF(N282="sníž. přenesená",J282,0)</f>
        <v>0</v>
      </c>
      <c r="BI282" s="137">
        <f>IF(N282="nulová",J282,0)</f>
        <v>0</v>
      </c>
      <c r="BJ282" s="16" t="s">
        <v>79</v>
      </c>
      <c r="BK282" s="137">
        <f>ROUND(I282*H282,2)</f>
        <v>0</v>
      </c>
      <c r="BL282" s="16" t="s">
        <v>141</v>
      </c>
      <c r="BM282" s="136" t="s">
        <v>356</v>
      </c>
    </row>
    <row r="283" spans="2:65" s="1" customFormat="1">
      <c r="B283" s="28"/>
      <c r="D283" s="138" t="s">
        <v>143</v>
      </c>
      <c r="F283" s="139" t="s">
        <v>357</v>
      </c>
      <c r="L283" s="28"/>
      <c r="M283" s="140"/>
      <c r="T283" s="52"/>
      <c r="AT283" s="16" t="s">
        <v>143</v>
      </c>
      <c r="AU283" s="16" t="s">
        <v>81</v>
      </c>
    </row>
    <row r="284" spans="2:65" s="14" customFormat="1">
      <c r="B284" s="164"/>
      <c r="D284" s="142" t="s">
        <v>145</v>
      </c>
      <c r="E284" s="165" t="s">
        <v>1</v>
      </c>
      <c r="F284" s="166" t="s">
        <v>358</v>
      </c>
      <c r="H284" s="165" t="s">
        <v>1</v>
      </c>
      <c r="L284" s="164"/>
      <c r="M284" s="167"/>
      <c r="T284" s="168"/>
      <c r="AT284" s="165" t="s">
        <v>145</v>
      </c>
      <c r="AU284" s="165" t="s">
        <v>81</v>
      </c>
      <c r="AV284" s="14" t="s">
        <v>79</v>
      </c>
      <c r="AW284" s="14" t="s">
        <v>28</v>
      </c>
      <c r="AX284" s="14" t="s">
        <v>71</v>
      </c>
      <c r="AY284" s="165" t="s">
        <v>119</v>
      </c>
    </row>
    <row r="285" spans="2:65" s="12" customFormat="1">
      <c r="B285" s="141"/>
      <c r="D285" s="142" t="s">
        <v>145</v>
      </c>
      <c r="E285" s="143" t="s">
        <v>1</v>
      </c>
      <c r="F285" s="144" t="s">
        <v>340</v>
      </c>
      <c r="H285" s="145">
        <v>35</v>
      </c>
      <c r="L285" s="141"/>
      <c r="M285" s="146"/>
      <c r="T285" s="147"/>
      <c r="AT285" s="143" t="s">
        <v>145</v>
      </c>
      <c r="AU285" s="143" t="s">
        <v>81</v>
      </c>
      <c r="AV285" s="12" t="s">
        <v>81</v>
      </c>
      <c r="AW285" s="12" t="s">
        <v>28</v>
      </c>
      <c r="AX285" s="12" t="s">
        <v>79</v>
      </c>
      <c r="AY285" s="143" t="s">
        <v>119</v>
      </c>
    </row>
    <row r="286" spans="2:65" s="11" customFormat="1" ht="22.9" customHeight="1">
      <c r="B286" s="113"/>
      <c r="D286" s="114" t="s">
        <v>70</v>
      </c>
      <c r="E286" s="122" t="s">
        <v>359</v>
      </c>
      <c r="F286" s="122" t="s">
        <v>360</v>
      </c>
      <c r="J286" s="123">
        <f>BK286</f>
        <v>0</v>
      </c>
      <c r="L286" s="113"/>
      <c r="M286" s="117"/>
      <c r="P286" s="118">
        <f>SUM(P287:P316)</f>
        <v>135.06823</v>
      </c>
      <c r="R286" s="118">
        <f>SUM(R287:R316)</f>
        <v>0.20078589999999999</v>
      </c>
      <c r="T286" s="119">
        <f>SUM(T287:T316)</f>
        <v>0</v>
      </c>
      <c r="AR286" s="114" t="s">
        <v>81</v>
      </c>
      <c r="AT286" s="120" t="s">
        <v>70</v>
      </c>
      <c r="AU286" s="120" t="s">
        <v>79</v>
      </c>
      <c r="AY286" s="114" t="s">
        <v>119</v>
      </c>
      <c r="BK286" s="121">
        <f>SUM(BK287:BK316)</f>
        <v>0</v>
      </c>
    </row>
    <row r="287" spans="2:65" s="1" customFormat="1" ht="24.2" customHeight="1">
      <c r="B287" s="124"/>
      <c r="C287" s="125" t="s">
        <v>361</v>
      </c>
      <c r="D287" s="125" t="s">
        <v>122</v>
      </c>
      <c r="E287" s="126" t="s">
        <v>362</v>
      </c>
      <c r="F287" s="127" t="s">
        <v>363</v>
      </c>
      <c r="G287" s="128" t="s">
        <v>140</v>
      </c>
      <c r="H287" s="129">
        <v>319.07400000000001</v>
      </c>
      <c r="I287" s="130"/>
      <c r="J287" s="130">
        <f>ROUND(I287*H287,2)</f>
        <v>0</v>
      </c>
      <c r="K287" s="131"/>
      <c r="L287" s="28"/>
      <c r="M287" s="132" t="s">
        <v>1</v>
      </c>
      <c r="N287" s="133" t="s">
        <v>36</v>
      </c>
      <c r="O287" s="134">
        <v>0.184</v>
      </c>
      <c r="P287" s="134">
        <f>O287*H287</f>
        <v>58.709616000000004</v>
      </c>
      <c r="Q287" s="134">
        <v>1.3999999999999999E-4</v>
      </c>
      <c r="R287" s="134">
        <f>Q287*H287</f>
        <v>4.4670359999999999E-2</v>
      </c>
      <c r="S287" s="134">
        <v>0</v>
      </c>
      <c r="T287" s="135">
        <f>S287*H287</f>
        <v>0</v>
      </c>
      <c r="AR287" s="136" t="s">
        <v>141</v>
      </c>
      <c r="AT287" s="136" t="s">
        <v>122</v>
      </c>
      <c r="AU287" s="136" t="s">
        <v>81</v>
      </c>
      <c r="AY287" s="16" t="s">
        <v>119</v>
      </c>
      <c r="BE287" s="137">
        <f>IF(N287="základní",J287,0)</f>
        <v>0</v>
      </c>
      <c r="BF287" s="137">
        <f>IF(N287="snížená",J287,0)</f>
        <v>0</v>
      </c>
      <c r="BG287" s="137">
        <f>IF(N287="zákl. přenesená",J287,0)</f>
        <v>0</v>
      </c>
      <c r="BH287" s="137">
        <f>IF(N287="sníž. přenesená",J287,0)</f>
        <v>0</v>
      </c>
      <c r="BI287" s="137">
        <f>IF(N287="nulová",J287,0)</f>
        <v>0</v>
      </c>
      <c r="BJ287" s="16" t="s">
        <v>79</v>
      </c>
      <c r="BK287" s="137">
        <f>ROUND(I287*H287,2)</f>
        <v>0</v>
      </c>
      <c r="BL287" s="16" t="s">
        <v>141</v>
      </c>
      <c r="BM287" s="136" t="s">
        <v>364</v>
      </c>
    </row>
    <row r="288" spans="2:65" s="1" customFormat="1">
      <c r="B288" s="28"/>
      <c r="D288" s="138" t="s">
        <v>143</v>
      </c>
      <c r="F288" s="139" t="s">
        <v>365</v>
      </c>
      <c r="L288" s="28"/>
      <c r="M288" s="140"/>
      <c r="T288" s="52"/>
      <c r="AT288" s="16" t="s">
        <v>143</v>
      </c>
      <c r="AU288" s="16" t="s">
        <v>81</v>
      </c>
    </row>
    <row r="289" spans="2:51" s="14" customFormat="1">
      <c r="B289" s="164"/>
      <c r="D289" s="142" t="s">
        <v>145</v>
      </c>
      <c r="E289" s="165" t="s">
        <v>1</v>
      </c>
      <c r="F289" s="166" t="s">
        <v>366</v>
      </c>
      <c r="H289" s="165" t="s">
        <v>1</v>
      </c>
      <c r="L289" s="164"/>
      <c r="M289" s="167"/>
      <c r="T289" s="168"/>
      <c r="AT289" s="165" t="s">
        <v>145</v>
      </c>
      <c r="AU289" s="165" t="s">
        <v>81</v>
      </c>
      <c r="AV289" s="14" t="s">
        <v>79</v>
      </c>
      <c r="AW289" s="14" t="s">
        <v>28</v>
      </c>
      <c r="AX289" s="14" t="s">
        <v>71</v>
      </c>
      <c r="AY289" s="165" t="s">
        <v>119</v>
      </c>
    </row>
    <row r="290" spans="2:51" s="14" customFormat="1">
      <c r="B290" s="164"/>
      <c r="D290" s="142" t="s">
        <v>145</v>
      </c>
      <c r="E290" s="165" t="s">
        <v>1</v>
      </c>
      <c r="F290" s="166" t="s">
        <v>287</v>
      </c>
      <c r="H290" s="165" t="s">
        <v>1</v>
      </c>
      <c r="L290" s="164"/>
      <c r="M290" s="167"/>
      <c r="T290" s="168"/>
      <c r="AT290" s="165" t="s">
        <v>145</v>
      </c>
      <c r="AU290" s="165" t="s">
        <v>81</v>
      </c>
      <c r="AV290" s="14" t="s">
        <v>79</v>
      </c>
      <c r="AW290" s="14" t="s">
        <v>28</v>
      </c>
      <c r="AX290" s="14" t="s">
        <v>71</v>
      </c>
      <c r="AY290" s="165" t="s">
        <v>119</v>
      </c>
    </row>
    <row r="291" spans="2:51" s="12" customFormat="1">
      <c r="B291" s="141"/>
      <c r="D291" s="142" t="s">
        <v>145</v>
      </c>
      <c r="E291" s="143" t="s">
        <v>1</v>
      </c>
      <c r="F291" s="144" t="s">
        <v>367</v>
      </c>
      <c r="H291" s="145">
        <v>17.381</v>
      </c>
      <c r="L291" s="141"/>
      <c r="M291" s="146"/>
      <c r="T291" s="147"/>
      <c r="AT291" s="143" t="s">
        <v>145</v>
      </c>
      <c r="AU291" s="143" t="s">
        <v>81</v>
      </c>
      <c r="AV291" s="12" t="s">
        <v>81</v>
      </c>
      <c r="AW291" s="12" t="s">
        <v>28</v>
      </c>
      <c r="AX291" s="12" t="s">
        <v>71</v>
      </c>
      <c r="AY291" s="143" t="s">
        <v>119</v>
      </c>
    </row>
    <row r="292" spans="2:51" s="12" customFormat="1">
      <c r="B292" s="141"/>
      <c r="D292" s="142" t="s">
        <v>145</v>
      </c>
      <c r="E292" s="143" t="s">
        <v>1</v>
      </c>
      <c r="F292" s="144" t="s">
        <v>368</v>
      </c>
      <c r="H292" s="145">
        <v>11.284000000000001</v>
      </c>
      <c r="L292" s="141"/>
      <c r="M292" s="146"/>
      <c r="T292" s="147"/>
      <c r="AT292" s="143" t="s">
        <v>145</v>
      </c>
      <c r="AU292" s="143" t="s">
        <v>81</v>
      </c>
      <c r="AV292" s="12" t="s">
        <v>81</v>
      </c>
      <c r="AW292" s="12" t="s">
        <v>28</v>
      </c>
      <c r="AX292" s="12" t="s">
        <v>71</v>
      </c>
      <c r="AY292" s="143" t="s">
        <v>119</v>
      </c>
    </row>
    <row r="293" spans="2:51" s="14" customFormat="1">
      <c r="B293" s="164"/>
      <c r="D293" s="142" t="s">
        <v>145</v>
      </c>
      <c r="E293" s="165" t="s">
        <v>1</v>
      </c>
      <c r="F293" s="166" t="s">
        <v>290</v>
      </c>
      <c r="H293" s="165" t="s">
        <v>1</v>
      </c>
      <c r="L293" s="164"/>
      <c r="M293" s="167"/>
      <c r="T293" s="168"/>
      <c r="AT293" s="165" t="s">
        <v>145</v>
      </c>
      <c r="AU293" s="165" t="s">
        <v>81</v>
      </c>
      <c r="AV293" s="14" t="s">
        <v>79</v>
      </c>
      <c r="AW293" s="14" t="s">
        <v>28</v>
      </c>
      <c r="AX293" s="14" t="s">
        <v>71</v>
      </c>
      <c r="AY293" s="165" t="s">
        <v>119</v>
      </c>
    </row>
    <row r="294" spans="2:51" s="12" customFormat="1">
      <c r="B294" s="141"/>
      <c r="D294" s="142" t="s">
        <v>145</v>
      </c>
      <c r="E294" s="143" t="s">
        <v>1</v>
      </c>
      <c r="F294" s="144" t="s">
        <v>369</v>
      </c>
      <c r="H294" s="145">
        <v>9.0020000000000007</v>
      </c>
      <c r="L294" s="141"/>
      <c r="M294" s="146"/>
      <c r="T294" s="147"/>
      <c r="AT294" s="143" t="s">
        <v>145</v>
      </c>
      <c r="AU294" s="143" t="s">
        <v>81</v>
      </c>
      <c r="AV294" s="12" t="s">
        <v>81</v>
      </c>
      <c r="AW294" s="12" t="s">
        <v>28</v>
      </c>
      <c r="AX294" s="12" t="s">
        <v>71</v>
      </c>
      <c r="AY294" s="143" t="s">
        <v>119</v>
      </c>
    </row>
    <row r="295" spans="2:51" s="14" customFormat="1">
      <c r="B295" s="164"/>
      <c r="D295" s="142" t="s">
        <v>145</v>
      </c>
      <c r="E295" s="165" t="s">
        <v>1</v>
      </c>
      <c r="F295" s="166" t="s">
        <v>292</v>
      </c>
      <c r="H295" s="165" t="s">
        <v>1</v>
      </c>
      <c r="L295" s="164"/>
      <c r="M295" s="167"/>
      <c r="T295" s="168"/>
      <c r="AT295" s="165" t="s">
        <v>145</v>
      </c>
      <c r="AU295" s="165" t="s">
        <v>81</v>
      </c>
      <c r="AV295" s="14" t="s">
        <v>79</v>
      </c>
      <c r="AW295" s="14" t="s">
        <v>28</v>
      </c>
      <c r="AX295" s="14" t="s">
        <v>71</v>
      </c>
      <c r="AY295" s="165" t="s">
        <v>119</v>
      </c>
    </row>
    <row r="296" spans="2:51" s="12" customFormat="1">
      <c r="B296" s="141"/>
      <c r="D296" s="142" t="s">
        <v>145</v>
      </c>
      <c r="E296" s="143" t="s">
        <v>1</v>
      </c>
      <c r="F296" s="144" t="s">
        <v>370</v>
      </c>
      <c r="H296" s="145">
        <v>35.97</v>
      </c>
      <c r="L296" s="141"/>
      <c r="M296" s="146"/>
      <c r="T296" s="147"/>
      <c r="AT296" s="143" t="s">
        <v>145</v>
      </c>
      <c r="AU296" s="143" t="s">
        <v>81</v>
      </c>
      <c r="AV296" s="12" t="s">
        <v>81</v>
      </c>
      <c r="AW296" s="12" t="s">
        <v>28</v>
      </c>
      <c r="AX296" s="12" t="s">
        <v>71</v>
      </c>
      <c r="AY296" s="143" t="s">
        <v>119</v>
      </c>
    </row>
    <row r="297" spans="2:51" s="14" customFormat="1">
      <c r="B297" s="164"/>
      <c r="D297" s="142" t="s">
        <v>145</v>
      </c>
      <c r="E297" s="165" t="s">
        <v>1</v>
      </c>
      <c r="F297" s="166" t="s">
        <v>294</v>
      </c>
      <c r="H297" s="165" t="s">
        <v>1</v>
      </c>
      <c r="L297" s="164"/>
      <c r="M297" s="167"/>
      <c r="T297" s="168"/>
      <c r="AT297" s="165" t="s">
        <v>145</v>
      </c>
      <c r="AU297" s="165" t="s">
        <v>81</v>
      </c>
      <c r="AV297" s="14" t="s">
        <v>79</v>
      </c>
      <c r="AW297" s="14" t="s">
        <v>28</v>
      </c>
      <c r="AX297" s="14" t="s">
        <v>71</v>
      </c>
      <c r="AY297" s="165" t="s">
        <v>119</v>
      </c>
    </row>
    <row r="298" spans="2:51" s="12" customFormat="1" ht="22.5">
      <c r="B298" s="141"/>
      <c r="D298" s="142" t="s">
        <v>145</v>
      </c>
      <c r="E298" s="143" t="s">
        <v>1</v>
      </c>
      <c r="F298" s="144" t="s">
        <v>371</v>
      </c>
      <c r="H298" s="145">
        <v>67.034000000000006</v>
      </c>
      <c r="L298" s="141"/>
      <c r="M298" s="146"/>
      <c r="T298" s="147"/>
      <c r="AT298" s="143" t="s">
        <v>145</v>
      </c>
      <c r="AU298" s="143" t="s">
        <v>81</v>
      </c>
      <c r="AV298" s="12" t="s">
        <v>81</v>
      </c>
      <c r="AW298" s="12" t="s">
        <v>28</v>
      </c>
      <c r="AX298" s="12" t="s">
        <v>71</v>
      </c>
      <c r="AY298" s="143" t="s">
        <v>119</v>
      </c>
    </row>
    <row r="299" spans="2:51" s="14" customFormat="1">
      <c r="B299" s="164"/>
      <c r="D299" s="142" t="s">
        <v>145</v>
      </c>
      <c r="E299" s="165" t="s">
        <v>1</v>
      </c>
      <c r="F299" s="166" t="s">
        <v>296</v>
      </c>
      <c r="H299" s="165" t="s">
        <v>1</v>
      </c>
      <c r="L299" s="164"/>
      <c r="M299" s="167"/>
      <c r="T299" s="168"/>
      <c r="AT299" s="165" t="s">
        <v>145</v>
      </c>
      <c r="AU299" s="165" t="s">
        <v>81</v>
      </c>
      <c r="AV299" s="14" t="s">
        <v>79</v>
      </c>
      <c r="AW299" s="14" t="s">
        <v>28</v>
      </c>
      <c r="AX299" s="14" t="s">
        <v>71</v>
      </c>
      <c r="AY299" s="165" t="s">
        <v>119</v>
      </c>
    </row>
    <row r="300" spans="2:51" s="12" customFormat="1" ht="22.5">
      <c r="B300" s="141"/>
      <c r="D300" s="142" t="s">
        <v>145</v>
      </c>
      <c r="E300" s="143" t="s">
        <v>1</v>
      </c>
      <c r="F300" s="144" t="s">
        <v>372</v>
      </c>
      <c r="H300" s="145">
        <v>3.1960000000000002</v>
      </c>
      <c r="L300" s="141"/>
      <c r="M300" s="146"/>
      <c r="T300" s="147"/>
      <c r="AT300" s="143" t="s">
        <v>145</v>
      </c>
      <c r="AU300" s="143" t="s">
        <v>81</v>
      </c>
      <c r="AV300" s="12" t="s">
        <v>81</v>
      </c>
      <c r="AW300" s="12" t="s">
        <v>28</v>
      </c>
      <c r="AX300" s="12" t="s">
        <v>71</v>
      </c>
      <c r="AY300" s="143" t="s">
        <v>119</v>
      </c>
    </row>
    <row r="301" spans="2:51" s="12" customFormat="1">
      <c r="B301" s="141"/>
      <c r="D301" s="142" t="s">
        <v>145</v>
      </c>
      <c r="E301" s="143" t="s">
        <v>1</v>
      </c>
      <c r="F301" s="144" t="s">
        <v>373</v>
      </c>
      <c r="H301" s="145">
        <v>8.1999999999999993</v>
      </c>
      <c r="L301" s="141"/>
      <c r="M301" s="146"/>
      <c r="T301" s="147"/>
      <c r="AT301" s="143" t="s">
        <v>145</v>
      </c>
      <c r="AU301" s="143" t="s">
        <v>81</v>
      </c>
      <c r="AV301" s="12" t="s">
        <v>81</v>
      </c>
      <c r="AW301" s="12" t="s">
        <v>28</v>
      </c>
      <c r="AX301" s="12" t="s">
        <v>71</v>
      </c>
      <c r="AY301" s="143" t="s">
        <v>119</v>
      </c>
    </row>
    <row r="302" spans="2:51" s="14" customFormat="1">
      <c r="B302" s="164"/>
      <c r="D302" s="142" t="s">
        <v>145</v>
      </c>
      <c r="E302" s="165" t="s">
        <v>1</v>
      </c>
      <c r="F302" s="166" t="s">
        <v>299</v>
      </c>
      <c r="H302" s="165" t="s">
        <v>1</v>
      </c>
      <c r="L302" s="164"/>
      <c r="M302" s="167"/>
      <c r="T302" s="168"/>
      <c r="AT302" s="165" t="s">
        <v>145</v>
      </c>
      <c r="AU302" s="165" t="s">
        <v>81</v>
      </c>
      <c r="AV302" s="14" t="s">
        <v>79</v>
      </c>
      <c r="AW302" s="14" t="s">
        <v>28</v>
      </c>
      <c r="AX302" s="14" t="s">
        <v>71</v>
      </c>
      <c r="AY302" s="165" t="s">
        <v>119</v>
      </c>
    </row>
    <row r="303" spans="2:51" s="12" customFormat="1">
      <c r="B303" s="141"/>
      <c r="D303" s="142" t="s">
        <v>145</v>
      </c>
      <c r="E303" s="143" t="s">
        <v>1</v>
      </c>
      <c r="F303" s="144" t="s">
        <v>374</v>
      </c>
      <c r="H303" s="145">
        <v>5.76</v>
      </c>
      <c r="L303" s="141"/>
      <c r="M303" s="146"/>
      <c r="T303" s="147"/>
      <c r="AT303" s="143" t="s">
        <v>145</v>
      </c>
      <c r="AU303" s="143" t="s">
        <v>81</v>
      </c>
      <c r="AV303" s="12" t="s">
        <v>81</v>
      </c>
      <c r="AW303" s="12" t="s">
        <v>28</v>
      </c>
      <c r="AX303" s="12" t="s">
        <v>71</v>
      </c>
      <c r="AY303" s="143" t="s">
        <v>119</v>
      </c>
    </row>
    <row r="304" spans="2:51" s="14" customFormat="1">
      <c r="B304" s="164"/>
      <c r="D304" s="142" t="s">
        <v>145</v>
      </c>
      <c r="E304" s="165" t="s">
        <v>1</v>
      </c>
      <c r="F304" s="166" t="s">
        <v>301</v>
      </c>
      <c r="H304" s="165" t="s">
        <v>1</v>
      </c>
      <c r="L304" s="164"/>
      <c r="M304" s="167"/>
      <c r="T304" s="168"/>
      <c r="AT304" s="165" t="s">
        <v>145</v>
      </c>
      <c r="AU304" s="165" t="s">
        <v>81</v>
      </c>
      <c r="AV304" s="14" t="s">
        <v>79</v>
      </c>
      <c r="AW304" s="14" t="s">
        <v>28</v>
      </c>
      <c r="AX304" s="14" t="s">
        <v>71</v>
      </c>
      <c r="AY304" s="165" t="s">
        <v>119</v>
      </c>
    </row>
    <row r="305" spans="2:65" s="12" customFormat="1">
      <c r="B305" s="141"/>
      <c r="D305" s="142" t="s">
        <v>145</v>
      </c>
      <c r="E305" s="143" t="s">
        <v>1</v>
      </c>
      <c r="F305" s="144" t="s">
        <v>375</v>
      </c>
      <c r="H305" s="145">
        <v>1.71</v>
      </c>
      <c r="L305" s="141"/>
      <c r="M305" s="146"/>
      <c r="T305" s="147"/>
      <c r="AT305" s="143" t="s">
        <v>145</v>
      </c>
      <c r="AU305" s="143" t="s">
        <v>81</v>
      </c>
      <c r="AV305" s="12" t="s">
        <v>81</v>
      </c>
      <c r="AW305" s="12" t="s">
        <v>28</v>
      </c>
      <c r="AX305" s="12" t="s">
        <v>71</v>
      </c>
      <c r="AY305" s="143" t="s">
        <v>119</v>
      </c>
    </row>
    <row r="306" spans="2:65" s="13" customFormat="1">
      <c r="B306" s="148"/>
      <c r="D306" s="142" t="s">
        <v>145</v>
      </c>
      <c r="E306" s="149" t="s">
        <v>1</v>
      </c>
      <c r="F306" s="150" t="s">
        <v>148</v>
      </c>
      <c r="H306" s="151">
        <v>159.53699999999998</v>
      </c>
      <c r="L306" s="148"/>
      <c r="M306" s="152"/>
      <c r="T306" s="153"/>
      <c r="AT306" s="149" t="s">
        <v>145</v>
      </c>
      <c r="AU306" s="149" t="s">
        <v>81</v>
      </c>
      <c r="AV306" s="13" t="s">
        <v>126</v>
      </c>
      <c r="AW306" s="13" t="s">
        <v>28</v>
      </c>
      <c r="AX306" s="13" t="s">
        <v>71</v>
      </c>
      <c r="AY306" s="149" t="s">
        <v>119</v>
      </c>
    </row>
    <row r="307" spans="2:65" s="12" customFormat="1">
      <c r="B307" s="141"/>
      <c r="D307" s="142" t="s">
        <v>145</v>
      </c>
      <c r="E307" s="143" t="s">
        <v>1</v>
      </c>
      <c r="F307" s="144" t="s">
        <v>376</v>
      </c>
      <c r="H307" s="145">
        <v>319.07400000000001</v>
      </c>
      <c r="L307" s="141"/>
      <c r="M307" s="146"/>
      <c r="T307" s="147"/>
      <c r="AT307" s="143" t="s">
        <v>145</v>
      </c>
      <c r="AU307" s="143" t="s">
        <v>81</v>
      </c>
      <c r="AV307" s="12" t="s">
        <v>81</v>
      </c>
      <c r="AW307" s="12" t="s">
        <v>28</v>
      </c>
      <c r="AX307" s="12" t="s">
        <v>79</v>
      </c>
      <c r="AY307" s="143" t="s">
        <v>119</v>
      </c>
    </row>
    <row r="308" spans="2:65" s="1" customFormat="1" ht="24.2" customHeight="1">
      <c r="B308" s="124"/>
      <c r="C308" s="125" t="s">
        <v>377</v>
      </c>
      <c r="D308" s="125" t="s">
        <v>122</v>
      </c>
      <c r="E308" s="126" t="s">
        <v>378</v>
      </c>
      <c r="F308" s="127" t="s">
        <v>379</v>
      </c>
      <c r="G308" s="128" t="s">
        <v>140</v>
      </c>
      <c r="H308" s="129">
        <v>159.53700000000001</v>
      </c>
      <c r="I308" s="130"/>
      <c r="J308" s="130">
        <f>ROUND(I308*H308,2)</f>
        <v>0</v>
      </c>
      <c r="K308" s="131"/>
      <c r="L308" s="28"/>
      <c r="M308" s="132" t="s">
        <v>1</v>
      </c>
      <c r="N308" s="133" t="s">
        <v>36</v>
      </c>
      <c r="O308" s="134">
        <v>0.17199999999999999</v>
      </c>
      <c r="P308" s="134">
        <f>O308*H308</f>
        <v>27.440363999999999</v>
      </c>
      <c r="Q308" s="134">
        <v>1.2E-4</v>
      </c>
      <c r="R308" s="134">
        <f>Q308*H308</f>
        <v>1.9144440000000002E-2</v>
      </c>
      <c r="S308" s="134">
        <v>0</v>
      </c>
      <c r="T308" s="135">
        <f>S308*H308</f>
        <v>0</v>
      </c>
      <c r="AR308" s="136" t="s">
        <v>141</v>
      </c>
      <c r="AT308" s="136" t="s">
        <v>122</v>
      </c>
      <c r="AU308" s="136" t="s">
        <v>81</v>
      </c>
      <c r="AY308" s="16" t="s">
        <v>119</v>
      </c>
      <c r="BE308" s="137">
        <f>IF(N308="základní",J308,0)</f>
        <v>0</v>
      </c>
      <c r="BF308" s="137">
        <f>IF(N308="snížená",J308,0)</f>
        <v>0</v>
      </c>
      <c r="BG308" s="137">
        <f>IF(N308="zákl. přenesená",J308,0)</f>
        <v>0</v>
      </c>
      <c r="BH308" s="137">
        <f>IF(N308="sníž. přenesená",J308,0)</f>
        <v>0</v>
      </c>
      <c r="BI308" s="137">
        <f>IF(N308="nulová",J308,0)</f>
        <v>0</v>
      </c>
      <c r="BJ308" s="16" t="s">
        <v>79</v>
      </c>
      <c r="BK308" s="137">
        <f>ROUND(I308*H308,2)</f>
        <v>0</v>
      </c>
      <c r="BL308" s="16" t="s">
        <v>141</v>
      </c>
      <c r="BM308" s="136" t="s">
        <v>380</v>
      </c>
    </row>
    <row r="309" spans="2:65" s="1" customFormat="1">
      <c r="B309" s="28"/>
      <c r="D309" s="138" t="s">
        <v>143</v>
      </c>
      <c r="F309" s="139" t="s">
        <v>381</v>
      </c>
      <c r="L309" s="28"/>
      <c r="M309" s="140"/>
      <c r="T309" s="52"/>
      <c r="AT309" s="16" t="s">
        <v>143</v>
      </c>
      <c r="AU309" s="16" t="s">
        <v>81</v>
      </c>
    </row>
    <row r="310" spans="2:65" s="1" customFormat="1" ht="16.5" customHeight="1">
      <c r="B310" s="124"/>
      <c r="C310" s="125" t="s">
        <v>382</v>
      </c>
      <c r="D310" s="125" t="s">
        <v>122</v>
      </c>
      <c r="E310" s="126" t="s">
        <v>383</v>
      </c>
      <c r="F310" s="127" t="s">
        <v>384</v>
      </c>
      <c r="G310" s="128" t="s">
        <v>285</v>
      </c>
      <c r="H310" s="129">
        <v>978.36500000000001</v>
      </c>
      <c r="I310" s="130"/>
      <c r="J310" s="130">
        <f>ROUND(I310*H310,2)</f>
        <v>0</v>
      </c>
      <c r="K310" s="131"/>
      <c r="L310" s="28"/>
      <c r="M310" s="132" t="s">
        <v>1</v>
      </c>
      <c r="N310" s="133" t="s">
        <v>36</v>
      </c>
      <c r="O310" s="134">
        <v>0.05</v>
      </c>
      <c r="P310" s="134">
        <f>O310*H310</f>
        <v>48.91825</v>
      </c>
      <c r="Q310" s="134">
        <v>1.3999999999999999E-4</v>
      </c>
      <c r="R310" s="134">
        <f>Q310*H310</f>
        <v>0.13697109999999998</v>
      </c>
      <c r="S310" s="134">
        <v>0</v>
      </c>
      <c r="T310" s="135">
        <f>S310*H310</f>
        <v>0</v>
      </c>
      <c r="AR310" s="136" t="s">
        <v>126</v>
      </c>
      <c r="AT310" s="136" t="s">
        <v>122</v>
      </c>
      <c r="AU310" s="136" t="s">
        <v>81</v>
      </c>
      <c r="AY310" s="16" t="s">
        <v>119</v>
      </c>
      <c r="BE310" s="137">
        <f>IF(N310="základní",J310,0)</f>
        <v>0</v>
      </c>
      <c r="BF310" s="137">
        <f>IF(N310="snížená",J310,0)</f>
        <v>0</v>
      </c>
      <c r="BG310" s="137">
        <f>IF(N310="zákl. přenesená",J310,0)</f>
        <v>0</v>
      </c>
      <c r="BH310" s="137">
        <f>IF(N310="sníž. přenesená",J310,0)</f>
        <v>0</v>
      </c>
      <c r="BI310" s="137">
        <f>IF(N310="nulová",J310,0)</f>
        <v>0</v>
      </c>
      <c r="BJ310" s="16" t="s">
        <v>79</v>
      </c>
      <c r="BK310" s="137">
        <f>ROUND(I310*H310,2)</f>
        <v>0</v>
      </c>
      <c r="BL310" s="16" t="s">
        <v>126</v>
      </c>
      <c r="BM310" s="136" t="s">
        <v>385</v>
      </c>
    </row>
    <row r="311" spans="2:65" s="1" customFormat="1">
      <c r="B311" s="28"/>
      <c r="D311" s="138" t="s">
        <v>143</v>
      </c>
      <c r="F311" s="139" t="s">
        <v>386</v>
      </c>
      <c r="L311" s="28"/>
      <c r="M311" s="140"/>
      <c r="T311" s="52"/>
      <c r="AT311" s="16" t="s">
        <v>143</v>
      </c>
      <c r="AU311" s="16" t="s">
        <v>81</v>
      </c>
    </row>
    <row r="312" spans="2:65" s="14" customFormat="1">
      <c r="B312" s="164"/>
      <c r="D312" s="142" t="s">
        <v>145</v>
      </c>
      <c r="E312" s="165" t="s">
        <v>1</v>
      </c>
      <c r="F312" s="166" t="s">
        <v>387</v>
      </c>
      <c r="H312" s="165" t="s">
        <v>1</v>
      </c>
      <c r="L312" s="164"/>
      <c r="M312" s="167"/>
      <c r="T312" s="168"/>
      <c r="AT312" s="165" t="s">
        <v>145</v>
      </c>
      <c r="AU312" s="165" t="s">
        <v>81</v>
      </c>
      <c r="AV312" s="14" t="s">
        <v>79</v>
      </c>
      <c r="AW312" s="14" t="s">
        <v>28</v>
      </c>
      <c r="AX312" s="14" t="s">
        <v>71</v>
      </c>
      <c r="AY312" s="165" t="s">
        <v>119</v>
      </c>
    </row>
    <row r="313" spans="2:65" s="12" customFormat="1">
      <c r="B313" s="141"/>
      <c r="D313" s="142" t="s">
        <v>145</v>
      </c>
      <c r="E313" s="143" t="s">
        <v>1</v>
      </c>
      <c r="F313" s="144" t="s">
        <v>388</v>
      </c>
      <c r="H313" s="145">
        <v>417.16500000000002</v>
      </c>
      <c r="L313" s="141"/>
      <c r="M313" s="146"/>
      <c r="T313" s="147"/>
      <c r="AT313" s="143" t="s">
        <v>145</v>
      </c>
      <c r="AU313" s="143" t="s">
        <v>81</v>
      </c>
      <c r="AV313" s="12" t="s">
        <v>81</v>
      </c>
      <c r="AW313" s="12" t="s">
        <v>28</v>
      </c>
      <c r="AX313" s="12" t="s">
        <v>71</v>
      </c>
      <c r="AY313" s="143" t="s">
        <v>119</v>
      </c>
    </row>
    <row r="314" spans="2:65" s="14" customFormat="1">
      <c r="B314" s="164"/>
      <c r="D314" s="142" t="s">
        <v>145</v>
      </c>
      <c r="E314" s="165" t="s">
        <v>1</v>
      </c>
      <c r="F314" s="166" t="s">
        <v>389</v>
      </c>
      <c r="H314" s="165" t="s">
        <v>1</v>
      </c>
      <c r="L314" s="164"/>
      <c r="M314" s="167"/>
      <c r="T314" s="168"/>
      <c r="AT314" s="165" t="s">
        <v>145</v>
      </c>
      <c r="AU314" s="165" t="s">
        <v>81</v>
      </c>
      <c r="AV314" s="14" t="s">
        <v>79</v>
      </c>
      <c r="AW314" s="14" t="s">
        <v>28</v>
      </c>
      <c r="AX314" s="14" t="s">
        <v>71</v>
      </c>
      <c r="AY314" s="165" t="s">
        <v>119</v>
      </c>
    </row>
    <row r="315" spans="2:65" s="12" customFormat="1">
      <c r="B315" s="141"/>
      <c r="D315" s="142" t="s">
        <v>145</v>
      </c>
      <c r="E315" s="143" t="s">
        <v>1</v>
      </c>
      <c r="F315" s="144" t="s">
        <v>390</v>
      </c>
      <c r="H315" s="145">
        <v>561.20000000000005</v>
      </c>
      <c r="L315" s="141"/>
      <c r="M315" s="146"/>
      <c r="T315" s="147"/>
      <c r="AT315" s="143" t="s">
        <v>145</v>
      </c>
      <c r="AU315" s="143" t="s">
        <v>81</v>
      </c>
      <c r="AV315" s="12" t="s">
        <v>81</v>
      </c>
      <c r="AW315" s="12" t="s">
        <v>28</v>
      </c>
      <c r="AX315" s="12" t="s">
        <v>71</v>
      </c>
      <c r="AY315" s="143" t="s">
        <v>119</v>
      </c>
    </row>
    <row r="316" spans="2:65" s="13" customFormat="1">
      <c r="B316" s="148"/>
      <c r="D316" s="142" t="s">
        <v>145</v>
      </c>
      <c r="E316" s="149" t="s">
        <v>1</v>
      </c>
      <c r="F316" s="150" t="s">
        <v>148</v>
      </c>
      <c r="H316" s="151">
        <v>978.36500000000001</v>
      </c>
      <c r="L316" s="148"/>
      <c r="M316" s="152"/>
      <c r="T316" s="153"/>
      <c r="AT316" s="149" t="s">
        <v>145</v>
      </c>
      <c r="AU316" s="149" t="s">
        <v>81</v>
      </c>
      <c r="AV316" s="13" t="s">
        <v>126</v>
      </c>
      <c r="AW316" s="13" t="s">
        <v>28</v>
      </c>
      <c r="AX316" s="13" t="s">
        <v>79</v>
      </c>
      <c r="AY316" s="149" t="s">
        <v>119</v>
      </c>
    </row>
    <row r="317" spans="2:65" s="11" customFormat="1" ht="22.9" customHeight="1">
      <c r="B317" s="113"/>
      <c r="D317" s="114" t="s">
        <v>70</v>
      </c>
      <c r="E317" s="122" t="s">
        <v>391</v>
      </c>
      <c r="F317" s="122" t="s">
        <v>392</v>
      </c>
      <c r="J317" s="123">
        <f>BK317</f>
        <v>0</v>
      </c>
      <c r="L317" s="113"/>
      <c r="M317" s="117"/>
      <c r="P317" s="118">
        <f>SUM(P318:P323)</f>
        <v>4.7673759999999996</v>
      </c>
      <c r="R317" s="118">
        <f>SUM(R318:R323)</f>
        <v>0.37612800000000002</v>
      </c>
      <c r="T317" s="119">
        <f>SUM(T318:T323)</f>
        <v>0</v>
      </c>
      <c r="AR317" s="114" t="s">
        <v>81</v>
      </c>
      <c r="AT317" s="120" t="s">
        <v>70</v>
      </c>
      <c r="AU317" s="120" t="s">
        <v>79</v>
      </c>
      <c r="AY317" s="114" t="s">
        <v>119</v>
      </c>
      <c r="BK317" s="121">
        <f>SUM(BK318:BK323)</f>
        <v>0</v>
      </c>
    </row>
    <row r="318" spans="2:65" s="1" customFormat="1" ht="24.2" customHeight="1">
      <c r="B318" s="124"/>
      <c r="C318" s="125" t="s">
        <v>393</v>
      </c>
      <c r="D318" s="125" t="s">
        <v>122</v>
      </c>
      <c r="E318" s="126" t="s">
        <v>394</v>
      </c>
      <c r="F318" s="127" t="s">
        <v>395</v>
      </c>
      <c r="G318" s="128" t="s">
        <v>140</v>
      </c>
      <c r="H318" s="129">
        <v>7.2</v>
      </c>
      <c r="I318" s="130"/>
      <c r="J318" s="130">
        <f>ROUND(I318*H318,2)</f>
        <v>0</v>
      </c>
      <c r="K318" s="131"/>
      <c r="L318" s="28"/>
      <c r="M318" s="132" t="s">
        <v>1</v>
      </c>
      <c r="N318" s="133" t="s">
        <v>36</v>
      </c>
      <c r="O318" s="134">
        <v>0.47799999999999998</v>
      </c>
      <c r="P318" s="134">
        <f>O318*H318</f>
        <v>3.4415999999999998</v>
      </c>
      <c r="Q318" s="134">
        <v>2.1239999999999998E-2</v>
      </c>
      <c r="R318" s="134">
        <f>Q318*H318</f>
        <v>0.15292799999999998</v>
      </c>
      <c r="S318" s="134">
        <v>0</v>
      </c>
      <c r="T318" s="135">
        <f>S318*H318</f>
        <v>0</v>
      </c>
      <c r="AR318" s="136" t="s">
        <v>141</v>
      </c>
      <c r="AT318" s="136" t="s">
        <v>122</v>
      </c>
      <c r="AU318" s="136" t="s">
        <v>81</v>
      </c>
      <c r="AY318" s="16" t="s">
        <v>119</v>
      </c>
      <c r="BE318" s="137">
        <f>IF(N318="základní",J318,0)</f>
        <v>0</v>
      </c>
      <c r="BF318" s="137">
        <f>IF(N318="snížená",J318,0)</f>
        <v>0</v>
      </c>
      <c r="BG318" s="137">
        <f>IF(N318="zákl. přenesená",J318,0)</f>
        <v>0</v>
      </c>
      <c r="BH318" s="137">
        <f>IF(N318="sníž. přenesená",J318,0)</f>
        <v>0</v>
      </c>
      <c r="BI318" s="137">
        <f>IF(N318="nulová",J318,0)</f>
        <v>0</v>
      </c>
      <c r="BJ318" s="16" t="s">
        <v>79</v>
      </c>
      <c r="BK318" s="137">
        <f>ROUND(I318*H318,2)</f>
        <v>0</v>
      </c>
      <c r="BL318" s="16" t="s">
        <v>141</v>
      </c>
      <c r="BM318" s="136" t="s">
        <v>396</v>
      </c>
    </row>
    <row r="319" spans="2:65" s="12" customFormat="1">
      <c r="B319" s="141"/>
      <c r="D319" s="142" t="s">
        <v>145</v>
      </c>
      <c r="E319" s="143" t="s">
        <v>1</v>
      </c>
      <c r="F319" s="144" t="s">
        <v>397</v>
      </c>
      <c r="H319" s="145">
        <v>7.2</v>
      </c>
      <c r="L319" s="141"/>
      <c r="M319" s="146"/>
      <c r="T319" s="147"/>
      <c r="AT319" s="143" t="s">
        <v>145</v>
      </c>
      <c r="AU319" s="143" t="s">
        <v>81</v>
      </c>
      <c r="AV319" s="12" t="s">
        <v>81</v>
      </c>
      <c r="AW319" s="12" t="s">
        <v>28</v>
      </c>
      <c r="AX319" s="12" t="s">
        <v>71</v>
      </c>
      <c r="AY319" s="143" t="s">
        <v>119</v>
      </c>
    </row>
    <row r="320" spans="2:65" s="13" customFormat="1">
      <c r="B320" s="148"/>
      <c r="D320" s="142" t="s">
        <v>145</v>
      </c>
      <c r="E320" s="149" t="s">
        <v>1</v>
      </c>
      <c r="F320" s="150" t="s">
        <v>148</v>
      </c>
      <c r="H320" s="151">
        <v>7.2</v>
      </c>
      <c r="L320" s="148"/>
      <c r="M320" s="152"/>
      <c r="T320" s="153"/>
      <c r="AT320" s="149" t="s">
        <v>145</v>
      </c>
      <c r="AU320" s="149" t="s">
        <v>81</v>
      </c>
      <c r="AV320" s="13" t="s">
        <v>126</v>
      </c>
      <c r="AW320" s="13" t="s">
        <v>28</v>
      </c>
      <c r="AX320" s="13" t="s">
        <v>79</v>
      </c>
      <c r="AY320" s="149" t="s">
        <v>119</v>
      </c>
    </row>
    <row r="321" spans="2:65" s="1" customFormat="1" ht="16.5" customHeight="1">
      <c r="B321" s="124"/>
      <c r="C321" s="154" t="s">
        <v>398</v>
      </c>
      <c r="D321" s="154" t="s">
        <v>175</v>
      </c>
      <c r="E321" s="155" t="s">
        <v>399</v>
      </c>
      <c r="F321" s="156" t="s">
        <v>400</v>
      </c>
      <c r="G321" s="157" t="s">
        <v>140</v>
      </c>
      <c r="H321" s="158">
        <v>7.2</v>
      </c>
      <c r="I321" s="159"/>
      <c r="J321" s="159">
        <f>ROUND(I321*H321,2)</f>
        <v>0</v>
      </c>
      <c r="K321" s="160"/>
      <c r="L321" s="161"/>
      <c r="M321" s="162" t="s">
        <v>1</v>
      </c>
      <c r="N321" s="163" t="s">
        <v>36</v>
      </c>
      <c r="O321" s="134">
        <v>0</v>
      </c>
      <c r="P321" s="134">
        <f>O321*H321</f>
        <v>0</v>
      </c>
      <c r="Q321" s="134">
        <v>3.1E-2</v>
      </c>
      <c r="R321" s="134">
        <f>Q321*H321</f>
        <v>0.22320000000000001</v>
      </c>
      <c r="S321" s="134">
        <v>0</v>
      </c>
      <c r="T321" s="135">
        <f>S321*H321</f>
        <v>0</v>
      </c>
      <c r="AR321" s="136" t="s">
        <v>178</v>
      </c>
      <c r="AT321" s="136" t="s">
        <v>175</v>
      </c>
      <c r="AU321" s="136" t="s">
        <v>81</v>
      </c>
      <c r="AY321" s="16" t="s">
        <v>119</v>
      </c>
      <c r="BE321" s="137">
        <f>IF(N321="základní",J321,0)</f>
        <v>0</v>
      </c>
      <c r="BF321" s="137">
        <f>IF(N321="snížená",J321,0)</f>
        <v>0</v>
      </c>
      <c r="BG321" s="137">
        <f>IF(N321="zákl. přenesená",J321,0)</f>
        <v>0</v>
      </c>
      <c r="BH321" s="137">
        <f>IF(N321="sníž. přenesená",J321,0)</f>
        <v>0</v>
      </c>
      <c r="BI321" s="137">
        <f>IF(N321="nulová",J321,0)</f>
        <v>0</v>
      </c>
      <c r="BJ321" s="16" t="s">
        <v>79</v>
      </c>
      <c r="BK321" s="137">
        <f>ROUND(I321*H321,2)</f>
        <v>0</v>
      </c>
      <c r="BL321" s="16" t="s">
        <v>141</v>
      </c>
      <c r="BM321" s="136" t="s">
        <v>401</v>
      </c>
    </row>
    <row r="322" spans="2:65" s="1" customFormat="1" ht="24.2" customHeight="1">
      <c r="B322" s="124"/>
      <c r="C322" s="125" t="s">
        <v>402</v>
      </c>
      <c r="D322" s="125" t="s">
        <v>122</v>
      </c>
      <c r="E322" s="126" t="s">
        <v>403</v>
      </c>
      <c r="F322" s="127" t="s">
        <v>404</v>
      </c>
      <c r="G322" s="128" t="s">
        <v>158</v>
      </c>
      <c r="H322" s="129">
        <v>0.376</v>
      </c>
      <c r="I322" s="130"/>
      <c r="J322" s="130">
        <f>ROUND(I322*H322,2)</f>
        <v>0</v>
      </c>
      <c r="K322" s="131"/>
      <c r="L322" s="28"/>
      <c r="M322" s="132" t="s">
        <v>1</v>
      </c>
      <c r="N322" s="133" t="s">
        <v>36</v>
      </c>
      <c r="O322" s="134">
        <v>3.5259999999999998</v>
      </c>
      <c r="P322" s="134">
        <f>O322*H322</f>
        <v>1.3257759999999998</v>
      </c>
      <c r="Q322" s="134">
        <v>0</v>
      </c>
      <c r="R322" s="134">
        <f>Q322*H322</f>
        <v>0</v>
      </c>
      <c r="S322" s="134">
        <v>0</v>
      </c>
      <c r="T322" s="135">
        <f>S322*H322</f>
        <v>0</v>
      </c>
      <c r="AR322" s="136" t="s">
        <v>141</v>
      </c>
      <c r="AT322" s="136" t="s">
        <v>122</v>
      </c>
      <c r="AU322" s="136" t="s">
        <v>81</v>
      </c>
      <c r="AY322" s="16" t="s">
        <v>119</v>
      </c>
      <c r="BE322" s="137">
        <f>IF(N322="základní",J322,0)</f>
        <v>0</v>
      </c>
      <c r="BF322" s="137">
        <f>IF(N322="snížená",J322,0)</f>
        <v>0</v>
      </c>
      <c r="BG322" s="137">
        <f>IF(N322="zákl. přenesená",J322,0)</f>
        <v>0</v>
      </c>
      <c r="BH322" s="137">
        <f>IF(N322="sníž. přenesená",J322,0)</f>
        <v>0</v>
      </c>
      <c r="BI322" s="137">
        <f>IF(N322="nulová",J322,0)</f>
        <v>0</v>
      </c>
      <c r="BJ322" s="16" t="s">
        <v>79</v>
      </c>
      <c r="BK322" s="137">
        <f>ROUND(I322*H322,2)</f>
        <v>0</v>
      </c>
      <c r="BL322" s="16" t="s">
        <v>141</v>
      </c>
      <c r="BM322" s="136" t="s">
        <v>405</v>
      </c>
    </row>
    <row r="323" spans="2:65" s="1" customFormat="1">
      <c r="B323" s="28"/>
      <c r="D323" s="138" t="s">
        <v>143</v>
      </c>
      <c r="F323" s="139" t="s">
        <v>406</v>
      </c>
      <c r="L323" s="28"/>
      <c r="M323" s="140"/>
      <c r="T323" s="52"/>
      <c r="AT323" s="16" t="s">
        <v>143</v>
      </c>
      <c r="AU323" s="16" t="s">
        <v>81</v>
      </c>
    </row>
    <row r="324" spans="2:65" s="11" customFormat="1" ht="25.9" customHeight="1">
      <c r="B324" s="113"/>
      <c r="D324" s="114" t="s">
        <v>70</v>
      </c>
      <c r="E324" s="115" t="s">
        <v>407</v>
      </c>
      <c r="F324" s="115" t="s">
        <v>408</v>
      </c>
      <c r="J324" s="116">
        <f>BK324</f>
        <v>0</v>
      </c>
      <c r="L324" s="113"/>
      <c r="M324" s="117"/>
      <c r="P324" s="118">
        <f>P325+P330</f>
        <v>0</v>
      </c>
      <c r="R324" s="118">
        <f>R325+R330</f>
        <v>0</v>
      </c>
      <c r="T324" s="119">
        <f>T325+T330</f>
        <v>0</v>
      </c>
      <c r="AR324" s="114" t="s">
        <v>155</v>
      </c>
      <c r="AT324" s="120" t="s">
        <v>70</v>
      </c>
      <c r="AU324" s="120" t="s">
        <v>71</v>
      </c>
      <c r="AY324" s="114" t="s">
        <v>119</v>
      </c>
      <c r="BK324" s="121">
        <f>BK325+BK330</f>
        <v>0</v>
      </c>
    </row>
    <row r="325" spans="2:65" s="11" customFormat="1" ht="22.9" customHeight="1">
      <c r="B325" s="113"/>
      <c r="D325" s="114" t="s">
        <v>70</v>
      </c>
      <c r="E325" s="122" t="s">
        <v>409</v>
      </c>
      <c r="F325" s="122" t="s">
        <v>410</v>
      </c>
      <c r="J325" s="123">
        <f>BK325</f>
        <v>0</v>
      </c>
      <c r="L325" s="113"/>
      <c r="M325" s="117"/>
      <c r="P325" s="118">
        <f>SUM(P326:P329)</f>
        <v>0</v>
      </c>
      <c r="R325" s="118">
        <f>SUM(R326:R329)</f>
        <v>0</v>
      </c>
      <c r="T325" s="119">
        <f>SUM(T326:T329)</f>
        <v>0</v>
      </c>
      <c r="AR325" s="114" t="s">
        <v>155</v>
      </c>
      <c r="AT325" s="120" t="s">
        <v>70</v>
      </c>
      <c r="AU325" s="120" t="s">
        <v>79</v>
      </c>
      <c r="AY325" s="114" t="s">
        <v>119</v>
      </c>
      <c r="BK325" s="121">
        <f>SUM(BK326:BK329)</f>
        <v>0</v>
      </c>
    </row>
    <row r="326" spans="2:65" s="1" customFormat="1" ht="16.5" customHeight="1">
      <c r="B326" s="124"/>
      <c r="C326" s="125" t="s">
        <v>411</v>
      </c>
      <c r="D326" s="125" t="s">
        <v>122</v>
      </c>
      <c r="E326" s="126" t="s">
        <v>412</v>
      </c>
      <c r="F326" s="127" t="s">
        <v>413</v>
      </c>
      <c r="G326" s="128" t="s">
        <v>414</v>
      </c>
      <c r="H326" s="129">
        <v>1</v>
      </c>
      <c r="I326" s="130"/>
      <c r="J326" s="130">
        <f>ROUND(I326*H326,2)</f>
        <v>0</v>
      </c>
      <c r="K326" s="131"/>
      <c r="L326" s="28"/>
      <c r="M326" s="132" t="s">
        <v>1</v>
      </c>
      <c r="N326" s="133" t="s">
        <v>36</v>
      </c>
      <c r="O326" s="134">
        <v>0</v>
      </c>
      <c r="P326" s="134">
        <f>O326*H326</f>
        <v>0</v>
      </c>
      <c r="Q326" s="134">
        <v>0</v>
      </c>
      <c r="R326" s="134">
        <f>Q326*H326</f>
        <v>0</v>
      </c>
      <c r="S326" s="134">
        <v>0</v>
      </c>
      <c r="T326" s="135">
        <f>S326*H326</f>
        <v>0</v>
      </c>
      <c r="AR326" s="136" t="s">
        <v>415</v>
      </c>
      <c r="AT326" s="136" t="s">
        <v>122</v>
      </c>
      <c r="AU326" s="136" t="s">
        <v>81</v>
      </c>
      <c r="AY326" s="16" t="s">
        <v>119</v>
      </c>
      <c r="BE326" s="137">
        <f>IF(N326="základní",J326,0)</f>
        <v>0</v>
      </c>
      <c r="BF326" s="137">
        <f>IF(N326="snížená",J326,0)</f>
        <v>0</v>
      </c>
      <c r="BG326" s="137">
        <f>IF(N326="zákl. přenesená",J326,0)</f>
        <v>0</v>
      </c>
      <c r="BH326" s="137">
        <f>IF(N326="sníž. přenesená",J326,0)</f>
        <v>0</v>
      </c>
      <c r="BI326" s="137">
        <f>IF(N326="nulová",J326,0)</f>
        <v>0</v>
      </c>
      <c r="BJ326" s="16" t="s">
        <v>79</v>
      </c>
      <c r="BK326" s="137">
        <f>ROUND(I326*H326,2)</f>
        <v>0</v>
      </c>
      <c r="BL326" s="16" t="s">
        <v>415</v>
      </c>
      <c r="BM326" s="136" t="s">
        <v>416</v>
      </c>
    </row>
    <row r="327" spans="2:65" s="1" customFormat="1">
      <c r="B327" s="28"/>
      <c r="D327" s="138" t="s">
        <v>143</v>
      </c>
      <c r="F327" s="139" t="s">
        <v>417</v>
      </c>
      <c r="L327" s="28"/>
      <c r="M327" s="140"/>
      <c r="T327" s="52"/>
      <c r="AT327" s="16" t="s">
        <v>143</v>
      </c>
      <c r="AU327" s="16" t="s">
        <v>81</v>
      </c>
    </row>
    <row r="328" spans="2:65" s="1" customFormat="1" ht="16.5" customHeight="1">
      <c r="B328" s="124"/>
      <c r="C328" s="125" t="s">
        <v>418</v>
      </c>
      <c r="D328" s="125" t="s">
        <v>122</v>
      </c>
      <c r="E328" s="126" t="s">
        <v>419</v>
      </c>
      <c r="F328" s="127" t="s">
        <v>420</v>
      </c>
      <c r="G328" s="128" t="s">
        <v>421</v>
      </c>
      <c r="H328" s="129">
        <v>1</v>
      </c>
      <c r="I328" s="130"/>
      <c r="J328" s="130">
        <f>ROUND(I328*H328,2)</f>
        <v>0</v>
      </c>
      <c r="K328" s="131"/>
      <c r="L328" s="28"/>
      <c r="M328" s="132" t="s">
        <v>1</v>
      </c>
      <c r="N328" s="133" t="s">
        <v>36</v>
      </c>
      <c r="O328" s="134">
        <v>0</v>
      </c>
      <c r="P328" s="134">
        <f>O328*H328</f>
        <v>0</v>
      </c>
      <c r="Q328" s="134">
        <v>0</v>
      </c>
      <c r="R328" s="134">
        <f>Q328*H328</f>
        <v>0</v>
      </c>
      <c r="S328" s="134">
        <v>0</v>
      </c>
      <c r="T328" s="135">
        <f>S328*H328</f>
        <v>0</v>
      </c>
      <c r="AR328" s="136" t="s">
        <v>415</v>
      </c>
      <c r="AT328" s="136" t="s">
        <v>122</v>
      </c>
      <c r="AU328" s="136" t="s">
        <v>81</v>
      </c>
      <c r="AY328" s="16" t="s">
        <v>119</v>
      </c>
      <c r="BE328" s="137">
        <f>IF(N328="základní",J328,0)</f>
        <v>0</v>
      </c>
      <c r="BF328" s="137">
        <f>IF(N328="snížená",J328,0)</f>
        <v>0</v>
      </c>
      <c r="BG328" s="137">
        <f>IF(N328="zákl. přenesená",J328,0)</f>
        <v>0</v>
      </c>
      <c r="BH328" s="137">
        <f>IF(N328="sníž. přenesená",J328,0)</f>
        <v>0</v>
      </c>
      <c r="BI328" s="137">
        <f>IF(N328="nulová",J328,0)</f>
        <v>0</v>
      </c>
      <c r="BJ328" s="16" t="s">
        <v>79</v>
      </c>
      <c r="BK328" s="137">
        <f>ROUND(I328*H328,2)</f>
        <v>0</v>
      </c>
      <c r="BL328" s="16" t="s">
        <v>415</v>
      </c>
      <c r="BM328" s="136" t="s">
        <v>422</v>
      </c>
    </row>
    <row r="329" spans="2:65" s="1" customFormat="1">
      <c r="B329" s="28"/>
      <c r="D329" s="138" t="s">
        <v>143</v>
      </c>
      <c r="F329" s="139" t="s">
        <v>423</v>
      </c>
      <c r="L329" s="28"/>
      <c r="M329" s="140"/>
      <c r="T329" s="52"/>
      <c r="AT329" s="16" t="s">
        <v>143</v>
      </c>
      <c r="AU329" s="16" t="s">
        <v>81</v>
      </c>
    </row>
    <row r="330" spans="2:65" s="11" customFormat="1" ht="22.9" customHeight="1">
      <c r="B330" s="113"/>
      <c r="D330" s="114" t="s">
        <v>70</v>
      </c>
      <c r="E330" s="122" t="s">
        <v>424</v>
      </c>
      <c r="F330" s="122" t="s">
        <v>425</v>
      </c>
      <c r="J330" s="123">
        <f>BK330</f>
        <v>0</v>
      </c>
      <c r="L330" s="113"/>
      <c r="M330" s="117"/>
      <c r="P330" s="118">
        <f>SUM(P331:P332)</f>
        <v>0</v>
      </c>
      <c r="R330" s="118">
        <f>SUM(R331:R332)</f>
        <v>0</v>
      </c>
      <c r="T330" s="119">
        <f>SUM(T331:T332)</f>
        <v>0</v>
      </c>
      <c r="AR330" s="114" t="s">
        <v>155</v>
      </c>
      <c r="AT330" s="120" t="s">
        <v>70</v>
      </c>
      <c r="AU330" s="120" t="s">
        <v>79</v>
      </c>
      <c r="AY330" s="114" t="s">
        <v>119</v>
      </c>
      <c r="BK330" s="121">
        <f>SUM(BK331:BK332)</f>
        <v>0</v>
      </c>
    </row>
    <row r="331" spans="2:65" s="1" customFormat="1" ht="16.5" customHeight="1">
      <c r="B331" s="124"/>
      <c r="C331" s="125" t="s">
        <v>426</v>
      </c>
      <c r="D331" s="125" t="s">
        <v>122</v>
      </c>
      <c r="E331" s="126" t="s">
        <v>427</v>
      </c>
      <c r="F331" s="127" t="s">
        <v>425</v>
      </c>
      <c r="G331" s="128" t="s">
        <v>421</v>
      </c>
      <c r="H331" s="129">
        <v>1</v>
      </c>
      <c r="I331" s="130"/>
      <c r="J331" s="130">
        <f>ROUND(I331*H331,2)</f>
        <v>0</v>
      </c>
      <c r="K331" s="131"/>
      <c r="L331" s="28"/>
      <c r="M331" s="132" t="s">
        <v>1</v>
      </c>
      <c r="N331" s="133" t="s">
        <v>36</v>
      </c>
      <c r="O331" s="134">
        <v>0</v>
      </c>
      <c r="P331" s="134">
        <f>O331*H331</f>
        <v>0</v>
      </c>
      <c r="Q331" s="134">
        <v>0</v>
      </c>
      <c r="R331" s="134">
        <f>Q331*H331</f>
        <v>0</v>
      </c>
      <c r="S331" s="134">
        <v>0</v>
      </c>
      <c r="T331" s="135">
        <f>S331*H331</f>
        <v>0</v>
      </c>
      <c r="AR331" s="136" t="s">
        <v>415</v>
      </c>
      <c r="AT331" s="136" t="s">
        <v>122</v>
      </c>
      <c r="AU331" s="136" t="s">
        <v>81</v>
      </c>
      <c r="AY331" s="16" t="s">
        <v>119</v>
      </c>
      <c r="BE331" s="137">
        <f>IF(N331="základní",J331,0)</f>
        <v>0</v>
      </c>
      <c r="BF331" s="137">
        <f>IF(N331="snížená",J331,0)</f>
        <v>0</v>
      </c>
      <c r="BG331" s="137">
        <f>IF(N331="zákl. přenesená",J331,0)</f>
        <v>0</v>
      </c>
      <c r="BH331" s="137">
        <f>IF(N331="sníž. přenesená",J331,0)</f>
        <v>0</v>
      </c>
      <c r="BI331" s="137">
        <f>IF(N331="nulová",J331,0)</f>
        <v>0</v>
      </c>
      <c r="BJ331" s="16" t="s">
        <v>79</v>
      </c>
      <c r="BK331" s="137">
        <f>ROUND(I331*H331,2)</f>
        <v>0</v>
      </c>
      <c r="BL331" s="16" t="s">
        <v>415</v>
      </c>
      <c r="BM331" s="136" t="s">
        <v>428</v>
      </c>
    </row>
    <row r="332" spans="2:65" s="1" customFormat="1">
      <c r="B332" s="28"/>
      <c r="D332" s="138" t="s">
        <v>143</v>
      </c>
      <c r="F332" s="139" t="s">
        <v>429</v>
      </c>
      <c r="L332" s="28"/>
      <c r="M332" s="169"/>
      <c r="N332" s="170"/>
      <c r="O332" s="170"/>
      <c r="P332" s="170"/>
      <c r="Q332" s="170"/>
      <c r="R332" s="170"/>
      <c r="S332" s="170"/>
      <c r="T332" s="171"/>
      <c r="AT332" s="16" t="s">
        <v>143</v>
      </c>
      <c r="AU332" s="16" t="s">
        <v>81</v>
      </c>
    </row>
    <row r="333" spans="2:65" s="1" customFormat="1" ht="6.95" customHeight="1">
      <c r="B333" s="40"/>
      <c r="C333" s="41"/>
      <c r="D333" s="41"/>
      <c r="E333" s="41"/>
      <c r="F333" s="41"/>
      <c r="G333" s="41"/>
      <c r="H333" s="41"/>
      <c r="I333" s="41"/>
      <c r="J333" s="41"/>
      <c r="K333" s="41"/>
      <c r="L333" s="28"/>
    </row>
  </sheetData>
  <autoFilter ref="C129:K332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hyperlinks>
    <hyperlink ref="F139" r:id="rId1" xr:uid="{00000000-0004-0000-0100-000000000000}"/>
    <hyperlink ref="F144" r:id="rId2" xr:uid="{00000000-0004-0000-0100-000001000000}"/>
    <hyperlink ref="F148" r:id="rId3" xr:uid="{00000000-0004-0000-0100-000002000000}"/>
    <hyperlink ref="F151" r:id="rId4" xr:uid="{00000000-0004-0000-0100-000003000000}"/>
    <hyperlink ref="F156" r:id="rId5" xr:uid="{00000000-0004-0000-0100-000004000000}"/>
    <hyperlink ref="F161" r:id="rId6" xr:uid="{00000000-0004-0000-0100-000005000000}"/>
    <hyperlink ref="F163" r:id="rId7" xr:uid="{00000000-0004-0000-0100-000006000000}"/>
    <hyperlink ref="F167" r:id="rId8" xr:uid="{00000000-0004-0000-0100-000007000000}"/>
    <hyperlink ref="F171" r:id="rId9" xr:uid="{00000000-0004-0000-0100-000008000000}"/>
    <hyperlink ref="F173" r:id="rId10" xr:uid="{00000000-0004-0000-0100-000009000000}"/>
    <hyperlink ref="F177" r:id="rId11" xr:uid="{00000000-0004-0000-0100-00000A000000}"/>
    <hyperlink ref="F184" r:id="rId12" xr:uid="{00000000-0004-0000-0100-00000B000000}"/>
    <hyperlink ref="F187" r:id="rId13" xr:uid="{00000000-0004-0000-0100-00000C000000}"/>
    <hyperlink ref="F194" r:id="rId14" xr:uid="{00000000-0004-0000-0100-00000D000000}"/>
    <hyperlink ref="F197" r:id="rId15" xr:uid="{00000000-0004-0000-0100-00000E000000}"/>
    <hyperlink ref="F211" r:id="rId16" xr:uid="{00000000-0004-0000-0100-00000F000000}"/>
    <hyperlink ref="F280" r:id="rId17" xr:uid="{00000000-0004-0000-0100-000010000000}"/>
    <hyperlink ref="F283" r:id="rId18" xr:uid="{00000000-0004-0000-0100-000011000000}"/>
    <hyperlink ref="F288" r:id="rId19" xr:uid="{00000000-0004-0000-0100-000012000000}"/>
    <hyperlink ref="F309" r:id="rId20" xr:uid="{00000000-0004-0000-0100-000013000000}"/>
    <hyperlink ref="F311" r:id="rId21" xr:uid="{00000000-0004-0000-0100-000014000000}"/>
    <hyperlink ref="F323" r:id="rId22" xr:uid="{00000000-0004-0000-0100-000015000000}"/>
    <hyperlink ref="F327" r:id="rId23" xr:uid="{00000000-0004-0000-0100-000016000000}"/>
    <hyperlink ref="F329" r:id="rId24" xr:uid="{00000000-0004-0000-0100-000017000000}"/>
    <hyperlink ref="F332" r:id="rId25" xr:uid="{00000000-0004-0000-01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1-1 - Stavební práce</vt:lpstr>
      <vt:lpstr>'1-1 - Stavební práce'!Názvy_tisku</vt:lpstr>
      <vt:lpstr>'Rekapitulace stavby'!Názvy_tisku</vt:lpstr>
      <vt:lpstr>'1-1 - Stavební práce'!Oblast_tisku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Štěpánka Stezková</dc:creator>
  <cp:lastModifiedBy>Cíglerová Sofie</cp:lastModifiedBy>
  <dcterms:created xsi:type="dcterms:W3CDTF">2024-09-17T04:59:13Z</dcterms:created>
  <dcterms:modified xsi:type="dcterms:W3CDTF">2024-09-17T11:26:41Z</dcterms:modified>
</cp:coreProperties>
</file>