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C:\Users\orlov\Desktop\PRÁCE\FlexiProjekt\Předboj_20250220\02_verze 1 - Předboj\"/>
    </mc:Choice>
  </mc:AlternateContent>
  <xr:revisionPtr revIDLastSave="0" documentId="13_ncr:1_{E9775104-5E23-472E-ACE9-477959582B9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kapitulace stavby" sheetId="1" r:id="rId1"/>
    <sheet name="2484-8 - OÚ Předboj - Opr..." sheetId="2" r:id="rId2"/>
  </sheets>
  <definedNames>
    <definedName name="_xlnm._FilterDatabase" localSheetId="1" hidden="1">'2484-8 - OÚ Předboj - Opr...'!$C$129:$K$212</definedName>
    <definedName name="_xlnm.Print_Titles" localSheetId="1">'2484-8 - OÚ Předboj - Opr...'!$129:$129</definedName>
    <definedName name="_xlnm.Print_Titles" localSheetId="0">'Rekapitulace stavby'!$92:$92</definedName>
    <definedName name="_xlnm.Print_Area" localSheetId="1">'2484-8 - OÚ Předboj - Opr...'!$C$4:$J$76,'2484-8 - OÚ Předboj - Opr...'!$C$82:$J$111,'2484-8 - OÚ Předboj - Opr...'!$C$117:$J$212</definedName>
    <definedName name="_xlnm.Print_Area" localSheetId="0">'Rekapitulace stavby'!$D$4:$AO$76,'Rekapitulace stavby'!$C$82:$AQ$96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7" i="2" l="1"/>
  <c r="J36" i="2"/>
  <c r="AY95" i="1"/>
  <c r="J35" i="2"/>
  <c r="AX95" i="1" s="1"/>
  <c r="BI212" i="2"/>
  <c r="BH212" i="2"/>
  <c r="BG212" i="2"/>
  <c r="BF212" i="2"/>
  <c r="T212" i="2"/>
  <c r="T211" i="2"/>
  <c r="R212" i="2"/>
  <c r="R211" i="2" s="1"/>
  <c r="R208" i="2" s="1"/>
  <c r="P212" i="2"/>
  <c r="P211" i="2"/>
  <c r="BI210" i="2"/>
  <c r="BH210" i="2"/>
  <c r="BG210" i="2"/>
  <c r="BF210" i="2"/>
  <c r="T210" i="2"/>
  <c r="T209" i="2" s="1"/>
  <c r="T208" i="2" s="1"/>
  <c r="R210" i="2"/>
  <c r="R209" i="2"/>
  <c r="P210" i="2"/>
  <c r="P209" i="2"/>
  <c r="P208" i="2" s="1"/>
  <c r="BI207" i="2"/>
  <c r="BH207" i="2"/>
  <c r="BG207" i="2"/>
  <c r="BF207" i="2"/>
  <c r="T207" i="2"/>
  <c r="T206" i="2"/>
  <c r="T205" i="2" s="1"/>
  <c r="R207" i="2"/>
  <c r="R206" i="2"/>
  <c r="R205" i="2" s="1"/>
  <c r="P207" i="2"/>
  <c r="P206" i="2"/>
  <c r="P205" i="2"/>
  <c r="BI204" i="2"/>
  <c r="BH204" i="2"/>
  <c r="BG204" i="2"/>
  <c r="BF204" i="2"/>
  <c r="T204" i="2"/>
  <c r="T203" i="2"/>
  <c r="R204" i="2"/>
  <c r="R203" i="2"/>
  <c r="P204" i="2"/>
  <c r="P203" i="2" s="1"/>
  <c r="BI202" i="2"/>
  <c r="BH202" i="2"/>
  <c r="BG202" i="2"/>
  <c r="BF202" i="2"/>
  <c r="T202" i="2"/>
  <c r="R202" i="2"/>
  <c r="P202" i="2"/>
  <c r="BI201" i="2"/>
  <c r="BH201" i="2"/>
  <c r="BG201" i="2"/>
  <c r="BF201" i="2"/>
  <c r="T201" i="2"/>
  <c r="R201" i="2"/>
  <c r="P201" i="2"/>
  <c r="BI200" i="2"/>
  <c r="BH200" i="2"/>
  <c r="BG200" i="2"/>
  <c r="BF200" i="2"/>
  <c r="T200" i="2"/>
  <c r="R200" i="2"/>
  <c r="P200" i="2"/>
  <c r="BI199" i="2"/>
  <c r="BH199" i="2"/>
  <c r="BG199" i="2"/>
  <c r="BF199" i="2"/>
  <c r="T199" i="2"/>
  <c r="R199" i="2"/>
  <c r="P199" i="2"/>
  <c r="BI198" i="2"/>
  <c r="BH198" i="2"/>
  <c r="BG198" i="2"/>
  <c r="BF198" i="2"/>
  <c r="T198" i="2"/>
  <c r="R198" i="2"/>
  <c r="P198" i="2"/>
  <c r="BI197" i="2"/>
  <c r="BH197" i="2"/>
  <c r="BG197" i="2"/>
  <c r="BF197" i="2"/>
  <c r="T197" i="2"/>
  <c r="R197" i="2"/>
  <c r="P197" i="2"/>
  <c r="BI196" i="2"/>
  <c r="BH196" i="2"/>
  <c r="BG196" i="2"/>
  <c r="BF196" i="2"/>
  <c r="T196" i="2"/>
  <c r="R196" i="2"/>
  <c r="P196" i="2"/>
  <c r="BI195" i="2"/>
  <c r="BH195" i="2"/>
  <c r="BG195" i="2"/>
  <c r="BF195" i="2"/>
  <c r="T195" i="2"/>
  <c r="R195" i="2"/>
  <c r="P195" i="2"/>
  <c r="BI194" i="2"/>
  <c r="BH194" i="2"/>
  <c r="BG194" i="2"/>
  <c r="BF194" i="2"/>
  <c r="T194" i="2"/>
  <c r="R194" i="2"/>
  <c r="P194" i="2"/>
  <c r="BI193" i="2"/>
  <c r="BH193" i="2"/>
  <c r="BG193" i="2"/>
  <c r="BF193" i="2"/>
  <c r="T193" i="2"/>
  <c r="R193" i="2"/>
  <c r="P193" i="2"/>
  <c r="BI192" i="2"/>
  <c r="BH192" i="2"/>
  <c r="BG192" i="2"/>
  <c r="BF192" i="2"/>
  <c r="T192" i="2"/>
  <c r="R192" i="2"/>
  <c r="P192" i="2"/>
  <c r="BI191" i="2"/>
  <c r="BH191" i="2"/>
  <c r="BG191" i="2"/>
  <c r="BF191" i="2"/>
  <c r="T191" i="2"/>
  <c r="R191" i="2"/>
  <c r="P191" i="2"/>
  <c r="BI189" i="2"/>
  <c r="BH189" i="2"/>
  <c r="BG189" i="2"/>
  <c r="BF189" i="2"/>
  <c r="T189" i="2"/>
  <c r="R189" i="2"/>
  <c r="P189" i="2"/>
  <c r="BI188" i="2"/>
  <c r="BH188" i="2"/>
  <c r="BG188" i="2"/>
  <c r="BF188" i="2"/>
  <c r="T188" i="2"/>
  <c r="R188" i="2"/>
  <c r="P188" i="2"/>
  <c r="BI187" i="2"/>
  <c r="BH187" i="2"/>
  <c r="BG187" i="2"/>
  <c r="BF187" i="2"/>
  <c r="T187" i="2"/>
  <c r="R187" i="2"/>
  <c r="P187" i="2"/>
  <c r="BI186" i="2"/>
  <c r="BH186" i="2"/>
  <c r="BG186" i="2"/>
  <c r="BF186" i="2"/>
  <c r="T186" i="2"/>
  <c r="R186" i="2"/>
  <c r="P186" i="2"/>
  <c r="BI185" i="2"/>
  <c r="BH185" i="2"/>
  <c r="BG185" i="2"/>
  <c r="BF185" i="2"/>
  <c r="T185" i="2"/>
  <c r="R185" i="2"/>
  <c r="P185" i="2"/>
  <c r="BI184" i="2"/>
  <c r="BH184" i="2"/>
  <c r="BG184" i="2"/>
  <c r="BF184" i="2"/>
  <c r="T184" i="2"/>
  <c r="R184" i="2"/>
  <c r="P184" i="2"/>
  <c r="BI183" i="2"/>
  <c r="BH183" i="2"/>
  <c r="BG183" i="2"/>
  <c r="BF183" i="2"/>
  <c r="T183" i="2"/>
  <c r="R183" i="2"/>
  <c r="P183" i="2"/>
  <c r="BI182" i="2"/>
  <c r="BH182" i="2"/>
  <c r="BG182" i="2"/>
  <c r="BF182" i="2"/>
  <c r="T182" i="2"/>
  <c r="R182" i="2"/>
  <c r="P182" i="2"/>
  <c r="BI181" i="2"/>
  <c r="BH181" i="2"/>
  <c r="BG181" i="2"/>
  <c r="BF181" i="2"/>
  <c r="T181" i="2"/>
  <c r="R181" i="2"/>
  <c r="P181" i="2"/>
  <c r="BI180" i="2"/>
  <c r="BH180" i="2"/>
  <c r="BG180" i="2"/>
  <c r="BF180" i="2"/>
  <c r="T180" i="2"/>
  <c r="R180" i="2"/>
  <c r="P180" i="2"/>
  <c r="BI179" i="2"/>
  <c r="BH179" i="2"/>
  <c r="BG179" i="2"/>
  <c r="BF179" i="2"/>
  <c r="T179" i="2"/>
  <c r="R179" i="2"/>
  <c r="P179" i="2"/>
  <c r="BI178" i="2"/>
  <c r="BH178" i="2"/>
  <c r="BG178" i="2"/>
  <c r="BF178" i="2"/>
  <c r="T178" i="2"/>
  <c r="R178" i="2"/>
  <c r="P178" i="2"/>
  <c r="BI177" i="2"/>
  <c r="BH177" i="2"/>
  <c r="BG177" i="2"/>
  <c r="BF177" i="2"/>
  <c r="T177" i="2"/>
  <c r="R177" i="2"/>
  <c r="P177" i="2"/>
  <c r="BI176" i="2"/>
  <c r="BH176" i="2"/>
  <c r="BG176" i="2"/>
  <c r="BF176" i="2"/>
  <c r="T176" i="2"/>
  <c r="R176" i="2"/>
  <c r="P176" i="2"/>
  <c r="BI175" i="2"/>
  <c r="BH175" i="2"/>
  <c r="BG175" i="2"/>
  <c r="BF175" i="2"/>
  <c r="T175" i="2"/>
  <c r="R175" i="2"/>
  <c r="P175" i="2"/>
  <c r="BI173" i="2"/>
  <c r="BH173" i="2"/>
  <c r="BG173" i="2"/>
  <c r="BF173" i="2"/>
  <c r="T173" i="2"/>
  <c r="R173" i="2"/>
  <c r="P173" i="2"/>
  <c r="BI172" i="2"/>
  <c r="BH172" i="2"/>
  <c r="BG172" i="2"/>
  <c r="BF172" i="2"/>
  <c r="T172" i="2"/>
  <c r="R172" i="2"/>
  <c r="P172" i="2"/>
  <c r="BI171" i="2"/>
  <c r="BH171" i="2"/>
  <c r="BG171" i="2"/>
  <c r="BF171" i="2"/>
  <c r="T171" i="2"/>
  <c r="R171" i="2"/>
  <c r="P171" i="2"/>
  <c r="BI170" i="2"/>
  <c r="BH170" i="2"/>
  <c r="BG170" i="2"/>
  <c r="BF170" i="2"/>
  <c r="T170" i="2"/>
  <c r="R170" i="2"/>
  <c r="P170" i="2"/>
  <c r="BI169" i="2"/>
  <c r="BH169" i="2"/>
  <c r="BG169" i="2"/>
  <c r="BF169" i="2"/>
  <c r="T169" i="2"/>
  <c r="R169" i="2"/>
  <c r="P169" i="2"/>
  <c r="BI168" i="2"/>
  <c r="BH168" i="2"/>
  <c r="BG168" i="2"/>
  <c r="BF168" i="2"/>
  <c r="T168" i="2"/>
  <c r="R168" i="2"/>
  <c r="P168" i="2"/>
  <c r="BI167" i="2"/>
  <c r="BH167" i="2"/>
  <c r="BG167" i="2"/>
  <c r="BF167" i="2"/>
  <c r="T167" i="2"/>
  <c r="R167" i="2"/>
  <c r="P167" i="2"/>
  <c r="BI165" i="2"/>
  <c r="BH165" i="2"/>
  <c r="BG165" i="2"/>
  <c r="BF165" i="2"/>
  <c r="T165" i="2"/>
  <c r="R165" i="2"/>
  <c r="P165" i="2"/>
  <c r="BI164" i="2"/>
  <c r="BH164" i="2"/>
  <c r="BG164" i="2"/>
  <c r="BF164" i="2"/>
  <c r="T164" i="2"/>
  <c r="R164" i="2"/>
  <c r="P164" i="2"/>
  <c r="BI163" i="2"/>
  <c r="BH163" i="2"/>
  <c r="BG163" i="2"/>
  <c r="BF163" i="2"/>
  <c r="T163" i="2"/>
  <c r="R163" i="2"/>
  <c r="P163" i="2"/>
  <c r="BI162" i="2"/>
  <c r="BH162" i="2"/>
  <c r="BG162" i="2"/>
  <c r="BF162" i="2"/>
  <c r="T162" i="2"/>
  <c r="R162" i="2"/>
  <c r="P162" i="2"/>
  <c r="BI161" i="2"/>
  <c r="BH161" i="2"/>
  <c r="BG161" i="2"/>
  <c r="BF161" i="2"/>
  <c r="T161" i="2"/>
  <c r="R161" i="2"/>
  <c r="P161" i="2"/>
  <c r="BI160" i="2"/>
  <c r="BH160" i="2"/>
  <c r="BG160" i="2"/>
  <c r="BF160" i="2"/>
  <c r="T160" i="2"/>
  <c r="R160" i="2"/>
  <c r="P160" i="2"/>
  <c r="BI159" i="2"/>
  <c r="BH159" i="2"/>
  <c r="BG159" i="2"/>
  <c r="BF159" i="2"/>
  <c r="T159" i="2"/>
  <c r="R159" i="2"/>
  <c r="P159" i="2"/>
  <c r="BI158" i="2"/>
  <c r="BH158" i="2"/>
  <c r="BG158" i="2"/>
  <c r="BF158" i="2"/>
  <c r="T158" i="2"/>
  <c r="R158" i="2"/>
  <c r="P158" i="2"/>
  <c r="BI157" i="2"/>
  <c r="BH157" i="2"/>
  <c r="BG157" i="2"/>
  <c r="BF157" i="2"/>
  <c r="T157" i="2"/>
  <c r="R157" i="2"/>
  <c r="P157" i="2"/>
  <c r="BI156" i="2"/>
  <c r="BH156" i="2"/>
  <c r="BG156" i="2"/>
  <c r="BF156" i="2"/>
  <c r="T156" i="2"/>
  <c r="R156" i="2"/>
  <c r="P156" i="2"/>
  <c r="BI155" i="2"/>
  <c r="BH155" i="2"/>
  <c r="BG155" i="2"/>
  <c r="BF155" i="2"/>
  <c r="T155" i="2"/>
  <c r="R155" i="2"/>
  <c r="P155" i="2"/>
  <c r="BI154" i="2"/>
  <c r="BH154" i="2"/>
  <c r="BG154" i="2"/>
  <c r="BF154" i="2"/>
  <c r="T154" i="2"/>
  <c r="R154" i="2"/>
  <c r="P154" i="2"/>
  <c r="BI153" i="2"/>
  <c r="BH153" i="2"/>
  <c r="BG153" i="2"/>
  <c r="BF153" i="2"/>
  <c r="T153" i="2"/>
  <c r="R153" i="2"/>
  <c r="P153" i="2"/>
  <c r="BI152" i="2"/>
  <c r="BH152" i="2"/>
  <c r="BG152" i="2"/>
  <c r="BF152" i="2"/>
  <c r="T152" i="2"/>
  <c r="R152" i="2"/>
  <c r="P152" i="2"/>
  <c r="BI151" i="2"/>
  <c r="BH151" i="2"/>
  <c r="BG151" i="2"/>
  <c r="BF151" i="2"/>
  <c r="T151" i="2"/>
  <c r="R151" i="2"/>
  <c r="P151" i="2"/>
  <c r="BI150" i="2"/>
  <c r="BH150" i="2"/>
  <c r="BG150" i="2"/>
  <c r="BF150" i="2"/>
  <c r="T150" i="2"/>
  <c r="R150" i="2"/>
  <c r="P150" i="2"/>
  <c r="BI149" i="2"/>
  <c r="BH149" i="2"/>
  <c r="BG149" i="2"/>
  <c r="BF149" i="2"/>
  <c r="T149" i="2"/>
  <c r="R149" i="2"/>
  <c r="P149" i="2"/>
  <c r="BI148" i="2"/>
  <c r="BH148" i="2"/>
  <c r="BG148" i="2"/>
  <c r="BF148" i="2"/>
  <c r="T148" i="2"/>
  <c r="R148" i="2"/>
  <c r="P148" i="2"/>
  <c r="BI147" i="2"/>
  <c r="BH147" i="2"/>
  <c r="BG147" i="2"/>
  <c r="BF147" i="2"/>
  <c r="T147" i="2"/>
  <c r="R147" i="2"/>
  <c r="P147" i="2"/>
  <c r="BI146" i="2"/>
  <c r="BH146" i="2"/>
  <c r="BG146" i="2"/>
  <c r="BF146" i="2"/>
  <c r="T146" i="2"/>
  <c r="R146" i="2"/>
  <c r="P146" i="2"/>
  <c r="BI145" i="2"/>
  <c r="BH145" i="2"/>
  <c r="BG145" i="2"/>
  <c r="BF145" i="2"/>
  <c r="T145" i="2"/>
  <c r="R145" i="2"/>
  <c r="P145" i="2"/>
  <c r="BI144" i="2"/>
  <c r="BH144" i="2"/>
  <c r="BG144" i="2"/>
  <c r="BF144" i="2"/>
  <c r="T144" i="2"/>
  <c r="R144" i="2"/>
  <c r="P144" i="2"/>
  <c r="BI141" i="2"/>
  <c r="BH141" i="2"/>
  <c r="BG141" i="2"/>
  <c r="BF141" i="2"/>
  <c r="T141" i="2"/>
  <c r="R141" i="2"/>
  <c r="P141" i="2"/>
  <c r="BI140" i="2"/>
  <c r="BH140" i="2"/>
  <c r="BG140" i="2"/>
  <c r="BF140" i="2"/>
  <c r="T140" i="2"/>
  <c r="R140" i="2"/>
  <c r="P140" i="2"/>
  <c r="BI139" i="2"/>
  <c r="BH139" i="2"/>
  <c r="BG139" i="2"/>
  <c r="BF139" i="2"/>
  <c r="T139" i="2"/>
  <c r="R139" i="2"/>
  <c r="P139" i="2"/>
  <c r="BI137" i="2"/>
  <c r="BH137" i="2"/>
  <c r="BG137" i="2"/>
  <c r="BF137" i="2"/>
  <c r="T137" i="2"/>
  <c r="R137" i="2"/>
  <c r="P137" i="2"/>
  <c r="BI136" i="2"/>
  <c r="BH136" i="2"/>
  <c r="BG136" i="2"/>
  <c r="BF136" i="2"/>
  <c r="T136" i="2"/>
  <c r="R136" i="2"/>
  <c r="P136" i="2"/>
  <c r="BI135" i="2"/>
  <c r="BH135" i="2"/>
  <c r="BG135" i="2"/>
  <c r="BF135" i="2"/>
  <c r="T135" i="2"/>
  <c r="R135" i="2"/>
  <c r="P135" i="2"/>
  <c r="BI134" i="2"/>
  <c r="BH134" i="2"/>
  <c r="BG134" i="2"/>
  <c r="BF134" i="2"/>
  <c r="T134" i="2"/>
  <c r="R134" i="2"/>
  <c r="P134" i="2"/>
  <c r="BI133" i="2"/>
  <c r="BH133" i="2"/>
  <c r="BG133" i="2"/>
  <c r="BF133" i="2"/>
  <c r="T133" i="2"/>
  <c r="R133" i="2"/>
  <c r="P133" i="2"/>
  <c r="F124" i="2"/>
  <c r="E122" i="2"/>
  <c r="F89" i="2"/>
  <c r="E87" i="2"/>
  <c r="J24" i="2"/>
  <c r="E24" i="2"/>
  <c r="J127" i="2"/>
  <c r="J23" i="2"/>
  <c r="J21" i="2"/>
  <c r="E21" i="2"/>
  <c r="J126" i="2" s="1"/>
  <c r="J20" i="2"/>
  <c r="J18" i="2"/>
  <c r="E18" i="2"/>
  <c r="F127" i="2"/>
  <c r="J17" i="2"/>
  <c r="J15" i="2"/>
  <c r="E15" i="2"/>
  <c r="F91" i="2"/>
  <c r="J14" i="2"/>
  <c r="J12" i="2"/>
  <c r="J124" i="2"/>
  <c r="E7" i="2"/>
  <c r="E120" i="2" s="1"/>
  <c r="L90" i="1"/>
  <c r="AM90" i="1"/>
  <c r="AM89" i="1"/>
  <c r="L89" i="1"/>
  <c r="AM87" i="1"/>
  <c r="L87" i="1"/>
  <c r="L85" i="1"/>
  <c r="L84" i="1"/>
  <c r="J155" i="2"/>
  <c r="J198" i="2"/>
  <c r="BK195" i="2"/>
  <c r="BK193" i="2"/>
  <c r="BK191" i="2"/>
  <c r="BK188" i="2"/>
  <c r="BK184" i="2"/>
  <c r="BK180" i="2"/>
  <c r="J175" i="2"/>
  <c r="J170" i="2"/>
  <c r="J167" i="2"/>
  <c r="J164" i="2"/>
  <c r="BK161" i="2"/>
  <c r="BK159" i="2"/>
  <c r="J157" i="2"/>
  <c r="BK155" i="2"/>
  <c r="J149" i="2"/>
  <c r="BK145" i="2"/>
  <c r="BK141" i="2"/>
  <c r="BK137" i="2"/>
  <c r="J135" i="2"/>
  <c r="BK133" i="2"/>
  <c r="J210" i="2"/>
  <c r="J204" i="2"/>
  <c r="BK201" i="2"/>
  <c r="J200" i="2"/>
  <c r="J178" i="2"/>
  <c r="J168" i="2"/>
  <c r="BK154" i="2"/>
  <c r="BK152" i="2"/>
  <c r="AS94" i="1"/>
  <c r="J212" i="2"/>
  <c r="BK204" i="2"/>
  <c r="J201" i="2"/>
  <c r="J199" i="2"/>
  <c r="BK197" i="2"/>
  <c r="J195" i="2"/>
  <c r="J194" i="2"/>
  <c r="BK192" i="2"/>
  <c r="J189" i="2"/>
  <c r="J186" i="2"/>
  <c r="BK185" i="2"/>
  <c r="J183" i="2"/>
  <c r="BK171" i="2"/>
  <c r="BK164" i="2"/>
  <c r="J153" i="2"/>
  <c r="BK149" i="2"/>
  <c r="J137" i="2"/>
  <c r="BK186" i="2"/>
  <c r="J182" i="2"/>
  <c r="J180" i="2"/>
  <c r="BK178" i="2"/>
  <c r="J177" i="2"/>
  <c r="J172" i="2"/>
  <c r="BK170" i="2"/>
  <c r="BK167" i="2"/>
  <c r="J162" i="2"/>
  <c r="BK160" i="2"/>
  <c r="BK157" i="2"/>
  <c r="BK153" i="2"/>
  <c r="J151" i="2"/>
  <c r="BK148" i="2"/>
  <c r="BK146" i="2"/>
  <c r="J145" i="2"/>
  <c r="J141" i="2"/>
  <c r="BK136" i="2"/>
  <c r="BK134" i="2"/>
  <c r="J197" i="2"/>
  <c r="J196" i="2"/>
  <c r="BK194" i="2"/>
  <c r="J192" i="2"/>
  <c r="BK189" i="2"/>
  <c r="BK187" i="2"/>
  <c r="BK183" i="2"/>
  <c r="J176" i="2"/>
  <c r="J173" i="2"/>
  <c r="BK172" i="2"/>
  <c r="J169" i="2"/>
  <c r="BK165" i="2"/>
  <c r="BK162" i="2"/>
  <c r="J160" i="2"/>
  <c r="BK158" i="2"/>
  <c r="BK156" i="2"/>
  <c r="J154" i="2"/>
  <c r="J150" i="2"/>
  <c r="BK147" i="2"/>
  <c r="BK144" i="2"/>
  <c r="J139" i="2"/>
  <c r="J136" i="2"/>
  <c r="J134" i="2"/>
  <c r="BK212" i="2"/>
  <c r="BK210" i="2"/>
  <c r="BK207" i="2"/>
  <c r="BK202" i="2"/>
  <c r="BK200" i="2"/>
  <c r="BK181" i="2"/>
  <c r="BK179" i="2"/>
  <c r="BK175" i="2"/>
  <c r="J163" i="2"/>
  <c r="J148" i="2"/>
  <c r="J202" i="2"/>
  <c r="BK199" i="2"/>
  <c r="BK198" i="2"/>
  <c r="BK196" i="2"/>
  <c r="J193" i="2"/>
  <c r="J191" i="2"/>
  <c r="J188" i="2"/>
  <c r="J187" i="2"/>
  <c r="J184" i="2"/>
  <c r="BK182" i="2"/>
  <c r="BK168" i="2"/>
  <c r="J159" i="2"/>
  <c r="BK151" i="2"/>
  <c r="J140" i="2"/>
  <c r="J207" i="2"/>
  <c r="J185" i="2"/>
  <c r="J181" i="2"/>
  <c r="J179" i="2"/>
  <c r="BK177" i="2"/>
  <c r="BK176" i="2"/>
  <c r="BK173" i="2"/>
  <c r="J171" i="2"/>
  <c r="BK169" i="2"/>
  <c r="J165" i="2"/>
  <c r="BK163" i="2"/>
  <c r="J161" i="2"/>
  <c r="J158" i="2"/>
  <c r="J156" i="2"/>
  <c r="J152" i="2"/>
  <c r="BK150" i="2"/>
  <c r="J147" i="2"/>
  <c r="J146" i="2"/>
  <c r="J144" i="2"/>
  <c r="BK140" i="2"/>
  <c r="BK139" i="2"/>
  <c r="BK135" i="2"/>
  <c r="J133" i="2"/>
  <c r="BK132" i="2" l="1"/>
  <c r="J132" i="2" s="1"/>
  <c r="J98" i="2" s="1"/>
  <c r="P132" i="2"/>
  <c r="P131" i="2" s="1"/>
  <c r="P130" i="2" s="1"/>
  <c r="AU95" i="1" s="1"/>
  <c r="AU94" i="1" s="1"/>
  <c r="R132" i="2"/>
  <c r="P138" i="2"/>
  <c r="R138" i="2"/>
  <c r="BK143" i="2"/>
  <c r="J143" i="2" s="1"/>
  <c r="J101" i="2" s="1"/>
  <c r="T143" i="2"/>
  <c r="P166" i="2"/>
  <c r="T166" i="2"/>
  <c r="BK174" i="2"/>
  <c r="J174" i="2"/>
  <c r="J103" i="2"/>
  <c r="P174" i="2"/>
  <c r="T174" i="2"/>
  <c r="T190" i="2"/>
  <c r="BK138" i="2"/>
  <c r="J138" i="2"/>
  <c r="J99" i="2" s="1"/>
  <c r="R143" i="2"/>
  <c r="R174" i="2"/>
  <c r="P190" i="2"/>
  <c r="R190" i="2"/>
  <c r="T132" i="2"/>
  <c r="T138" i="2"/>
  <c r="P143" i="2"/>
  <c r="P142" i="2" s="1"/>
  <c r="BK166" i="2"/>
  <c r="J166" i="2"/>
  <c r="J102" i="2"/>
  <c r="R166" i="2"/>
  <c r="BK190" i="2"/>
  <c r="J190" i="2" s="1"/>
  <c r="J104" i="2" s="1"/>
  <c r="BK203" i="2"/>
  <c r="J203" i="2"/>
  <c r="J105" i="2"/>
  <c r="BK206" i="2"/>
  <c r="J206" i="2" s="1"/>
  <c r="J107" i="2" s="1"/>
  <c r="BK211" i="2"/>
  <c r="J211" i="2"/>
  <c r="J110" i="2" s="1"/>
  <c r="BK209" i="2"/>
  <c r="J209" i="2" s="1"/>
  <c r="J109" i="2" s="1"/>
  <c r="J89" i="2"/>
  <c r="F92" i="2"/>
  <c r="BE134" i="2"/>
  <c r="BE137" i="2"/>
  <c r="BE140" i="2"/>
  <c r="BE141" i="2"/>
  <c r="BE144" i="2"/>
  <c r="BE145" i="2"/>
  <c r="BE147" i="2"/>
  <c r="BE149" i="2"/>
  <c r="BE151" i="2"/>
  <c r="BE152" i="2"/>
  <c r="BE154" i="2"/>
  <c r="BE155" i="2"/>
  <c r="BE156" i="2"/>
  <c r="BE159" i="2"/>
  <c r="BE161" i="2"/>
  <c r="BE163" i="2"/>
  <c r="BE165" i="2"/>
  <c r="BE169" i="2"/>
  <c r="BE171" i="2"/>
  <c r="BE175" i="2"/>
  <c r="BE176" i="2"/>
  <c r="BE178" i="2"/>
  <c r="BE180" i="2"/>
  <c r="BE181" i="2"/>
  <c r="BE183" i="2"/>
  <c r="BE187" i="2"/>
  <c r="BE189" i="2"/>
  <c r="BE204" i="2"/>
  <c r="BE210" i="2"/>
  <c r="J91" i="2"/>
  <c r="F126" i="2"/>
  <c r="BE150" i="2"/>
  <c r="BE167" i="2"/>
  <c r="BE177" i="2"/>
  <c r="BE186" i="2"/>
  <c r="BE188" i="2"/>
  <c r="BE191" i="2"/>
  <c r="BE194" i="2"/>
  <c r="BE195" i="2"/>
  <c r="BE196" i="2"/>
  <c r="BE197" i="2"/>
  <c r="BE199" i="2"/>
  <c r="BE201" i="2"/>
  <c r="BE202" i="2"/>
  <c r="BE207" i="2"/>
  <c r="BE133" i="2"/>
  <c r="BE139" i="2"/>
  <c r="BE162" i="2"/>
  <c r="BE172" i="2"/>
  <c r="BE173" i="2"/>
  <c r="BE212" i="2"/>
  <c r="E85" i="2"/>
  <c r="J92" i="2"/>
  <c r="BE135" i="2"/>
  <c r="BE136" i="2"/>
  <c r="BE146" i="2"/>
  <c r="BE148" i="2"/>
  <c r="BE153" i="2"/>
  <c r="BE157" i="2"/>
  <c r="BE158" i="2"/>
  <c r="BE160" i="2"/>
  <c r="BE164" i="2"/>
  <c r="BE168" i="2"/>
  <c r="BE170" i="2"/>
  <c r="BE179" i="2"/>
  <c r="BE182" i="2"/>
  <c r="BE184" i="2"/>
  <c r="BE185" i="2"/>
  <c r="BE192" i="2"/>
  <c r="BE193" i="2"/>
  <c r="BE198" i="2"/>
  <c r="BE200" i="2"/>
  <c r="F37" i="2"/>
  <c r="BD95" i="1" s="1"/>
  <c r="BD94" i="1" s="1"/>
  <c r="W33" i="1" s="1"/>
  <c r="F34" i="2"/>
  <c r="BA95" i="1" s="1"/>
  <c r="BA94" i="1" s="1"/>
  <c r="W30" i="1" s="1"/>
  <c r="F35" i="2"/>
  <c r="BB95" i="1" s="1"/>
  <c r="BB94" i="1" s="1"/>
  <c r="AX94" i="1" s="1"/>
  <c r="J34" i="2"/>
  <c r="AW95" i="1" s="1"/>
  <c r="F36" i="2"/>
  <c r="BC95" i="1" s="1"/>
  <c r="BC94" i="1" s="1"/>
  <c r="W32" i="1" s="1"/>
  <c r="R142" i="2" l="1"/>
  <c r="T131" i="2"/>
  <c r="T142" i="2"/>
  <c r="R131" i="2"/>
  <c r="R130" i="2"/>
  <c r="BK131" i="2"/>
  <c r="J131" i="2"/>
  <c r="J97" i="2"/>
  <c r="BK142" i="2"/>
  <c r="J142" i="2"/>
  <c r="J100" i="2"/>
  <c r="BK208" i="2"/>
  <c r="J208" i="2" s="1"/>
  <c r="J108" i="2" s="1"/>
  <c r="BK205" i="2"/>
  <c r="J205" i="2" s="1"/>
  <c r="J106" i="2" s="1"/>
  <c r="AW94" i="1"/>
  <c r="AK30" i="1" s="1"/>
  <c r="J33" i="2"/>
  <c r="AV95" i="1" s="1"/>
  <c r="AT95" i="1" s="1"/>
  <c r="W31" i="1"/>
  <c r="AY94" i="1"/>
  <c r="F33" i="2"/>
  <c r="AZ95" i="1" s="1"/>
  <c r="AZ94" i="1" s="1"/>
  <c r="AV94" i="1" s="1"/>
  <c r="AK29" i="1" s="1"/>
  <c r="T130" i="2" l="1"/>
  <c r="BK130" i="2"/>
  <c r="J130" i="2" s="1"/>
  <c r="J96" i="2" s="1"/>
  <c r="W29" i="1"/>
  <c r="AT94" i="1"/>
  <c r="J30" i="2" l="1"/>
  <c r="AG95" i="1" s="1"/>
  <c r="AG94" i="1" s="1"/>
  <c r="AK26" i="1" s="1"/>
  <c r="AK35" i="1" s="1"/>
  <c r="J39" i="2" l="1"/>
  <c r="AN95" i="1"/>
  <c r="AN94" i="1"/>
</calcChain>
</file>

<file path=xl/sharedStrings.xml><?xml version="1.0" encoding="utf-8"?>
<sst xmlns="http://schemas.openxmlformats.org/spreadsheetml/2006/main" count="1301" uniqueCount="389">
  <si>
    <t>Export Komplet</t>
  </si>
  <si>
    <t/>
  </si>
  <si>
    <t>2.0</t>
  </si>
  <si>
    <t>ZAMOK</t>
  </si>
  <si>
    <t>False</t>
  </si>
  <si>
    <t>{7a104227-3d5c-405d-889b-b26521785791}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</si>
  <si>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</si>
  <si>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</si>
  <si>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</si>
  <si>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</si>
  <si>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</si>
  <si>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</si>
  <si>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</si>
  <si>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</si>
  <si>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022025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</si>
  <si>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</si>
  <si>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</si>
  <si>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střešní krytina a fotovoltaika Bředboj</t>
  </si>
  <si>
    <t>KSO:</t>
  </si>
  <si>
    <t>CC-CZ:</t>
  </si>
  <si>
    <t>Místo:</t>
  </si>
  <si>
    <t xml:space="preserve"> </t>
  </si>
  <si>
    <t>Datum:</t>
  </si>
  <si>
    <t>4. 2. 2025</t>
  </si>
  <si>
    <t>Zadavatel:</t>
  </si>
  <si>
    <t>IČ:</t>
  </si>
  <si>
    <t>DIČ:</t>
  </si>
  <si>
    <t>Uchazeč:</t>
  </si>
  <si>
    <t>Vyplň údaj</t>
  </si>
  <si>
    <t>Projektant: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</si>
  <si>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</si>
  <si>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</si>
  <si>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</si>
  <si>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</si>
  <si>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</si>
  <si>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</si>
  <si>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</si>
  <si>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</si>
  <si>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</si>
  <si>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</si>
  <si>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</si>
  <si>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</si>
  <si>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</si>
  <si>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</si>
  <si>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</si>
  <si>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</si>
  <si>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</si>
  <si>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</si>
  <si>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</si>
  <si>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</si>
  <si>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</si>
  <si>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</si>
  <si>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</si>
  <si>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</si>
  <si>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</si>
  <si>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</si>
  <si>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</si>
  <si>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</si>
  <si>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</si>
  <si>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</si>
  <si>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</si>
  <si>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</si>
  <si>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</si>
  <si>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</si>
  <si>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</si>
  <si>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</si>
  <si>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</si>
  <si>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</si>
  <si>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</si>
  <si>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</si>
  <si>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</si>
  <si>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</si>
  <si>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</si>
  <si>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</si>
  <si>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</si>
  <si>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</si>
  <si>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</si>
  <si>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</si>
  <si>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2484-8</t>
  </si>
  <si>
    <t>OÚ Předboj - Opr...</t>
  </si>
  <si>
    <t>STA</t>
  </si>
  <si>
    <t>1</t>
  </si>
  <si>
    <t>{dbb54164-ed5f-4781-b5d9-928a201c32eb}</t>
  </si>
  <si>
    <t>2</t>
  </si>
  <si>
    <t>KRYCÍ LIST SOUPISU PRACÍ</t>
  </si>
  <si>
    <t>Objekt:</t>
  </si>
  <si>
    <t>2484-8 - OÚ Předboj - Opr...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</si>
  <si>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</si>
  <si>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</si>
  <si>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</si>
  <si>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</si>
  <si>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</si>
  <si>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</si>
  <si>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9 - Ostatní konstrukce a práce, bourání</t>
  </si>
  <si>
    <t xml:space="preserve">    997 - Přesun sutě</t>
  </si>
  <si>
    <t>PSV - Práce a dodávky PSV</t>
  </si>
  <si>
    <t xml:space="preserve">    741 - Elektroinstalace - fotovoltaika</t>
  </si>
  <si>
    <t xml:space="preserve">    762 - Konstrukce tesařské</t>
  </si>
  <si>
    <t xml:space="preserve">    764 - Konstrukce klempířské</t>
  </si>
  <si>
    <t xml:space="preserve">    765 - Krytina skládaná</t>
  </si>
  <si>
    <t xml:space="preserve">    783 - Dokončovací práce - nátěry</t>
  </si>
  <si>
    <t>M - Práce a dodávky M</t>
  </si>
  <si>
    <t xml:space="preserve">    46-M - Zemní práce při extr.mont.pracích</t>
  </si>
  <si>
    <t>VRN - Vedlejší rozpočtové náklady</t>
  </si>
  <si>
    <t xml:space="preserve">    VRN3 - Zařízení staveniště</t>
  </si>
  <si>
    <t xml:space="preserve">    VRN9 - Ostatní náklady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</si>
  <si>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</si>
  <si>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</si>
  <si>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</si>
  <si>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</si>
  <si>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</si>
  <si>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</si>
  <si>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</si>
  <si>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</si>
  <si>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</si>
  <si>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</si>
  <si>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</si>
  <si>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</si>
  <si>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</si>
  <si>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</si>
  <si>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</si>
  <si>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</si>
  <si>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9</t>
  </si>
  <si>
    <t>Ostatní konstrukce a práce, bourání</t>
  </si>
  <si>
    <t>K</t>
  </si>
  <si>
    <t>941111121</t>
  </si>
  <si>
    <t>Montáž lešení řadového trubkového lehkého s podlahami zatížení do 200 kg/m2 š od 0,9 do 1,2 m v do 10 m</t>
  </si>
  <si>
    <t>m2</t>
  </si>
  <si>
    <t>4</t>
  </si>
  <si>
    <t>941111221</t>
  </si>
  <si>
    <t>Příplatek k lešení řadovému trubkovému lehkému s podlahami do 200 kg/m2 š od 0,9 do 1,2 m v 10 m za každý den použití</t>
  </si>
  <si>
    <t>3</t>
  </si>
  <si>
    <t>941111821</t>
  </si>
  <si>
    <t>Demontáž lešení řadového trubkového lehkého s podlahami zatížení do 200 kg/m2 š od 0,9 do 1,2 m v do 10 m</t>
  </si>
  <si>
    <t>6</t>
  </si>
  <si>
    <t>993111111</t>
  </si>
  <si>
    <t>Dovoz a odvoz lešení řadového do 10 km včetně naložení a složení</t>
  </si>
  <si>
    <t>8</t>
  </si>
  <si>
    <t>7</t>
  </si>
  <si>
    <t>993111119</t>
  </si>
  <si>
    <t>Příplatek k ceně dovozu a odvozu lešení řadového ZKD 10 km přes 10 km</t>
  </si>
  <si>
    <t>10</t>
  </si>
  <si>
    <t>997</t>
  </si>
  <si>
    <t>Přesun sutě</t>
  </si>
  <si>
    <t>997006512</t>
  </si>
  <si>
    <t>Vodorovné doprava suti s naložením a složením na skládku přes 100 m do 1 km</t>
  </si>
  <si>
    <t>t</t>
  </si>
  <si>
    <t>997006519</t>
  </si>
  <si>
    <t>Příplatek k vodorovnému přemístění suti na skládku ZKD 1 km přes 1 km</t>
  </si>
  <si>
    <t>14</t>
  </si>
  <si>
    <t>997013603</t>
  </si>
  <si>
    <t>Poplatek za uložení na skládce (skládkovné) stavebního odpadu cihelného kód odpadu 17 01 02</t>
  </si>
  <si>
    <t>16</t>
  </si>
  <si>
    <t>PSV</t>
  </si>
  <si>
    <t>Práce a dodávky PSV</t>
  </si>
  <si>
    <t>741</t>
  </si>
  <si>
    <t>Elektroinstalace - fotovoltaika</t>
  </si>
  <si>
    <t>94</t>
  </si>
  <si>
    <t>741120125</t>
  </si>
  <si>
    <t>Montáž fotovoltaických kabelů uložených v trubkách nebo lištách průměru přes 6 do 10 mm</t>
  </si>
  <si>
    <t>kpl</t>
  </si>
  <si>
    <t>1183368268</t>
  </si>
  <si>
    <t>95</t>
  </si>
  <si>
    <t>M</t>
  </si>
  <si>
    <t>3411185R</t>
  </si>
  <si>
    <t>kabeláž</t>
  </si>
  <si>
    <t>32</t>
  </si>
  <si>
    <t>-136631039</t>
  </si>
  <si>
    <t>74</t>
  </si>
  <si>
    <t>741711001</t>
  </si>
  <si>
    <t>Montáž nosné konstrukce fotovoltaických panelů na šikmé střeše přes krytinu do nosné konstrukce</t>
  </si>
  <si>
    <t>kus</t>
  </si>
  <si>
    <t>2000123180</t>
  </si>
  <si>
    <t>76</t>
  </si>
  <si>
    <t>42412502</t>
  </si>
  <si>
    <t>konstrukce nosná pro fotovoltaické panely na šikmé střechy krytina plech šindel dřevo, set pro 1 panel</t>
  </si>
  <si>
    <t>sada</t>
  </si>
  <si>
    <t>-544014526</t>
  </si>
  <si>
    <t>85</t>
  </si>
  <si>
    <t>741721101</t>
  </si>
  <si>
    <t>Montáž fotovoltaických panelů krystalických na šikmou střechu výkonu přes 100 do 300 Wp</t>
  </si>
  <si>
    <t>1561121059</t>
  </si>
  <si>
    <t>93</t>
  </si>
  <si>
    <t>35002030</t>
  </si>
  <si>
    <t>panel fotovoltaický monokrystalický 450Wp</t>
  </si>
  <si>
    <t>-1100997316</t>
  </si>
  <si>
    <t>88</t>
  </si>
  <si>
    <t>741751008</t>
  </si>
  <si>
    <t>Montáž akumulátorové baterie olověné pro fotovoltaické systémy s napětím 12 V s kapacitou přes 200 do 250 Ah</t>
  </si>
  <si>
    <t>-299998078</t>
  </si>
  <si>
    <t>87</t>
  </si>
  <si>
    <t>34641021</t>
  </si>
  <si>
    <t>baterie pro fotovoltaické systémy 23kWh</t>
  </si>
  <si>
    <t>1032301536</t>
  </si>
  <si>
    <t>79</t>
  </si>
  <si>
    <t>741730017</t>
  </si>
  <si>
    <t>Montáž střídače napětí DC/AC síťového třífázového pro fotovoltaické systémy, max. výstupní výkon přes 15000 do 25000 W</t>
  </si>
  <si>
    <t>-704090986</t>
  </si>
  <si>
    <t>80</t>
  </si>
  <si>
    <t>35673003R</t>
  </si>
  <si>
    <t>DC/AC 3f střídač 20kWh</t>
  </si>
  <si>
    <t>-2025645064</t>
  </si>
  <si>
    <t>77</t>
  </si>
  <si>
    <t>741732063</t>
  </si>
  <si>
    <t>Montáž výkonového optimizéru na panel max. výkon přes 650 W</t>
  </si>
  <si>
    <t>612766067</t>
  </si>
  <si>
    <t>78</t>
  </si>
  <si>
    <t>35671256</t>
  </si>
  <si>
    <t>optimizér přídavný na panel jmenovitý DC výkon 700W</t>
  </si>
  <si>
    <t>1290162991</t>
  </si>
  <si>
    <t>81</t>
  </si>
  <si>
    <t>741740001R</t>
  </si>
  <si>
    <t>rozvaděč DC R-FVE-DC1, DC2</t>
  </si>
  <si>
    <t>-292535774</t>
  </si>
  <si>
    <t>82</t>
  </si>
  <si>
    <t>35889523</t>
  </si>
  <si>
    <t>22681542</t>
  </si>
  <si>
    <t>89</t>
  </si>
  <si>
    <t>741791001R</t>
  </si>
  <si>
    <t>Montáž řídící jednotky k optimizéru</t>
  </si>
  <si>
    <t>-618893387</t>
  </si>
  <si>
    <t>90</t>
  </si>
  <si>
    <t>35889001R</t>
  </si>
  <si>
    <t>řídící jednotka k optimizéru</t>
  </si>
  <si>
    <t>-1727232847</t>
  </si>
  <si>
    <t>91</t>
  </si>
  <si>
    <t>741791001R1</t>
  </si>
  <si>
    <t>Montáž tap jednotky k optimizéru</t>
  </si>
  <si>
    <t>-1759135924</t>
  </si>
  <si>
    <t>92</t>
  </si>
  <si>
    <t>35889001R1</t>
  </si>
  <si>
    <t>tap jednotka k optimizéru</t>
  </si>
  <si>
    <t>-149419733</t>
  </si>
  <si>
    <t>96</t>
  </si>
  <si>
    <t>741791001R2</t>
  </si>
  <si>
    <t>montáž stop tlačítka</t>
  </si>
  <si>
    <t>-485588453</t>
  </si>
  <si>
    <t>97</t>
  </si>
  <si>
    <t>35889001R2</t>
  </si>
  <si>
    <t>stop tlačítko</t>
  </si>
  <si>
    <t>287613497</t>
  </si>
  <si>
    <t>83</t>
  </si>
  <si>
    <t>741930001R</t>
  </si>
  <si>
    <t>Montáž rozvaděče AC R-FVE-AC1</t>
  </si>
  <si>
    <t>-1699249506</t>
  </si>
  <si>
    <t>84</t>
  </si>
  <si>
    <t>35672040R</t>
  </si>
  <si>
    <t>rozvaděč AC R-FVE-AC1</t>
  </si>
  <si>
    <t>-1796969561</t>
  </si>
  <si>
    <t>762</t>
  </si>
  <si>
    <t>Konstrukce tesařské</t>
  </si>
  <si>
    <t>36</t>
  </si>
  <si>
    <t>762342211</t>
  </si>
  <si>
    <t>Montáž laťování na střechách jednoduchých sklonu do 60° osové vzdálenosti do 150 mm</t>
  </si>
  <si>
    <t>18</t>
  </si>
  <si>
    <t>37</t>
  </si>
  <si>
    <t>60514101</t>
  </si>
  <si>
    <t>řezivo jehličnaté lať 10-25cm2</t>
  </si>
  <si>
    <t>m3</t>
  </si>
  <si>
    <t>20</t>
  </si>
  <si>
    <t>38</t>
  </si>
  <si>
    <t>762342511</t>
  </si>
  <si>
    <t>Montáž kontralatí na podklad bez tepelné izolace</t>
  </si>
  <si>
    <t>m</t>
  </si>
  <si>
    <t>22</t>
  </si>
  <si>
    <t>39</t>
  </si>
  <si>
    <t>24</t>
  </si>
  <si>
    <t>40</t>
  </si>
  <si>
    <t>762342811</t>
  </si>
  <si>
    <t>Demontáž laťování střech z latí osové vzdálenosti do 0,22 m</t>
  </si>
  <si>
    <t>26</t>
  </si>
  <si>
    <t>41</t>
  </si>
  <si>
    <t>762395000</t>
  </si>
  <si>
    <t>Spojovací prostředky krovů, bednění, laťování, nadstřešních konstrukcí</t>
  </si>
  <si>
    <t>28</t>
  </si>
  <si>
    <t>42</t>
  </si>
  <si>
    <t>998762121</t>
  </si>
  <si>
    <t>Přesun hmot tonážní pro kce tesařské ruční v objektech v do 6 m</t>
  </si>
  <si>
    <t>30</t>
  </si>
  <si>
    <t>764</t>
  </si>
  <si>
    <t>Konstrukce klempířské</t>
  </si>
  <si>
    <t>43</t>
  </si>
  <si>
    <t>764002801</t>
  </si>
  <si>
    <t>Demontáž závětrné lišty do suti</t>
  </si>
  <si>
    <t>44</t>
  </si>
  <si>
    <t>764002821</t>
  </si>
  <si>
    <t>Demontáž střešního výlezu do suti</t>
  </si>
  <si>
    <t>34</t>
  </si>
  <si>
    <t>45</t>
  </si>
  <si>
    <t>764004801</t>
  </si>
  <si>
    <t>Demontáž podokapního žlabu do suti</t>
  </si>
  <si>
    <t>46</t>
  </si>
  <si>
    <t>764004841</t>
  </si>
  <si>
    <t>Demontáž háku do suti</t>
  </si>
  <si>
    <t>47</t>
  </si>
  <si>
    <t>764004861</t>
  </si>
  <si>
    <t>Demontáž svodu do suti</t>
  </si>
  <si>
    <t>48</t>
  </si>
  <si>
    <t>764111653</t>
  </si>
  <si>
    <t>Krytina střechy rovné z taškových tabulí z Pz plechu s povrchovou úpravou sklonu přes 30 do 60°</t>
  </si>
  <si>
    <t>49</t>
  </si>
  <si>
    <t>764211604</t>
  </si>
  <si>
    <t>Oplechování větraného hřebene z oblých hřebenáčů Pz s povrch úpravou s perforovanou lištou rš 312 mm</t>
  </si>
  <si>
    <t>50</t>
  </si>
  <si>
    <t>764212650</t>
  </si>
  <si>
    <t>Oplechování štítu systémovou závětrnou lištou z Pz s povrchovou úpravou rš 240 mm</t>
  </si>
  <si>
    <t>51</t>
  </si>
  <si>
    <t>764212662</t>
  </si>
  <si>
    <t>Oplechování rovné okapové hrany z Pz s povrchovou úpravou rš 200 mm</t>
  </si>
  <si>
    <t>52</t>
  </si>
  <si>
    <t>764212663</t>
  </si>
  <si>
    <t>Oplechování rovné okapové hrany z Pz s povrchovou úpravou rš 250 mm</t>
  </si>
  <si>
    <t>53</t>
  </si>
  <si>
    <t>764213456</t>
  </si>
  <si>
    <t>Sněhový zachytávač krytiny z Pz plechu průběžný dvoutrubkový</t>
  </si>
  <si>
    <t>54</t>
  </si>
  <si>
    <t>764511404</t>
  </si>
  <si>
    <t>Žlab podokapní půlkruhový z Pz plechu rš 330 mm</t>
  </si>
  <si>
    <t>55</t>
  </si>
  <si>
    <t>764511444</t>
  </si>
  <si>
    <t>Kotlík oválný (trychtýřový) pro podokapní žlaby z Pz plechu 330/100 mm</t>
  </si>
  <si>
    <t>56</t>
  </si>
  <si>
    <t>764518622</t>
  </si>
  <si>
    <t>Svody kruhové včetně objímek, kolen, odskoků z Pz s povrchovou úpravou průměru 100 mm</t>
  </si>
  <si>
    <t>58</t>
  </si>
  <si>
    <t>57</t>
  </si>
  <si>
    <t>998764121</t>
  </si>
  <si>
    <t>Přesun hmot tonážní pro konstrukce klempířské ruční v objektech v do 6 m</t>
  </si>
  <si>
    <t>60</t>
  </si>
  <si>
    <t>765</t>
  </si>
  <si>
    <t>Krytina skládaná</t>
  </si>
  <si>
    <t>765111201</t>
  </si>
  <si>
    <t>Montáž krytiny okapní větrací pás</t>
  </si>
  <si>
    <t>62</t>
  </si>
  <si>
    <t>59</t>
  </si>
  <si>
    <t>28355011</t>
  </si>
  <si>
    <t>pás plastový okapní ochranný a větrací šířky 80mm</t>
  </si>
  <si>
    <t>64</t>
  </si>
  <si>
    <t>765111203</t>
  </si>
  <si>
    <t>Montáž krytiny okapní jednoduchá větrací mřížka</t>
  </si>
  <si>
    <t>66</t>
  </si>
  <si>
    <t>61</t>
  </si>
  <si>
    <t>59660202</t>
  </si>
  <si>
    <t>mřížka ochranná větrací jednoduchá š 55mm</t>
  </si>
  <si>
    <t>68</t>
  </si>
  <si>
    <t>765111821</t>
  </si>
  <si>
    <t>Demontáž krytiny keramické hladké sklonu do 30° na sucho do suti</t>
  </si>
  <si>
    <t>70</t>
  </si>
  <si>
    <t>63</t>
  </si>
  <si>
    <t>765111831</t>
  </si>
  <si>
    <t>Příplatek k demontáži krytiny keramické hladké do suti za sklon přes 30°</t>
  </si>
  <si>
    <t>72</t>
  </si>
  <si>
    <t>765111869</t>
  </si>
  <si>
    <t>Demontáž krytiny keramické hřebenů a nároží sklonu do 30° s tvrdou maltou do suti</t>
  </si>
  <si>
    <t>65</t>
  </si>
  <si>
    <t>765191021</t>
  </si>
  <si>
    <t>Montáž pojistné hydroizolační nebo parotěsné fólie kladené ve sklonu přes 20° s lepenými spoji na krokve</t>
  </si>
  <si>
    <t>28329070</t>
  </si>
  <si>
    <t>fólie PU/PP nekontaktní, difuzně propustná, integrované samolepicí pásky, 120g/m2</t>
  </si>
  <si>
    <t>67</t>
  </si>
  <si>
    <t>765191051</t>
  </si>
  <si>
    <t>Montáž pojistné hydroizolační nebo parotěsné fólie hřebene větrané střechy</t>
  </si>
  <si>
    <t>28329324</t>
  </si>
  <si>
    <t>fólie kontaktní difuzně propustná pro doplňkovou hydroizolační vrstvu, třívrstvá mikroporézní PP 130-140g/m2</t>
  </si>
  <si>
    <t>69</t>
  </si>
  <si>
    <t>998765121</t>
  </si>
  <si>
    <t>Přesun hmot tonážní pro krytiny skládané ruční v objektech v do 6 m</t>
  </si>
  <si>
    <t>783</t>
  </si>
  <si>
    <t>Dokončovací práce - nátěry</t>
  </si>
  <si>
    <t>783213011</t>
  </si>
  <si>
    <t>Napouštěcí jednonásobný syntetický biocidní nátěr tesařských prvků nezabudovaných do konstrukce</t>
  </si>
  <si>
    <t>86</t>
  </si>
  <si>
    <t>Práce a dodávky M</t>
  </si>
  <si>
    <t>46-M</t>
  </si>
  <si>
    <t>Zemní práce při extr.mont.pracích</t>
  </si>
  <si>
    <t>71</t>
  </si>
  <si>
    <t>460161101R</t>
  </si>
  <si>
    <t>Provádění výkopů pro napojení na zemnící soustavu</t>
  </si>
  <si>
    <t>VRN</t>
  </si>
  <si>
    <t>Vedlejší rozpočtové náklady</t>
  </si>
  <si>
    <t>5</t>
  </si>
  <si>
    <t>VRN3</t>
  </si>
  <si>
    <t>Zařízení staveniště</t>
  </si>
  <si>
    <t>030001000</t>
  </si>
  <si>
    <t>VRN9</t>
  </si>
  <si>
    <t>Ostatní náklady</t>
  </si>
  <si>
    <t>73</t>
  </si>
  <si>
    <t>090001001</t>
  </si>
  <si>
    <t>Oplocení staveniště dočasné mobilní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</si>
</sst>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4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3" fillId="0" borderId="0" applyNumberFormat="0" applyFill="0" applyBorder="0" applyAlignment="0" applyProtection="0"/>
  </cellStyleXfs>
  <cellXfs count="197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4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16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18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19" fillId="4" borderId="0" xfId="0" applyFont="1" applyFill="1" applyAlignment="1">
      <alignment horizontal="center" vertical="center"/>
    </xf>
    <xf numFmtId="0" fontId="20" fillId="0" borderId="16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4" fontId="21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7" fillId="0" borderId="14" xfId="0" applyNumberFormat="1" applyFont="1" applyBorder="1" applyAlignment="1">
      <alignment vertical="center"/>
    </xf>
    <xf numFmtId="4" fontId="17" fillId="0" borderId="0" xfId="0" applyNumberFormat="1" applyFont="1" applyAlignment="1">
      <alignment vertical="center"/>
    </xf>
    <xf numFmtId="166" fontId="17" fillId="0" borderId="0" xfId="0" applyNumberFormat="1" applyFont="1" applyAlignment="1">
      <alignment vertical="center"/>
    </xf>
    <xf numFmtId="4" fontId="17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3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6" fillId="0" borderId="19" xfId="0" applyNumberFormat="1" applyFont="1" applyBorder="1" applyAlignment="1">
      <alignment vertical="center"/>
    </xf>
    <xf numFmtId="4" fontId="26" fillId="0" borderId="20" xfId="0" applyNumberFormat="1" applyFont="1" applyBorder="1" applyAlignment="1">
      <alignment vertical="center"/>
    </xf>
    <xf numFmtId="166" fontId="26" fillId="0" borderId="20" xfId="0" applyNumberFormat="1" applyFont="1" applyBorder="1" applyAlignment="1">
      <alignment vertical="center"/>
    </xf>
    <xf numFmtId="4" fontId="26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4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19" fillId="4" borderId="0" xfId="0" applyFont="1" applyFill="1" applyAlignment="1">
      <alignment horizontal="left" vertical="center"/>
    </xf>
    <xf numFmtId="0" fontId="19" fillId="4" borderId="0" xfId="0" applyFont="1" applyFill="1" applyAlignment="1">
      <alignment horizontal="right" vertical="center"/>
    </xf>
    <xf numFmtId="0" fontId="28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19" fillId="4" borderId="16" xfId="0" applyFont="1" applyFill="1" applyBorder="1" applyAlignment="1">
      <alignment horizontal="center" vertical="center" wrapText="1"/>
    </xf>
    <xf numFmtId="0" fontId="19" fillId="4" borderId="17" xfId="0" applyFont="1" applyFill="1" applyBorder="1" applyAlignment="1">
      <alignment horizontal="center" vertical="center" wrapText="1"/>
    </xf>
    <xf numFmtId="0" fontId="19" fillId="4" borderId="18" xfId="0" applyFont="1" applyFill="1" applyBorder="1" applyAlignment="1">
      <alignment horizontal="center" vertical="center" wrapText="1"/>
    </xf>
    <xf numFmtId="0" fontId="19" fillId="4" borderId="0" xfId="0" applyFont="1" applyFill="1" applyAlignment="1">
      <alignment horizontal="center" vertical="center" wrapText="1"/>
    </xf>
    <xf numFmtId="4" fontId="21" fillId="0" borderId="0" xfId="0" applyNumberFormat="1" applyFont="1"/>
    <xf numFmtId="166" fontId="29" fillId="0" borderId="12" xfId="0" applyNumberFormat="1" applyFont="1" applyBorder="1"/>
    <xf numFmtId="166" fontId="29" fillId="0" borderId="13" xfId="0" applyNumberFormat="1" applyFont="1" applyBorder="1"/>
    <xf numFmtId="4" fontId="30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19" fillId="0" borderId="22" xfId="0" applyFont="1" applyBorder="1" applyAlignment="1">
      <alignment horizontal="center" vertical="center"/>
    </xf>
    <xf numFmtId="49" fontId="19" fillId="0" borderId="22" xfId="0" applyNumberFormat="1" applyFont="1" applyBorder="1" applyAlignment="1">
      <alignment horizontal="left" vertical="center" wrapText="1"/>
    </xf>
    <xf numFmtId="0" fontId="19" fillId="0" borderId="22" xfId="0" applyFont="1" applyBorder="1" applyAlignment="1">
      <alignment horizontal="left" vertical="center" wrapText="1"/>
    </xf>
    <xf numFmtId="0" fontId="19" fillId="0" borderId="22" xfId="0" applyFont="1" applyBorder="1" applyAlignment="1">
      <alignment horizontal="center" vertical="center" wrapText="1"/>
    </xf>
    <xf numFmtId="167" fontId="19" fillId="0" borderId="22" xfId="0" applyNumberFormat="1" applyFont="1" applyBorder="1" applyAlignment="1">
      <alignment vertical="center"/>
    </xf>
    <xf numFmtId="4" fontId="19" fillId="2" borderId="22" xfId="0" applyNumberFormat="1" applyFont="1" applyFill="1" applyBorder="1" applyAlignment="1" applyProtection="1">
      <alignment vertical="center"/>
      <protection locked="0"/>
    </xf>
    <xf numFmtId="4" fontId="19" fillId="0" borderId="22" xfId="0" applyNumberFormat="1" applyFont="1" applyBorder="1" applyAlignment="1">
      <alignment vertical="center"/>
    </xf>
    <xf numFmtId="0" fontId="0" fillId="0" borderId="22" xfId="0" applyBorder="1" applyAlignment="1">
      <alignment vertical="center"/>
    </xf>
    <xf numFmtId="0" fontId="20" fillId="2" borderId="14" xfId="0" applyFont="1" applyFill="1" applyBorder="1" applyAlignment="1" applyProtection="1">
      <alignment horizontal="left" vertical="center"/>
      <protection locked="0"/>
    </xf>
    <xf numFmtId="0" fontId="20" fillId="0" borderId="0" xfId="0" applyFont="1" applyAlignment="1">
      <alignment horizontal="center" vertical="center"/>
    </xf>
    <xf numFmtId="166" fontId="20" fillId="0" borderId="0" xfId="0" applyNumberFormat="1" applyFont="1" applyAlignment="1">
      <alignment vertical="center"/>
    </xf>
    <xf numFmtId="166" fontId="20" fillId="0" borderId="15" xfId="0" applyNumberFormat="1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31" fillId="0" borderId="22" xfId="0" applyFont="1" applyBorder="1" applyAlignment="1">
      <alignment horizontal="center" vertical="center"/>
    </xf>
    <xf numFmtId="49" fontId="31" fillId="0" borderId="22" xfId="0" applyNumberFormat="1" applyFont="1" applyBorder="1" applyAlignment="1">
      <alignment horizontal="left" vertical="center" wrapText="1"/>
    </xf>
    <xf numFmtId="0" fontId="31" fillId="0" borderId="22" xfId="0" applyFont="1" applyBorder="1" applyAlignment="1">
      <alignment horizontal="left" vertical="center" wrapText="1"/>
    </xf>
    <xf numFmtId="0" fontId="31" fillId="0" borderId="22" xfId="0" applyFont="1" applyBorder="1" applyAlignment="1">
      <alignment horizontal="center" vertical="center" wrapText="1"/>
    </xf>
    <xf numFmtId="167" fontId="31" fillId="0" borderId="22" xfId="0" applyNumberFormat="1" applyFont="1" applyBorder="1" applyAlignment="1">
      <alignment vertical="center"/>
    </xf>
    <xf numFmtId="4" fontId="31" fillId="2" borderId="22" xfId="0" applyNumberFormat="1" applyFont="1" applyFill="1" applyBorder="1" applyAlignment="1" applyProtection="1">
      <alignment vertical="center"/>
      <protection locked="0"/>
    </xf>
    <xf numFmtId="4" fontId="31" fillId="0" borderId="22" xfId="0" applyNumberFormat="1" applyFont="1" applyBorder="1" applyAlignment="1">
      <alignment vertical="center"/>
    </xf>
    <xf numFmtId="0" fontId="32" fillId="0" borderId="22" xfId="0" applyFont="1" applyBorder="1" applyAlignment="1">
      <alignment vertical="center"/>
    </xf>
    <xf numFmtId="0" fontId="32" fillId="0" borderId="3" xfId="0" applyFont="1" applyBorder="1" applyAlignment="1">
      <alignment vertical="center"/>
    </xf>
    <xf numFmtId="0" fontId="31" fillId="2" borderId="14" xfId="0" applyFont="1" applyFill="1" applyBorder="1" applyAlignment="1" applyProtection="1">
      <alignment horizontal="left" vertical="center"/>
      <protection locked="0"/>
    </xf>
    <xf numFmtId="0" fontId="31" fillId="0" borderId="0" xfId="0" applyFont="1" applyAlignment="1">
      <alignment horizontal="center" vertical="center"/>
    </xf>
    <xf numFmtId="0" fontId="20" fillId="2" borderId="19" xfId="0" applyFont="1" applyFill="1" applyBorder="1" applyAlignment="1" applyProtection="1">
      <alignment horizontal="left" vertical="center"/>
      <protection locked="0"/>
    </xf>
    <xf numFmtId="0" fontId="20" fillId="0" borderId="20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166" fontId="20" fillId="0" borderId="20" xfId="0" applyNumberFormat="1" applyFont="1" applyBorder="1" applyAlignment="1">
      <alignment vertical="center"/>
    </xf>
    <xf numFmtId="166" fontId="20" fillId="0" borderId="21" xfId="0" applyNumberFormat="1" applyFont="1" applyBorder="1" applyAlignment="1">
      <alignment vertical="center"/>
    </xf>
    <xf numFmtId="0" fontId="1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4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5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left" vertical="center"/>
    </xf>
    <xf numFmtId="0" fontId="18" fillId="0" borderId="14" xfId="0" applyFont="1" applyBorder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9" fillId="4" borderId="6" xfId="0" applyFont="1" applyFill="1" applyBorder="1" applyAlignment="1">
      <alignment horizontal="center" vertical="center"/>
    </xf>
    <xf numFmtId="0" fontId="19" fillId="4" borderId="7" xfId="0" applyFont="1" applyFill="1" applyBorder="1" applyAlignment="1">
      <alignment horizontal="left" vertical="center"/>
    </xf>
    <xf numFmtId="0" fontId="19" fillId="4" borderId="7" xfId="0" applyFont="1" applyFill="1" applyBorder="1" applyAlignment="1">
      <alignment horizontal="center" vertical="center"/>
    </xf>
    <xf numFmtId="0" fontId="19" fillId="4" borderId="7" xfId="0" applyFont="1" applyFill="1" applyBorder="1" applyAlignment="1">
      <alignment horizontal="right" vertical="center"/>
    </xf>
    <xf numFmtId="0" fontId="19" fillId="4" borderId="8" xfId="0" applyFont="1" applyFill="1" applyBorder="1" applyAlignment="1">
      <alignment horizontal="left" vertical="center"/>
    </xf>
    <xf numFmtId="4" fontId="25" fillId="0" borderId="0" xfId="0" applyNumberFormat="1" applyFont="1" applyAlignment="1">
      <alignment vertical="center"/>
    </xf>
    <xf numFmtId="0" fontId="25" fillId="0" borderId="0" xfId="0" applyFont="1" applyAlignment="1">
      <alignment vertical="center"/>
    </xf>
    <xf numFmtId="0" fontId="24" fillId="0" borderId="0" xfId="0" applyFont="1" applyAlignment="1">
      <alignment horizontal="left" vertical="center" wrapText="1"/>
    </xf>
    <xf numFmtId="4" fontId="21" fillId="0" borderId="0" xfId="0" applyNumberFormat="1" applyFont="1" applyAlignment="1">
      <alignment horizontal="right" vertical="center"/>
    </xf>
    <xf numFmtId="4" fontId="21" fillId="0" borderId="0" xfId="0" applyNumberFormat="1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97"/>
  <sheetViews>
    <sheetView showGridLines="0" tabSelected="1" topLeftCell="A11" workbookViewId="0">
      <selection activeCell="J95" sqref="J95:AF95"/>
    </sheetView>
  </sheetViews>
  <sheetFormatPr defaultRowHeight="14.4"/>
  <cols>
    <col min="1" max="1" width="8.28515625" customWidth="1"/>
    <col min="2" max="2" width="1.7109375" customWidth="1"/>
    <col min="3" max="3" width="4.140625" customWidth="1"/>
    <col min="4" max="33" width="2.7109375" customWidth="1"/>
    <col min="34" max="34" width="3.28515625" customWidth="1"/>
    <col min="35" max="35" width="31.7109375" customWidth="1"/>
    <col min="36" max="37" width="2.42578125" customWidth="1"/>
    <col min="38" max="38" width="8.28515625" customWidth="1"/>
    <col min="39" max="39" width="3.28515625" customWidth="1"/>
    <col min="40" max="40" width="13.28515625" customWidth="1"/>
    <col min="41" max="41" width="7.42578125" customWidth="1"/>
    <col min="42" max="42" width="4.140625" customWidth="1"/>
    <col min="43" max="43" width="15.7109375" hidden="1" customWidth="1"/>
    <col min="44" max="44" width="13.7109375" customWidth="1"/>
    <col min="45" max="47" width="25.85546875" hidden="1" customWidth="1"/>
    <col min="48" max="49" width="21.7109375" hidden="1" customWidth="1"/>
    <col min="50" max="51" width="25" hidden="1" customWidth="1"/>
    <col min="52" max="52" width="21.7109375" hidden="1" customWidth="1"/>
    <col min="53" max="53" width="19.140625" hidden="1" customWidth="1"/>
    <col min="54" max="54" width="25" hidden="1" customWidth="1"/>
    <col min="55" max="55" width="21.7109375" hidden="1" customWidth="1"/>
    <col min="56" max="56" width="19.140625" hidden="1" customWidth="1"/>
    <col min="57" max="57" width="66.42578125" customWidth="1"/>
    <col min="71" max="91" width="9.28515625" hidden="1"/>
  </cols>
  <sheetData>
    <row r="1" spans="1:74" ht="10.199999999999999">
      <c r="A1" s="12" t="s">
        <v>0</v>
      </c>
      <c r="AZ1" s="12" t="s">
        <v>1</v>
      </c>
      <c r="BA1" s="12" t="s">
        <v>2</v>
      </c>
      <c r="BB1" s="12" t="s">
        <v>3</v>
      </c>
      <c r="BT1" s="12" t="s">
        <v>4</v>
      </c>
      <c r="BU1" s="12" t="s">
        <v>4</v>
      </c>
      <c r="BV1" s="12" t="s">
        <v>5</v>
      </c>
    </row>
    <row r="2" spans="1:74" ht="36.9" customHeight="1">
      <c r="AR2" s="159"/>
      <c r="AS2" s="159"/>
      <c r="AT2" s="159"/>
      <c r="AU2" s="159"/>
      <c r="AV2" s="159"/>
      <c r="AW2" s="159"/>
      <c r="AX2" s="159"/>
      <c r="AY2" s="159"/>
      <c r="AZ2" s="159"/>
      <c r="BA2" s="159"/>
      <c r="BB2" s="159"/>
      <c r="BC2" s="159"/>
      <c r="BD2" s="159"/>
      <c r="BE2" s="159"/>
      <c r="BS2" s="13" t="s">
        <v>6</v>
      </c>
      <c r="BT2" s="13" t="s">
        <v>7</v>
      </c>
    </row>
    <row r="3" spans="1:74" ht="6.9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6"/>
      <c r="BS3" s="13" t="s">
        <v>6</v>
      </c>
      <c r="BT3" s="13" t="s">
        <v>8</v>
      </c>
    </row>
    <row r="4" spans="1:74" ht="24.9" customHeight="1">
      <c r="B4" s="16"/>
      <c r="D4" s="17" t="s">
        <v>9</v>
      </c>
      <c r="AR4" s="16"/>
      <c r="AS4" s="18" t="s">
        <v>10</v>
      </c>
      <c r="BE4" s="19" t="s">
        <v>11</v>
      </c>
      <c r="BS4" s="13" t="s">
        <v>12</v>
      </c>
    </row>
    <row r="5" spans="1:74" ht="12" customHeight="1">
      <c r="B5" s="16"/>
      <c r="D5" s="20" t="s">
        <v>13</v>
      </c>
      <c r="K5" s="158" t="s">
        <v>14</v>
      </c>
      <c r="L5" s="159"/>
      <c r="M5" s="159"/>
      <c r="N5" s="159"/>
      <c r="O5" s="159"/>
      <c r="P5" s="159"/>
      <c r="Q5" s="159"/>
      <c r="R5" s="159"/>
      <c r="S5" s="159"/>
      <c r="T5" s="159"/>
      <c r="U5" s="159"/>
      <c r="V5" s="159"/>
      <c r="W5" s="159"/>
      <c r="X5" s="159"/>
      <c r="Y5" s="159"/>
      <c r="Z5" s="159"/>
      <c r="AA5" s="159"/>
      <c r="AB5" s="159"/>
      <c r="AC5" s="159"/>
      <c r="AD5" s="159"/>
      <c r="AE5" s="159"/>
      <c r="AF5" s="159"/>
      <c r="AG5" s="159"/>
      <c r="AH5" s="159"/>
      <c r="AI5" s="159"/>
      <c r="AJ5" s="159"/>
      <c r="AR5" s="16"/>
      <c r="BE5" s="155" t="s">
        <v>15</v>
      </c>
      <c r="BS5" s="13" t="s">
        <v>6</v>
      </c>
    </row>
    <row r="6" spans="1:74" ht="36.9" customHeight="1">
      <c r="B6" s="16"/>
      <c r="D6" s="22" t="s">
        <v>16</v>
      </c>
      <c r="K6" s="160" t="s">
        <v>17</v>
      </c>
      <c r="L6" s="159"/>
      <c r="M6" s="159"/>
      <c r="N6" s="159"/>
      <c r="O6" s="159"/>
      <c r="P6" s="159"/>
      <c r="Q6" s="159"/>
      <c r="R6" s="159"/>
      <c r="S6" s="159"/>
      <c r="T6" s="159"/>
      <c r="U6" s="159"/>
      <c r="V6" s="159"/>
      <c r="W6" s="159"/>
      <c r="X6" s="159"/>
      <c r="Y6" s="159"/>
      <c r="Z6" s="159"/>
      <c r="AA6" s="159"/>
      <c r="AB6" s="159"/>
      <c r="AC6" s="159"/>
      <c r="AD6" s="159"/>
      <c r="AE6" s="159"/>
      <c r="AF6" s="159"/>
      <c r="AG6" s="159"/>
      <c r="AH6" s="159"/>
      <c r="AI6" s="159"/>
      <c r="AJ6" s="159"/>
      <c r="AR6" s="16"/>
      <c r="BE6" s="156"/>
      <c r="BS6" s="13" t="s">
        <v>6</v>
      </c>
    </row>
    <row r="7" spans="1:74" ht="12" customHeight="1">
      <c r="B7" s="16"/>
      <c r="D7" s="23" t="s">
        <v>18</v>
      </c>
      <c r="K7" s="21" t="s">
        <v>1</v>
      </c>
      <c r="AK7" s="23" t="s">
        <v>19</v>
      </c>
      <c r="AN7" s="21" t="s">
        <v>1</v>
      </c>
      <c r="AR7" s="16"/>
      <c r="BE7" s="156"/>
      <c r="BS7" s="13" t="s">
        <v>6</v>
      </c>
    </row>
    <row r="8" spans="1:74" ht="12" customHeight="1">
      <c r="B8" s="16"/>
      <c r="D8" s="23" t="s">
        <v>20</v>
      </c>
      <c r="K8" s="21" t="s">
        <v>21</v>
      </c>
      <c r="AK8" s="23" t="s">
        <v>22</v>
      </c>
      <c r="AN8" s="24" t="s">
        <v>23</v>
      </c>
      <c r="AR8" s="16"/>
      <c r="BE8" s="156"/>
      <c r="BS8" s="13" t="s">
        <v>6</v>
      </c>
    </row>
    <row r="9" spans="1:74" ht="14.4" customHeight="1">
      <c r="B9" s="16"/>
      <c r="AR9" s="16"/>
      <c r="BE9" s="156"/>
      <c r="BS9" s="13" t="s">
        <v>6</v>
      </c>
    </row>
    <row r="10" spans="1:74" ht="12" customHeight="1">
      <c r="B10" s="16"/>
      <c r="D10" s="23" t="s">
        <v>24</v>
      </c>
      <c r="AK10" s="23" t="s">
        <v>25</v>
      </c>
      <c r="AN10" s="21" t="s">
        <v>1</v>
      </c>
      <c r="AR10" s="16"/>
      <c r="BE10" s="156"/>
      <c r="BS10" s="13" t="s">
        <v>6</v>
      </c>
    </row>
    <row r="11" spans="1:74" ht="18.45" customHeight="1">
      <c r="B11" s="16"/>
      <c r="E11" s="21" t="s">
        <v>21</v>
      </c>
      <c r="AK11" s="23" t="s">
        <v>26</v>
      </c>
      <c r="AN11" s="21" t="s">
        <v>1</v>
      </c>
      <c r="AR11" s="16"/>
      <c r="BE11" s="156"/>
      <c r="BS11" s="13" t="s">
        <v>6</v>
      </c>
    </row>
    <row r="12" spans="1:74" ht="6.9" customHeight="1">
      <c r="B12" s="16"/>
      <c r="AR12" s="16"/>
      <c r="BE12" s="156"/>
      <c r="BS12" s="13" t="s">
        <v>6</v>
      </c>
    </row>
    <row r="13" spans="1:74" ht="12" customHeight="1">
      <c r="B13" s="16"/>
      <c r="D13" s="23" t="s">
        <v>27</v>
      </c>
      <c r="AK13" s="23" t="s">
        <v>25</v>
      </c>
      <c r="AN13" s="25" t="s">
        <v>28</v>
      </c>
      <c r="AR13" s="16"/>
      <c r="BE13" s="156"/>
      <c r="BS13" s="13" t="s">
        <v>6</v>
      </c>
    </row>
    <row r="14" spans="1:74" ht="13.2">
      <c r="B14" s="16"/>
      <c r="E14" s="161" t="s">
        <v>28</v>
      </c>
      <c r="F14" s="162"/>
      <c r="G14" s="162"/>
      <c r="H14" s="162"/>
      <c r="I14" s="162"/>
      <c r="J14" s="162"/>
      <c r="K14" s="162"/>
      <c r="L14" s="162"/>
      <c r="M14" s="162"/>
      <c r="N14" s="162"/>
      <c r="O14" s="162"/>
      <c r="P14" s="162"/>
      <c r="Q14" s="162"/>
      <c r="R14" s="162"/>
      <c r="S14" s="162"/>
      <c r="T14" s="162"/>
      <c r="U14" s="162"/>
      <c r="V14" s="162"/>
      <c r="W14" s="162"/>
      <c r="X14" s="162"/>
      <c r="Y14" s="162"/>
      <c r="Z14" s="162"/>
      <c r="AA14" s="162"/>
      <c r="AB14" s="162"/>
      <c r="AC14" s="162"/>
      <c r="AD14" s="162"/>
      <c r="AE14" s="162"/>
      <c r="AF14" s="162"/>
      <c r="AG14" s="162"/>
      <c r="AH14" s="162"/>
      <c r="AI14" s="162"/>
      <c r="AJ14" s="162"/>
      <c r="AK14" s="23" t="s">
        <v>26</v>
      </c>
      <c r="AN14" s="25" t="s">
        <v>28</v>
      </c>
      <c r="AR14" s="16"/>
      <c r="BE14" s="156"/>
      <c r="BS14" s="13" t="s">
        <v>6</v>
      </c>
    </row>
    <row r="15" spans="1:74" ht="6.9" customHeight="1">
      <c r="B15" s="16"/>
      <c r="AR15" s="16"/>
      <c r="BE15" s="156"/>
      <c r="BS15" s="13" t="s">
        <v>4</v>
      </c>
    </row>
    <row r="16" spans="1:74" ht="12" customHeight="1">
      <c r="B16" s="16"/>
      <c r="D16" s="23" t="s">
        <v>29</v>
      </c>
      <c r="AK16" s="23" t="s">
        <v>25</v>
      </c>
      <c r="AN16" s="21" t="s">
        <v>1</v>
      </c>
      <c r="AR16" s="16"/>
      <c r="BE16" s="156"/>
      <c r="BS16" s="13" t="s">
        <v>4</v>
      </c>
    </row>
    <row r="17" spans="2:71" ht="18.45" customHeight="1">
      <c r="B17" s="16"/>
      <c r="E17" s="21" t="s">
        <v>21</v>
      </c>
      <c r="AK17" s="23" t="s">
        <v>26</v>
      </c>
      <c r="AN17" s="21" t="s">
        <v>1</v>
      </c>
      <c r="AR17" s="16"/>
      <c r="BE17" s="156"/>
      <c r="BS17" s="13" t="s">
        <v>30</v>
      </c>
    </row>
    <row r="18" spans="2:71" ht="6.9" customHeight="1">
      <c r="B18" s="16"/>
      <c r="AR18" s="16"/>
      <c r="BE18" s="156"/>
      <c r="BS18" s="13" t="s">
        <v>6</v>
      </c>
    </row>
    <row r="19" spans="2:71" ht="12" customHeight="1">
      <c r="B19" s="16"/>
      <c r="D19" s="23" t="s">
        <v>31</v>
      </c>
      <c r="AK19" s="23" t="s">
        <v>25</v>
      </c>
      <c r="AN19" s="21" t="s">
        <v>1</v>
      </c>
      <c r="AR19" s="16"/>
      <c r="BE19" s="156"/>
      <c r="BS19" s="13" t="s">
        <v>6</v>
      </c>
    </row>
    <row r="20" spans="2:71" ht="18.45" customHeight="1">
      <c r="B20" s="16"/>
      <c r="E20" s="21" t="s">
        <v>21</v>
      </c>
      <c r="AK20" s="23" t="s">
        <v>26</v>
      </c>
      <c r="AN20" s="21" t="s">
        <v>1</v>
      </c>
      <c r="AR20" s="16"/>
      <c r="BE20" s="156"/>
      <c r="BS20" s="13" t="s">
        <v>30</v>
      </c>
    </row>
    <row r="21" spans="2:71" ht="6.9" customHeight="1">
      <c r="B21" s="16"/>
      <c r="AR21" s="16"/>
      <c r="BE21" s="156"/>
    </row>
    <row r="22" spans="2:71" ht="12" customHeight="1">
      <c r="B22" s="16"/>
      <c r="D22" s="23" t="s">
        <v>32</v>
      </c>
      <c r="AR22" s="16"/>
      <c r="BE22" s="156"/>
    </row>
    <row r="23" spans="2:71" ht="16.5" customHeight="1">
      <c r="B23" s="16"/>
      <c r="E23" s="163" t="s">
        <v>1</v>
      </c>
      <c r="F23" s="163"/>
      <c r="G23" s="163"/>
      <c r="H23" s="163"/>
      <c r="I23" s="163"/>
      <c r="J23" s="163"/>
      <c r="K23" s="163"/>
      <c r="L23" s="163"/>
      <c r="M23" s="163"/>
      <c r="N23" s="163"/>
      <c r="O23" s="163"/>
      <c r="P23" s="163"/>
      <c r="Q23" s="163"/>
      <c r="R23" s="163"/>
      <c r="S23" s="163"/>
      <c r="T23" s="163"/>
      <c r="U23" s="163"/>
      <c r="V23" s="163"/>
      <c r="W23" s="163"/>
      <c r="X23" s="163"/>
      <c r="Y23" s="163"/>
      <c r="Z23" s="163"/>
      <c r="AA23" s="163"/>
      <c r="AB23" s="163"/>
      <c r="AC23" s="163"/>
      <c r="AD23" s="163"/>
      <c r="AE23" s="163"/>
      <c r="AF23" s="163"/>
      <c r="AG23" s="163"/>
      <c r="AH23" s="163"/>
      <c r="AI23" s="163"/>
      <c r="AJ23" s="163"/>
      <c r="AK23" s="163"/>
      <c r="AL23" s="163"/>
      <c r="AM23" s="163"/>
      <c r="AN23" s="163"/>
      <c r="AR23" s="16"/>
      <c r="BE23" s="156"/>
    </row>
    <row r="24" spans="2:71" ht="6.9" customHeight="1">
      <c r="B24" s="16"/>
      <c r="AR24" s="16"/>
      <c r="BE24" s="156"/>
    </row>
    <row r="25" spans="2:71" ht="6.9" customHeight="1">
      <c r="B25" s="16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R25" s="16"/>
      <c r="BE25" s="156"/>
    </row>
    <row r="26" spans="2:71" s="1" customFormat="1" ht="25.95" customHeight="1">
      <c r="B26" s="28"/>
      <c r="D26" s="29" t="s">
        <v>33</v>
      </c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164">
        <f>ROUND(AG94,2)</f>
        <v>0</v>
      </c>
      <c r="AL26" s="165"/>
      <c r="AM26" s="165"/>
      <c r="AN26" s="165"/>
      <c r="AO26" s="165"/>
      <c r="AR26" s="28"/>
      <c r="BE26" s="156"/>
    </row>
    <row r="27" spans="2:71" s="1" customFormat="1" ht="6.9" customHeight="1">
      <c r="B27" s="28"/>
      <c r="AR27" s="28"/>
      <c r="BE27" s="156"/>
    </row>
    <row r="28" spans="2:71" s="1" customFormat="1" ht="13.2">
      <c r="B28" s="28"/>
      <c r="L28" s="166" t="s">
        <v>34</v>
      </c>
      <c r="M28" s="166"/>
      <c r="N28" s="166"/>
      <c r="O28" s="166"/>
      <c r="P28" s="166"/>
      <c r="W28" s="166" t="s">
        <v>35</v>
      </c>
      <c r="X28" s="166"/>
      <c r="Y28" s="166"/>
      <c r="Z28" s="166"/>
      <c r="AA28" s="166"/>
      <c r="AB28" s="166"/>
      <c r="AC28" s="166"/>
      <c r="AD28" s="166"/>
      <c r="AE28" s="166"/>
      <c r="AK28" s="166" t="s">
        <v>36</v>
      </c>
      <c r="AL28" s="166"/>
      <c r="AM28" s="166"/>
      <c r="AN28" s="166"/>
      <c r="AO28" s="166"/>
      <c r="AR28" s="28"/>
      <c r="BE28" s="156"/>
    </row>
    <row r="29" spans="2:71" s="2" customFormat="1" ht="14.4" customHeight="1">
      <c r="B29" s="32"/>
      <c r="D29" s="23" t="s">
        <v>37</v>
      </c>
      <c r="F29" s="23" t="s">
        <v>38</v>
      </c>
      <c r="L29" s="169">
        <v>0.21</v>
      </c>
      <c r="M29" s="168"/>
      <c r="N29" s="168"/>
      <c r="O29" s="168"/>
      <c r="P29" s="168"/>
      <c r="W29" s="167">
        <f>ROUND(AZ94, 2)</f>
        <v>0</v>
      </c>
      <c r="X29" s="168"/>
      <c r="Y29" s="168"/>
      <c r="Z29" s="168"/>
      <c r="AA29" s="168"/>
      <c r="AB29" s="168"/>
      <c r="AC29" s="168"/>
      <c r="AD29" s="168"/>
      <c r="AE29" s="168"/>
      <c r="AK29" s="167">
        <f>ROUND(AV94, 2)</f>
        <v>0</v>
      </c>
      <c r="AL29" s="168"/>
      <c r="AM29" s="168"/>
      <c r="AN29" s="168"/>
      <c r="AO29" s="168"/>
      <c r="AR29" s="32"/>
      <c r="BE29" s="157"/>
    </row>
    <row r="30" spans="2:71" s="2" customFormat="1" ht="14.4" customHeight="1">
      <c r="B30" s="32"/>
      <c r="F30" s="23" t="s">
        <v>39</v>
      </c>
      <c r="L30" s="169">
        <v>0.12</v>
      </c>
      <c r="M30" s="168"/>
      <c r="N30" s="168"/>
      <c r="O30" s="168"/>
      <c r="P30" s="168"/>
      <c r="W30" s="167">
        <f>ROUND(BA94, 2)</f>
        <v>0</v>
      </c>
      <c r="X30" s="168"/>
      <c r="Y30" s="168"/>
      <c r="Z30" s="168"/>
      <c r="AA30" s="168"/>
      <c r="AB30" s="168"/>
      <c r="AC30" s="168"/>
      <c r="AD30" s="168"/>
      <c r="AE30" s="168"/>
      <c r="AK30" s="167">
        <f>ROUND(AW94, 2)</f>
        <v>0</v>
      </c>
      <c r="AL30" s="168"/>
      <c r="AM30" s="168"/>
      <c r="AN30" s="168"/>
      <c r="AO30" s="168"/>
      <c r="AR30" s="32"/>
      <c r="BE30" s="157"/>
    </row>
    <row r="31" spans="2:71" s="2" customFormat="1" ht="14.4" hidden="1" customHeight="1">
      <c r="B31" s="32"/>
      <c r="F31" s="23" t="s">
        <v>40</v>
      </c>
      <c r="L31" s="169">
        <v>0.21</v>
      </c>
      <c r="M31" s="168"/>
      <c r="N31" s="168"/>
      <c r="O31" s="168"/>
      <c r="P31" s="168"/>
      <c r="W31" s="167">
        <f>ROUND(BB94, 2)</f>
        <v>0</v>
      </c>
      <c r="X31" s="168"/>
      <c r="Y31" s="168"/>
      <c r="Z31" s="168"/>
      <c r="AA31" s="168"/>
      <c r="AB31" s="168"/>
      <c r="AC31" s="168"/>
      <c r="AD31" s="168"/>
      <c r="AE31" s="168"/>
      <c r="AK31" s="167">
        <v>0</v>
      </c>
      <c r="AL31" s="168"/>
      <c r="AM31" s="168"/>
      <c r="AN31" s="168"/>
      <c r="AO31" s="168"/>
      <c r="AR31" s="32"/>
      <c r="BE31" s="157"/>
    </row>
    <row r="32" spans="2:71" s="2" customFormat="1" ht="14.4" hidden="1" customHeight="1">
      <c r="B32" s="32"/>
      <c r="F32" s="23" t="s">
        <v>41</v>
      </c>
      <c r="L32" s="169">
        <v>0.12</v>
      </c>
      <c r="M32" s="168"/>
      <c r="N32" s="168"/>
      <c r="O32" s="168"/>
      <c r="P32" s="168"/>
      <c r="W32" s="167">
        <f>ROUND(BC94, 2)</f>
        <v>0</v>
      </c>
      <c r="X32" s="168"/>
      <c r="Y32" s="168"/>
      <c r="Z32" s="168"/>
      <c r="AA32" s="168"/>
      <c r="AB32" s="168"/>
      <c r="AC32" s="168"/>
      <c r="AD32" s="168"/>
      <c r="AE32" s="168"/>
      <c r="AK32" s="167">
        <v>0</v>
      </c>
      <c r="AL32" s="168"/>
      <c r="AM32" s="168"/>
      <c r="AN32" s="168"/>
      <c r="AO32" s="168"/>
      <c r="AR32" s="32"/>
      <c r="BE32" s="157"/>
    </row>
    <row r="33" spans="2:57" s="2" customFormat="1" ht="14.4" hidden="1" customHeight="1">
      <c r="B33" s="32"/>
      <c r="F33" s="23" t="s">
        <v>42</v>
      </c>
      <c r="L33" s="169">
        <v>0</v>
      </c>
      <c r="M33" s="168"/>
      <c r="N33" s="168"/>
      <c r="O33" s="168"/>
      <c r="P33" s="168"/>
      <c r="W33" s="167">
        <f>ROUND(BD94, 2)</f>
        <v>0</v>
      </c>
      <c r="X33" s="168"/>
      <c r="Y33" s="168"/>
      <c r="Z33" s="168"/>
      <c r="AA33" s="168"/>
      <c r="AB33" s="168"/>
      <c r="AC33" s="168"/>
      <c r="AD33" s="168"/>
      <c r="AE33" s="168"/>
      <c r="AK33" s="167">
        <v>0</v>
      </c>
      <c r="AL33" s="168"/>
      <c r="AM33" s="168"/>
      <c r="AN33" s="168"/>
      <c r="AO33" s="168"/>
      <c r="AR33" s="32"/>
      <c r="BE33" s="157"/>
    </row>
    <row r="34" spans="2:57" s="1" customFormat="1" ht="6.9" customHeight="1">
      <c r="B34" s="28"/>
      <c r="AR34" s="28"/>
      <c r="BE34" s="156"/>
    </row>
    <row r="35" spans="2:57" s="1" customFormat="1" ht="25.95" customHeight="1">
      <c r="B35" s="28"/>
      <c r="C35" s="33"/>
      <c r="D35" s="34" t="s">
        <v>43</v>
      </c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6" t="s">
        <v>44</v>
      </c>
      <c r="U35" s="35"/>
      <c r="V35" s="35"/>
      <c r="W35" s="35"/>
      <c r="X35" s="170" t="s">
        <v>45</v>
      </c>
      <c r="Y35" s="171"/>
      <c r="Z35" s="171"/>
      <c r="AA35" s="171"/>
      <c r="AB35" s="171"/>
      <c r="AC35" s="35"/>
      <c r="AD35" s="35"/>
      <c r="AE35" s="35"/>
      <c r="AF35" s="35"/>
      <c r="AG35" s="35"/>
      <c r="AH35" s="35"/>
      <c r="AI35" s="35"/>
      <c r="AJ35" s="35"/>
      <c r="AK35" s="172">
        <f>SUM(AK26:AK33)</f>
        <v>0</v>
      </c>
      <c r="AL35" s="171"/>
      <c r="AM35" s="171"/>
      <c r="AN35" s="171"/>
      <c r="AO35" s="173"/>
      <c r="AP35" s="33"/>
      <c r="AQ35" s="33"/>
      <c r="AR35" s="28"/>
    </row>
    <row r="36" spans="2:57" s="1" customFormat="1" ht="6.9" customHeight="1">
      <c r="B36" s="28"/>
      <c r="AR36" s="28"/>
    </row>
    <row r="37" spans="2:57" s="1" customFormat="1" ht="14.4" customHeight="1">
      <c r="B37" s="28"/>
      <c r="AR37" s="28"/>
    </row>
    <row r="38" spans="2:57" ht="14.4" customHeight="1">
      <c r="B38" s="16"/>
      <c r="AR38" s="16"/>
    </row>
    <row r="39" spans="2:57" ht="14.4" customHeight="1">
      <c r="B39" s="16"/>
      <c r="AR39" s="16"/>
    </row>
    <row r="40" spans="2:57" ht="14.4" customHeight="1">
      <c r="B40" s="16"/>
      <c r="AR40" s="16"/>
    </row>
    <row r="41" spans="2:57" ht="14.4" customHeight="1">
      <c r="B41" s="16"/>
      <c r="AR41" s="16"/>
    </row>
    <row r="42" spans="2:57" ht="14.4" customHeight="1">
      <c r="B42" s="16"/>
      <c r="AR42" s="16"/>
    </row>
    <row r="43" spans="2:57" ht="14.4" customHeight="1">
      <c r="B43" s="16"/>
      <c r="AR43" s="16"/>
    </row>
    <row r="44" spans="2:57" ht="14.4" customHeight="1">
      <c r="B44" s="16"/>
      <c r="AR44" s="16"/>
    </row>
    <row r="45" spans="2:57" ht="14.4" customHeight="1">
      <c r="B45" s="16"/>
      <c r="AR45" s="16"/>
    </row>
    <row r="46" spans="2:57" ht="14.4" customHeight="1">
      <c r="B46" s="16"/>
      <c r="AR46" s="16"/>
    </row>
    <row r="47" spans="2:57" ht="14.4" customHeight="1">
      <c r="B47" s="16"/>
      <c r="AR47" s="16"/>
    </row>
    <row r="48" spans="2:57" ht="14.4" customHeight="1">
      <c r="B48" s="16"/>
      <c r="AR48" s="16"/>
    </row>
    <row r="49" spans="2:44" s="1" customFormat="1" ht="14.4" customHeight="1">
      <c r="B49" s="28"/>
      <c r="D49" s="37" t="s">
        <v>46</v>
      </c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7" t="s">
        <v>47</v>
      </c>
      <c r="AI49" s="38"/>
      <c r="AJ49" s="38"/>
      <c r="AK49" s="38"/>
      <c r="AL49" s="38"/>
      <c r="AM49" s="38"/>
      <c r="AN49" s="38"/>
      <c r="AO49" s="38"/>
      <c r="AR49" s="28"/>
    </row>
    <row r="50" spans="2:44" ht="10.199999999999999">
      <c r="B50" s="16"/>
      <c r="AR50" s="16"/>
    </row>
    <row r="51" spans="2:44" ht="10.199999999999999">
      <c r="B51" s="16"/>
      <c r="AR51" s="16"/>
    </row>
    <row r="52" spans="2:44" ht="10.199999999999999">
      <c r="B52" s="16"/>
      <c r="AR52" s="16"/>
    </row>
    <row r="53" spans="2:44" ht="10.199999999999999">
      <c r="B53" s="16"/>
      <c r="AR53" s="16"/>
    </row>
    <row r="54" spans="2:44" ht="10.199999999999999">
      <c r="B54" s="16"/>
      <c r="AR54" s="16"/>
    </row>
    <row r="55" spans="2:44" ht="10.199999999999999">
      <c r="B55" s="16"/>
      <c r="AR55" s="16"/>
    </row>
    <row r="56" spans="2:44" ht="10.199999999999999">
      <c r="B56" s="16"/>
      <c r="AR56" s="16"/>
    </row>
    <row r="57" spans="2:44" ht="10.199999999999999">
      <c r="B57" s="16"/>
      <c r="AR57" s="16"/>
    </row>
    <row r="58" spans="2:44" ht="10.199999999999999">
      <c r="B58" s="16"/>
      <c r="AR58" s="16"/>
    </row>
    <row r="59" spans="2:44" ht="10.199999999999999">
      <c r="B59" s="16"/>
      <c r="AR59" s="16"/>
    </row>
    <row r="60" spans="2:44" s="1" customFormat="1" ht="13.2">
      <c r="B60" s="28"/>
      <c r="D60" s="39" t="s">
        <v>48</v>
      </c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9" t="s">
        <v>49</v>
      </c>
      <c r="W60" s="30"/>
      <c r="X60" s="30"/>
      <c r="Y60" s="30"/>
      <c r="Z60" s="30"/>
      <c r="AA60" s="30"/>
      <c r="AB60" s="30"/>
      <c r="AC60" s="30"/>
      <c r="AD60" s="30"/>
      <c r="AE60" s="30"/>
      <c r="AF60" s="30"/>
      <c r="AG60" s="30"/>
      <c r="AH60" s="39" t="s">
        <v>48</v>
      </c>
      <c r="AI60" s="30"/>
      <c r="AJ60" s="30"/>
      <c r="AK60" s="30"/>
      <c r="AL60" s="30"/>
      <c r="AM60" s="39" t="s">
        <v>49</v>
      </c>
      <c r="AN60" s="30"/>
      <c r="AO60" s="30"/>
      <c r="AR60" s="28"/>
    </row>
    <row r="61" spans="2:44" ht="10.199999999999999">
      <c r="B61" s="16"/>
      <c r="AR61" s="16"/>
    </row>
    <row r="62" spans="2:44" ht="10.199999999999999">
      <c r="B62" s="16"/>
      <c r="AR62" s="16"/>
    </row>
    <row r="63" spans="2:44" ht="10.199999999999999">
      <c r="B63" s="16"/>
      <c r="AR63" s="16"/>
    </row>
    <row r="64" spans="2:44" s="1" customFormat="1" ht="13.2">
      <c r="B64" s="28"/>
      <c r="D64" s="37" t="s">
        <v>50</v>
      </c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7" t="s">
        <v>51</v>
      </c>
      <c r="AI64" s="38"/>
      <c r="AJ64" s="38"/>
      <c r="AK64" s="38"/>
      <c r="AL64" s="38"/>
      <c r="AM64" s="38"/>
      <c r="AN64" s="38"/>
      <c r="AO64" s="38"/>
      <c r="AR64" s="28"/>
    </row>
    <row r="65" spans="2:44" ht="10.199999999999999">
      <c r="B65" s="16"/>
      <c r="AR65" s="16"/>
    </row>
    <row r="66" spans="2:44" ht="10.199999999999999">
      <c r="B66" s="16"/>
      <c r="AR66" s="16"/>
    </row>
    <row r="67" spans="2:44" ht="10.199999999999999">
      <c r="B67" s="16"/>
      <c r="AR67" s="16"/>
    </row>
    <row r="68" spans="2:44" ht="10.199999999999999">
      <c r="B68" s="16"/>
      <c r="AR68" s="16"/>
    </row>
    <row r="69" spans="2:44" ht="10.199999999999999">
      <c r="B69" s="16"/>
      <c r="AR69" s="16"/>
    </row>
    <row r="70" spans="2:44" ht="10.199999999999999">
      <c r="B70" s="16"/>
      <c r="AR70" s="16"/>
    </row>
    <row r="71" spans="2:44" ht="10.199999999999999">
      <c r="B71" s="16"/>
      <c r="AR71" s="16"/>
    </row>
    <row r="72" spans="2:44" ht="10.199999999999999">
      <c r="B72" s="16"/>
      <c r="AR72" s="16"/>
    </row>
    <row r="73" spans="2:44" ht="10.199999999999999">
      <c r="B73" s="16"/>
      <c r="AR73" s="16"/>
    </row>
    <row r="74" spans="2:44" ht="10.199999999999999">
      <c r="B74" s="16"/>
      <c r="AR74" s="16"/>
    </row>
    <row r="75" spans="2:44" s="1" customFormat="1" ht="13.2">
      <c r="B75" s="28"/>
      <c r="D75" s="39" t="s">
        <v>48</v>
      </c>
      <c r="E75" s="30"/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39" t="s">
        <v>49</v>
      </c>
      <c r="W75" s="30"/>
      <c r="X75" s="30"/>
      <c r="Y75" s="30"/>
      <c r="Z75" s="30"/>
      <c r="AA75" s="30"/>
      <c r="AB75" s="30"/>
      <c r="AC75" s="30"/>
      <c r="AD75" s="30"/>
      <c r="AE75" s="30"/>
      <c r="AF75" s="30"/>
      <c r="AG75" s="30"/>
      <c r="AH75" s="39" t="s">
        <v>48</v>
      </c>
      <c r="AI75" s="30"/>
      <c r="AJ75" s="30"/>
      <c r="AK75" s="30"/>
      <c r="AL75" s="30"/>
      <c r="AM75" s="39" t="s">
        <v>49</v>
      </c>
      <c r="AN75" s="30"/>
      <c r="AO75" s="30"/>
      <c r="AR75" s="28"/>
    </row>
    <row r="76" spans="2:44" s="1" customFormat="1" ht="10.199999999999999">
      <c r="B76" s="28"/>
      <c r="AR76" s="28"/>
    </row>
    <row r="77" spans="2:44" s="1" customFormat="1" ht="6.9" customHeight="1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41"/>
      <c r="AG77" s="41"/>
      <c r="AH77" s="41"/>
      <c r="AI77" s="41"/>
      <c r="AJ77" s="41"/>
      <c r="AK77" s="41"/>
      <c r="AL77" s="41"/>
      <c r="AM77" s="41"/>
      <c r="AN77" s="41"/>
      <c r="AO77" s="41"/>
      <c r="AP77" s="41"/>
      <c r="AQ77" s="41"/>
      <c r="AR77" s="28"/>
    </row>
    <row r="81" spans="1:91" s="1" customFormat="1" ht="6.9" customHeight="1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3"/>
      <c r="X81" s="43"/>
      <c r="Y81" s="43"/>
      <c r="Z81" s="43"/>
      <c r="AA81" s="43"/>
      <c r="AB81" s="43"/>
      <c r="AC81" s="43"/>
      <c r="AD81" s="43"/>
      <c r="AE81" s="43"/>
      <c r="AF81" s="43"/>
      <c r="AG81" s="43"/>
      <c r="AH81" s="43"/>
      <c r="AI81" s="43"/>
      <c r="AJ81" s="43"/>
      <c r="AK81" s="43"/>
      <c r="AL81" s="43"/>
      <c r="AM81" s="43"/>
      <c r="AN81" s="43"/>
      <c r="AO81" s="43"/>
      <c r="AP81" s="43"/>
      <c r="AQ81" s="43"/>
      <c r="AR81" s="28"/>
    </row>
    <row r="82" spans="1:91" s="1" customFormat="1" ht="24.9" customHeight="1">
      <c r="B82" s="28"/>
      <c r="C82" s="17" t="s">
        <v>52</v>
      </c>
      <c r="AR82" s="28"/>
    </row>
    <row r="83" spans="1:91" s="1" customFormat="1" ht="6.9" customHeight="1">
      <c r="B83" s="28"/>
      <c r="AR83" s="28"/>
    </row>
    <row r="84" spans="1:91" s="3" customFormat="1" ht="12" customHeight="1">
      <c r="B84" s="44"/>
      <c r="C84" s="23" t="s">
        <v>13</v>
      </c>
      <c r="L84" s="3" t="str">
        <f>K5</f>
        <v>022025</v>
      </c>
      <c r="AR84" s="44"/>
    </row>
    <row r="85" spans="1:91" s="4" customFormat="1" ht="36.9" customHeight="1">
      <c r="B85" s="45"/>
      <c r="C85" s="46" t="s">
        <v>16</v>
      </c>
      <c r="L85" s="174" t="str">
        <f>K6</f>
        <v>střešní krytina a fotovoltaika Bředboj</v>
      </c>
      <c r="M85" s="175"/>
      <c r="N85" s="175"/>
      <c r="O85" s="175"/>
      <c r="P85" s="175"/>
      <c r="Q85" s="175"/>
      <c r="R85" s="175"/>
      <c r="S85" s="175"/>
      <c r="T85" s="175"/>
      <c r="U85" s="175"/>
      <c r="V85" s="175"/>
      <c r="W85" s="175"/>
      <c r="X85" s="175"/>
      <c r="Y85" s="175"/>
      <c r="Z85" s="175"/>
      <c r="AA85" s="175"/>
      <c r="AB85" s="175"/>
      <c r="AC85" s="175"/>
      <c r="AD85" s="175"/>
      <c r="AE85" s="175"/>
      <c r="AF85" s="175"/>
      <c r="AG85" s="175"/>
      <c r="AH85" s="175"/>
      <c r="AI85" s="175"/>
      <c r="AJ85" s="175"/>
      <c r="AR85" s="45"/>
    </row>
    <row r="86" spans="1:91" s="1" customFormat="1" ht="6.9" customHeight="1">
      <c r="B86" s="28"/>
      <c r="AR86" s="28"/>
    </row>
    <row r="87" spans="1:91" s="1" customFormat="1" ht="12" customHeight="1">
      <c r="B87" s="28"/>
      <c r="C87" s="23" t="s">
        <v>20</v>
      </c>
      <c r="L87" s="47" t="str">
        <f>IF(K8="","",K8)</f>
        <v xml:space="preserve"> </v>
      </c>
      <c r="AI87" s="23" t="s">
        <v>22</v>
      </c>
      <c r="AM87" s="176" t="str">
        <f>IF(AN8= "","",AN8)</f>
        <v>4. 2. 2025</v>
      </c>
      <c r="AN87" s="176"/>
      <c r="AR87" s="28"/>
    </row>
    <row r="88" spans="1:91" s="1" customFormat="1" ht="6.9" customHeight="1">
      <c r="B88" s="28"/>
      <c r="AR88" s="28"/>
    </row>
    <row r="89" spans="1:91" s="1" customFormat="1" ht="15.15" customHeight="1">
      <c r="B89" s="28"/>
      <c r="C89" s="23" t="s">
        <v>24</v>
      </c>
      <c r="L89" s="3" t="str">
        <f>IF(E11= "","",E11)</f>
        <v xml:space="preserve"> </v>
      </c>
      <c r="AI89" s="23" t="s">
        <v>29</v>
      </c>
      <c r="AM89" s="177" t="str">
        <f>IF(E17="","",E17)</f>
        <v xml:space="preserve"> </v>
      </c>
      <c r="AN89" s="178"/>
      <c r="AO89" s="178"/>
      <c r="AP89" s="178"/>
      <c r="AR89" s="28"/>
      <c r="AS89" s="179" t="s">
        <v>53</v>
      </c>
      <c r="AT89" s="180"/>
      <c r="AU89" s="49"/>
      <c r="AV89" s="49"/>
      <c r="AW89" s="49"/>
      <c r="AX89" s="49"/>
      <c r="AY89" s="49"/>
      <c r="AZ89" s="49"/>
      <c r="BA89" s="49"/>
      <c r="BB89" s="49"/>
      <c r="BC89" s="49"/>
      <c r="BD89" s="50"/>
    </row>
    <row r="90" spans="1:91" s="1" customFormat="1" ht="15.15" customHeight="1">
      <c r="B90" s="28"/>
      <c r="C90" s="23" t="s">
        <v>27</v>
      </c>
      <c r="L90" s="3" t="str">
        <f>IF(E14= "Vyplň údaj","",E14)</f>
        <v/>
      </c>
      <c r="AI90" s="23" t="s">
        <v>31</v>
      </c>
      <c r="AM90" s="177" t="str">
        <f>IF(E20="","",E20)</f>
        <v xml:space="preserve"> </v>
      </c>
      <c r="AN90" s="178"/>
      <c r="AO90" s="178"/>
      <c r="AP90" s="178"/>
      <c r="AR90" s="28"/>
      <c r="AS90" s="181"/>
      <c r="AT90" s="182"/>
      <c r="BD90" s="52"/>
    </row>
    <row r="91" spans="1:91" s="1" customFormat="1" ht="10.8" customHeight="1">
      <c r="B91" s="28"/>
      <c r="AR91" s="28"/>
      <c r="AS91" s="181"/>
      <c r="AT91" s="182"/>
      <c r="BD91" s="52"/>
    </row>
    <row r="92" spans="1:91" s="1" customFormat="1" ht="29.25" customHeight="1">
      <c r="B92" s="28"/>
      <c r="C92" s="183" t="s">
        <v>54</v>
      </c>
      <c r="D92" s="184"/>
      <c r="E92" s="184"/>
      <c r="F92" s="184"/>
      <c r="G92" s="184"/>
      <c r="H92" s="53"/>
      <c r="I92" s="185" t="s">
        <v>55</v>
      </c>
      <c r="J92" s="184"/>
      <c r="K92" s="184"/>
      <c r="L92" s="184"/>
      <c r="M92" s="184"/>
      <c r="N92" s="184"/>
      <c r="O92" s="184"/>
      <c r="P92" s="184"/>
      <c r="Q92" s="184"/>
      <c r="R92" s="184"/>
      <c r="S92" s="184"/>
      <c r="T92" s="184"/>
      <c r="U92" s="184"/>
      <c r="V92" s="184"/>
      <c r="W92" s="184"/>
      <c r="X92" s="184"/>
      <c r="Y92" s="184"/>
      <c r="Z92" s="184"/>
      <c r="AA92" s="184"/>
      <c r="AB92" s="184"/>
      <c r="AC92" s="184"/>
      <c r="AD92" s="184"/>
      <c r="AE92" s="184"/>
      <c r="AF92" s="184"/>
      <c r="AG92" s="186" t="s">
        <v>56</v>
      </c>
      <c r="AH92" s="184"/>
      <c r="AI92" s="184"/>
      <c r="AJ92" s="184"/>
      <c r="AK92" s="184"/>
      <c r="AL92" s="184"/>
      <c r="AM92" s="184"/>
      <c r="AN92" s="185" t="s">
        <v>57</v>
      </c>
      <c r="AO92" s="184"/>
      <c r="AP92" s="187"/>
      <c r="AQ92" s="54" t="s">
        <v>58</v>
      </c>
      <c r="AR92" s="28"/>
      <c r="AS92" s="55" t="s">
        <v>59</v>
      </c>
      <c r="AT92" s="56" t="s">
        <v>60</v>
      </c>
      <c r="AU92" s="56" t="s">
        <v>61</v>
      </c>
      <c r="AV92" s="56" t="s">
        <v>62</v>
      </c>
      <c r="AW92" s="56" t="s">
        <v>63</v>
      </c>
      <c r="AX92" s="56" t="s">
        <v>64</v>
      </c>
      <c r="AY92" s="56" t="s">
        <v>65</v>
      </c>
      <c r="AZ92" s="56" t="s">
        <v>66</v>
      </c>
      <c r="BA92" s="56" t="s">
        <v>67</v>
      </c>
      <c r="BB92" s="56" t="s">
        <v>68</v>
      </c>
      <c r="BC92" s="56" t="s">
        <v>69</v>
      </c>
      <c r="BD92" s="57" t="s">
        <v>70</v>
      </c>
    </row>
    <row r="93" spans="1:91" s="1" customFormat="1" ht="10.8" customHeight="1">
      <c r="B93" s="28"/>
      <c r="AR93" s="28"/>
      <c r="AS93" s="58"/>
      <c r="AT93" s="49"/>
      <c r="AU93" s="49"/>
      <c r="AV93" s="49"/>
      <c r="AW93" s="49"/>
      <c r="AX93" s="49"/>
      <c r="AY93" s="49"/>
      <c r="AZ93" s="49"/>
      <c r="BA93" s="49"/>
      <c r="BB93" s="49"/>
      <c r="BC93" s="49"/>
      <c r="BD93" s="50"/>
    </row>
    <row r="94" spans="1:91" s="5" customFormat="1" ht="32.4" customHeight="1">
      <c r="B94" s="59"/>
      <c r="C94" s="60" t="s">
        <v>71</v>
      </c>
      <c r="D94" s="61"/>
      <c r="E94" s="61"/>
      <c r="F94" s="61"/>
      <c r="G94" s="61"/>
      <c r="H94" s="61"/>
      <c r="I94" s="61"/>
      <c r="J94" s="61"/>
      <c r="K94" s="61"/>
      <c r="L94" s="61"/>
      <c r="M94" s="61"/>
      <c r="N94" s="61"/>
      <c r="O94" s="61"/>
      <c r="P94" s="61"/>
      <c r="Q94" s="61"/>
      <c r="R94" s="61"/>
      <c r="S94" s="61"/>
      <c r="T94" s="61"/>
      <c r="U94" s="61"/>
      <c r="V94" s="61"/>
      <c r="W94" s="61"/>
      <c r="X94" s="61"/>
      <c r="Y94" s="61"/>
      <c r="Z94" s="61"/>
      <c r="AA94" s="61"/>
      <c r="AB94" s="61"/>
      <c r="AC94" s="61"/>
      <c r="AD94" s="61"/>
      <c r="AE94" s="61"/>
      <c r="AF94" s="61"/>
      <c r="AG94" s="191">
        <f>ROUND(AG95,2)</f>
        <v>0</v>
      </c>
      <c r="AH94" s="191"/>
      <c r="AI94" s="191"/>
      <c r="AJ94" s="191"/>
      <c r="AK94" s="191"/>
      <c r="AL94" s="191"/>
      <c r="AM94" s="191"/>
      <c r="AN94" s="192">
        <f>SUM(AG94,AT94)</f>
        <v>0</v>
      </c>
      <c r="AO94" s="192"/>
      <c r="AP94" s="192"/>
      <c r="AQ94" s="63" t="s">
        <v>1</v>
      </c>
      <c r="AR94" s="59"/>
      <c r="AS94" s="64">
        <f>ROUND(AS95,2)</f>
        <v>0</v>
      </c>
      <c r="AT94" s="65">
        <f>ROUND(SUM(AV94:AW94),2)</f>
        <v>0</v>
      </c>
      <c r="AU94" s="66">
        <f>ROUND(AU95,5)</f>
        <v>0</v>
      </c>
      <c r="AV94" s="65">
        <f>ROUND(AZ94*L29,2)</f>
        <v>0</v>
      </c>
      <c r="AW94" s="65">
        <f>ROUND(BA94*L30,2)</f>
        <v>0</v>
      </c>
      <c r="AX94" s="65">
        <f>ROUND(BB94*L29,2)</f>
        <v>0</v>
      </c>
      <c r="AY94" s="65">
        <f>ROUND(BC94*L30,2)</f>
        <v>0</v>
      </c>
      <c r="AZ94" s="65">
        <f>ROUND(AZ95,2)</f>
        <v>0</v>
      </c>
      <c r="BA94" s="65">
        <f>ROUND(BA95,2)</f>
        <v>0</v>
      </c>
      <c r="BB94" s="65">
        <f>ROUND(BB95,2)</f>
        <v>0</v>
      </c>
      <c r="BC94" s="65">
        <f>ROUND(BC95,2)</f>
        <v>0</v>
      </c>
      <c r="BD94" s="67">
        <f>ROUND(BD95,2)</f>
        <v>0</v>
      </c>
      <c r="BS94" s="68" t="s">
        <v>72</v>
      </c>
      <c r="BT94" s="68" t="s">
        <v>73</v>
      </c>
      <c r="BU94" s="69" t="s">
        <v>74</v>
      </c>
      <c r="BV94" s="68" t="s">
        <v>75</v>
      </c>
      <c r="BW94" s="68" t="s">
        <v>5</v>
      </c>
      <c r="BX94" s="68" t="s">
        <v>76</v>
      </c>
      <c r="CL94" s="68" t="s">
        <v>1</v>
      </c>
    </row>
    <row r="95" spans="1:91" s="6" customFormat="1" ht="16.5" customHeight="1">
      <c r="A95" s="70" t="s">
        <v>77</v>
      </c>
      <c r="B95" s="71"/>
      <c r="C95" s="72"/>
      <c r="D95" s="190" t="s">
        <v>78</v>
      </c>
      <c r="E95" s="190"/>
      <c r="F95" s="190"/>
      <c r="G95" s="190"/>
      <c r="H95" s="190"/>
      <c r="I95" s="73"/>
      <c r="J95" s="190" t="s">
        <v>79</v>
      </c>
      <c r="K95" s="190"/>
      <c r="L95" s="190"/>
      <c r="M95" s="190"/>
      <c r="N95" s="190"/>
      <c r="O95" s="190"/>
      <c r="P95" s="190"/>
      <c r="Q95" s="190"/>
      <c r="R95" s="190"/>
      <c r="S95" s="190"/>
      <c r="T95" s="190"/>
      <c r="U95" s="190"/>
      <c r="V95" s="190"/>
      <c r="W95" s="190"/>
      <c r="X95" s="190"/>
      <c r="Y95" s="190"/>
      <c r="Z95" s="190"/>
      <c r="AA95" s="190"/>
      <c r="AB95" s="190"/>
      <c r="AC95" s="190"/>
      <c r="AD95" s="190"/>
      <c r="AE95" s="190"/>
      <c r="AF95" s="190"/>
      <c r="AG95" s="188">
        <f>'2484-8 - OÚ Předboj - Opr...'!J30</f>
        <v>0</v>
      </c>
      <c r="AH95" s="189"/>
      <c r="AI95" s="189"/>
      <c r="AJ95" s="189"/>
      <c r="AK95" s="189"/>
      <c r="AL95" s="189"/>
      <c r="AM95" s="189"/>
      <c r="AN95" s="188">
        <f>SUM(AG95,AT95)</f>
        <v>0</v>
      </c>
      <c r="AO95" s="189"/>
      <c r="AP95" s="189"/>
      <c r="AQ95" s="74" t="s">
        <v>80</v>
      </c>
      <c r="AR95" s="71"/>
      <c r="AS95" s="75">
        <v>0</v>
      </c>
      <c r="AT95" s="76">
        <f>ROUND(SUM(AV95:AW95),2)</f>
        <v>0</v>
      </c>
      <c r="AU95" s="77">
        <f>'2484-8 - OÚ Předboj - Opr...'!P130</f>
        <v>0</v>
      </c>
      <c r="AV95" s="76">
        <f>'2484-8 - OÚ Předboj - Opr...'!J33</f>
        <v>0</v>
      </c>
      <c r="AW95" s="76">
        <f>'2484-8 - OÚ Předboj - Opr...'!J34</f>
        <v>0</v>
      </c>
      <c r="AX95" s="76">
        <f>'2484-8 - OÚ Předboj - Opr...'!J35</f>
        <v>0</v>
      </c>
      <c r="AY95" s="76">
        <f>'2484-8 - OÚ Předboj - Opr...'!J36</f>
        <v>0</v>
      </c>
      <c r="AZ95" s="76">
        <f>'2484-8 - OÚ Předboj - Opr...'!F33</f>
        <v>0</v>
      </c>
      <c r="BA95" s="76">
        <f>'2484-8 - OÚ Předboj - Opr...'!F34</f>
        <v>0</v>
      </c>
      <c r="BB95" s="76">
        <f>'2484-8 - OÚ Předboj - Opr...'!F35</f>
        <v>0</v>
      </c>
      <c r="BC95" s="76">
        <f>'2484-8 - OÚ Předboj - Opr...'!F36</f>
        <v>0</v>
      </c>
      <c r="BD95" s="78">
        <f>'2484-8 - OÚ Předboj - Opr...'!F37</f>
        <v>0</v>
      </c>
      <c r="BT95" s="79" t="s">
        <v>81</v>
      </c>
      <c r="BV95" s="79" t="s">
        <v>75</v>
      </c>
      <c r="BW95" s="79" t="s">
        <v>82</v>
      </c>
      <c r="BX95" s="79" t="s">
        <v>5</v>
      </c>
      <c r="CL95" s="79" t="s">
        <v>1</v>
      </c>
      <c r="CM95" s="79" t="s">
        <v>83</v>
      </c>
    </row>
    <row r="96" spans="1:91" s="1" customFormat="1" ht="30" customHeight="1">
      <c r="B96" s="28"/>
      <c r="AR96" s="28"/>
    </row>
    <row r="97" spans="2:44" s="1" customFormat="1" ht="6.9" customHeight="1">
      <c r="B97" s="40"/>
      <c r="C97" s="41"/>
      <c r="D97" s="41"/>
      <c r="E97" s="41"/>
      <c r="F97" s="41"/>
      <c r="G97" s="41"/>
      <c r="H97" s="41"/>
      <c r="I97" s="41"/>
      <c r="J97" s="41"/>
      <c r="K97" s="41"/>
      <c r="L97" s="41"/>
      <c r="M97" s="41"/>
      <c r="N97" s="41"/>
      <c r="O97" s="41"/>
      <c r="P97" s="41"/>
      <c r="Q97" s="41"/>
      <c r="R97" s="41"/>
      <c r="S97" s="41"/>
      <c r="T97" s="41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F97" s="41"/>
      <c r="AG97" s="41"/>
      <c r="AH97" s="41"/>
      <c r="AI97" s="41"/>
      <c r="AJ97" s="41"/>
      <c r="AK97" s="41"/>
      <c r="AL97" s="41"/>
      <c r="AM97" s="41"/>
      <c r="AN97" s="41"/>
      <c r="AO97" s="41"/>
      <c r="AP97" s="41"/>
      <c r="AQ97" s="41"/>
      <c r="AR97" s="28"/>
    </row>
  </sheetData>
  <sheetProtection algorithmName="SHA-512" hashValue="sB4oyob8m4pZM/K/YUg97xw6dkKGtTa3x/CjDrwFJaCVxFilU3eTDl+as7LzjSFZ4lZ495/KeLnHX0FThUr4YQ==" saltValue="4IOu7palob2gEfylxQFtXrgSeIE9bIbxRZMNiLoTg4ntSyNgaXB6eFL2bUjJLEDm35RcTxpGnuB8NUFJh9JTfw==" spinCount="100000" sheet="1" objects="1" scenarios="1" formatColumns="0" formatRows="0"/>
  <mergeCells count="42">
    <mergeCell ref="AR2:BE2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L85:AJ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AK31:AO31"/>
    <mergeCell ref="L31:P31"/>
    <mergeCell ref="W32:AE32"/>
    <mergeCell ref="AK32:AO32"/>
    <mergeCell ref="L32:P32"/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</mergeCells>
  <hyperlinks>
    <hyperlink ref="A95" location="'2484-8 - OÚ Předboj - Opr...'!C2" display="/" xr:uid="{00000000-0004-0000-0000-000000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213"/>
  <sheetViews>
    <sheetView showGridLines="0" topLeftCell="A133" workbookViewId="0">
      <selection activeCell="I135" sqref="I135"/>
    </sheetView>
  </sheetViews>
  <sheetFormatPr defaultRowHeight="14.4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0" width="22.28515625" customWidth="1"/>
    <col min="11" max="11" width="22.28515625" hidden="1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159"/>
      <c r="M2" s="159"/>
      <c r="N2" s="159"/>
      <c r="O2" s="159"/>
      <c r="P2" s="159"/>
      <c r="Q2" s="159"/>
      <c r="R2" s="159"/>
      <c r="S2" s="159"/>
      <c r="T2" s="159"/>
      <c r="U2" s="159"/>
      <c r="V2" s="159"/>
      <c r="AT2" s="13" t="s">
        <v>82</v>
      </c>
    </row>
    <row r="3" spans="2:46" ht="6.9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83</v>
      </c>
    </row>
    <row r="4" spans="2:46" ht="24.9" customHeight="1">
      <c r="B4" s="16"/>
      <c r="D4" s="17" t="s">
        <v>84</v>
      </c>
      <c r="L4" s="16"/>
      <c r="M4" s="80" t="s">
        <v>10</v>
      </c>
      <c r="AT4" s="13" t="s">
        <v>4</v>
      </c>
    </row>
    <row r="5" spans="2:46" ht="6.9" customHeight="1">
      <c r="B5" s="16"/>
      <c r="L5" s="16"/>
    </row>
    <row r="6" spans="2:46" ht="12" customHeight="1">
      <c r="B6" s="16"/>
      <c r="D6" s="23" t="s">
        <v>16</v>
      </c>
      <c r="L6" s="16"/>
    </row>
    <row r="7" spans="2:46" ht="16.5" customHeight="1">
      <c r="B7" s="16"/>
      <c r="E7" s="193" t="str">
        <f>'Rekapitulace stavby'!K6</f>
        <v>střešní krytina a fotovoltaika Bředboj</v>
      </c>
      <c r="F7" s="194"/>
      <c r="G7" s="194"/>
      <c r="H7" s="194"/>
      <c r="L7" s="16"/>
    </row>
    <row r="8" spans="2:46" s="1" customFormat="1" ht="12" customHeight="1">
      <c r="B8" s="28"/>
      <c r="D8" s="23" t="s">
        <v>85</v>
      </c>
      <c r="L8" s="28"/>
    </row>
    <row r="9" spans="2:46" s="1" customFormat="1" ht="16.5" customHeight="1">
      <c r="B9" s="28"/>
      <c r="E9" s="174" t="s">
        <v>86</v>
      </c>
      <c r="F9" s="195"/>
      <c r="G9" s="195"/>
      <c r="H9" s="195"/>
      <c r="L9" s="28"/>
    </row>
    <row r="10" spans="2:46" s="1" customFormat="1" ht="10.199999999999999">
      <c r="B10" s="28"/>
      <c r="L10" s="28"/>
    </row>
    <row r="11" spans="2:46" s="1" customFormat="1" ht="12" customHeight="1">
      <c r="B11" s="28"/>
      <c r="D11" s="23" t="s">
        <v>18</v>
      </c>
      <c r="F11" s="21" t="s">
        <v>1</v>
      </c>
      <c r="I11" s="23" t="s">
        <v>19</v>
      </c>
      <c r="J11" s="21" t="s">
        <v>1</v>
      </c>
      <c r="L11" s="28"/>
    </row>
    <row r="12" spans="2:46" s="1" customFormat="1" ht="12" customHeight="1">
      <c r="B12" s="28"/>
      <c r="D12" s="23" t="s">
        <v>20</v>
      </c>
      <c r="F12" s="21" t="s">
        <v>21</v>
      </c>
      <c r="I12" s="23" t="s">
        <v>22</v>
      </c>
      <c r="J12" s="48" t="str">
        <f>'Rekapitulace stavby'!AN8</f>
        <v>4. 2. 2025</v>
      </c>
      <c r="L12" s="28"/>
    </row>
    <row r="13" spans="2:46" s="1" customFormat="1" ht="10.8" customHeight="1">
      <c r="B13" s="28"/>
      <c r="L13" s="28"/>
    </row>
    <row r="14" spans="2:46" s="1" customFormat="1" ht="12" customHeight="1">
      <c r="B14" s="28"/>
      <c r="D14" s="23" t="s">
        <v>24</v>
      </c>
      <c r="I14" s="23" t="s">
        <v>25</v>
      </c>
      <c r="J14" s="21" t="str">
        <f>IF('Rekapitulace stavby'!AN10="","",'Rekapitulace stavby'!AN10)</f>
        <v/>
      </c>
      <c r="L14" s="28"/>
    </row>
    <row r="15" spans="2:46" s="1" customFormat="1" ht="18" customHeight="1">
      <c r="B15" s="28"/>
      <c r="E15" s="21" t="str">
        <f>IF('Rekapitulace stavby'!E11="","",'Rekapitulace stavby'!E11)</f>
        <v xml:space="preserve"> </v>
      </c>
      <c r="I15" s="23" t="s">
        <v>26</v>
      </c>
      <c r="J15" s="21" t="str">
        <f>IF('Rekapitulace stavby'!AN11="","",'Rekapitulace stavby'!AN11)</f>
        <v/>
      </c>
      <c r="L15" s="28"/>
    </row>
    <row r="16" spans="2:46" s="1" customFormat="1" ht="6.9" customHeight="1">
      <c r="B16" s="28"/>
      <c r="L16" s="28"/>
    </row>
    <row r="17" spans="2:12" s="1" customFormat="1" ht="12" customHeight="1">
      <c r="B17" s="28"/>
      <c r="D17" s="23" t="s">
        <v>27</v>
      </c>
      <c r="I17" s="23" t="s">
        <v>25</v>
      </c>
      <c r="J17" s="24" t="str">
        <f>'Rekapitulace stavby'!AN13</f>
        <v>Vyplň údaj</v>
      </c>
      <c r="L17" s="28"/>
    </row>
    <row r="18" spans="2:12" s="1" customFormat="1" ht="18" customHeight="1">
      <c r="B18" s="28"/>
      <c r="E18" s="196" t="str">
        <f>'Rekapitulace stavby'!E14</f>
        <v>Vyplň údaj</v>
      </c>
      <c r="F18" s="158"/>
      <c r="G18" s="158"/>
      <c r="H18" s="158"/>
      <c r="I18" s="23" t="s">
        <v>26</v>
      </c>
      <c r="J18" s="24" t="str">
        <f>'Rekapitulace stavby'!AN14</f>
        <v>Vyplň údaj</v>
      </c>
      <c r="L18" s="28"/>
    </row>
    <row r="19" spans="2:12" s="1" customFormat="1" ht="6.9" customHeight="1">
      <c r="B19" s="28"/>
      <c r="L19" s="28"/>
    </row>
    <row r="20" spans="2:12" s="1" customFormat="1" ht="12" customHeight="1">
      <c r="B20" s="28"/>
      <c r="D20" s="23" t="s">
        <v>29</v>
      </c>
      <c r="I20" s="23" t="s">
        <v>25</v>
      </c>
      <c r="J20" s="21" t="str">
        <f>IF('Rekapitulace stavby'!AN16="","",'Rekapitulace stavby'!AN16)</f>
        <v/>
      </c>
      <c r="L20" s="28"/>
    </row>
    <row r="21" spans="2:12" s="1" customFormat="1" ht="18" customHeight="1">
      <c r="B21" s="28"/>
      <c r="E21" s="21" t="str">
        <f>IF('Rekapitulace stavby'!E17="","",'Rekapitulace stavby'!E17)</f>
        <v xml:space="preserve"> </v>
      </c>
      <c r="I21" s="23" t="s">
        <v>26</v>
      </c>
      <c r="J21" s="21" t="str">
        <f>IF('Rekapitulace stavby'!AN17="","",'Rekapitulace stavby'!AN17)</f>
        <v/>
      </c>
      <c r="L21" s="28"/>
    </row>
    <row r="22" spans="2:12" s="1" customFormat="1" ht="6.9" customHeight="1">
      <c r="B22" s="28"/>
      <c r="L22" s="28"/>
    </row>
    <row r="23" spans="2:12" s="1" customFormat="1" ht="12" customHeight="1">
      <c r="B23" s="28"/>
      <c r="D23" s="23" t="s">
        <v>31</v>
      </c>
      <c r="I23" s="23" t="s">
        <v>25</v>
      </c>
      <c r="J23" s="21" t="str">
        <f>IF('Rekapitulace stavby'!AN19="","",'Rekapitulace stavby'!AN19)</f>
        <v/>
      </c>
      <c r="L23" s="28"/>
    </row>
    <row r="24" spans="2:12" s="1" customFormat="1" ht="18" customHeight="1">
      <c r="B24" s="28"/>
      <c r="E24" s="21" t="str">
        <f>IF('Rekapitulace stavby'!E20="","",'Rekapitulace stavby'!E20)</f>
        <v xml:space="preserve"> </v>
      </c>
      <c r="I24" s="23" t="s">
        <v>26</v>
      </c>
      <c r="J24" s="21" t="str">
        <f>IF('Rekapitulace stavby'!AN20="","",'Rekapitulace stavby'!AN20)</f>
        <v/>
      </c>
      <c r="L24" s="28"/>
    </row>
    <row r="25" spans="2:12" s="1" customFormat="1" ht="6.9" customHeight="1">
      <c r="B25" s="28"/>
      <c r="L25" s="28"/>
    </row>
    <row r="26" spans="2:12" s="1" customFormat="1" ht="12" customHeight="1">
      <c r="B26" s="28"/>
      <c r="D26" s="23" t="s">
        <v>32</v>
      </c>
      <c r="L26" s="28"/>
    </row>
    <row r="27" spans="2:12" s="7" customFormat="1" ht="16.5" customHeight="1">
      <c r="B27" s="81"/>
      <c r="E27" s="163" t="s">
        <v>1</v>
      </c>
      <c r="F27" s="163"/>
      <c r="G27" s="163"/>
      <c r="H27" s="163"/>
      <c r="L27" s="81"/>
    </row>
    <row r="28" spans="2:12" s="1" customFormat="1" ht="6.9" customHeight="1">
      <c r="B28" s="28"/>
      <c r="L28" s="28"/>
    </row>
    <row r="29" spans="2:12" s="1" customFormat="1" ht="6.9" customHeight="1">
      <c r="B29" s="28"/>
      <c r="D29" s="49"/>
      <c r="E29" s="49"/>
      <c r="F29" s="49"/>
      <c r="G29" s="49"/>
      <c r="H29" s="49"/>
      <c r="I29" s="49"/>
      <c r="J29" s="49"/>
      <c r="K29" s="49"/>
      <c r="L29" s="28"/>
    </row>
    <row r="30" spans="2:12" s="1" customFormat="1" ht="25.35" customHeight="1">
      <c r="B30" s="28"/>
      <c r="D30" s="82" t="s">
        <v>33</v>
      </c>
      <c r="J30" s="62">
        <f>ROUND(J130, 2)</f>
        <v>0</v>
      </c>
      <c r="L30" s="28"/>
    </row>
    <row r="31" spans="2:12" s="1" customFormat="1" ht="6.9" customHeight="1">
      <c r="B31" s="28"/>
      <c r="D31" s="49"/>
      <c r="E31" s="49"/>
      <c r="F31" s="49"/>
      <c r="G31" s="49"/>
      <c r="H31" s="49"/>
      <c r="I31" s="49"/>
      <c r="J31" s="49"/>
      <c r="K31" s="49"/>
      <c r="L31" s="28"/>
    </row>
    <row r="32" spans="2:12" s="1" customFormat="1" ht="14.4" customHeight="1">
      <c r="B32" s="28"/>
      <c r="F32" s="31" t="s">
        <v>35</v>
      </c>
      <c r="I32" s="31" t="s">
        <v>34</v>
      </c>
      <c r="J32" s="31" t="s">
        <v>36</v>
      </c>
      <c r="L32" s="28"/>
    </row>
    <row r="33" spans="2:12" s="1" customFormat="1" ht="14.4" customHeight="1">
      <c r="B33" s="28"/>
      <c r="D33" s="51" t="s">
        <v>37</v>
      </c>
      <c r="E33" s="23" t="s">
        <v>38</v>
      </c>
      <c r="F33" s="83">
        <f>ROUND((SUM(BE130:BE212)),  2)</f>
        <v>0</v>
      </c>
      <c r="I33" s="84">
        <v>0.21</v>
      </c>
      <c r="J33" s="83">
        <f>ROUND(((SUM(BE130:BE212))*I33),  2)</f>
        <v>0</v>
      </c>
      <c r="L33" s="28"/>
    </row>
    <row r="34" spans="2:12" s="1" customFormat="1" ht="14.4" customHeight="1">
      <c r="B34" s="28"/>
      <c r="E34" s="23" t="s">
        <v>39</v>
      </c>
      <c r="F34" s="83">
        <f>ROUND((SUM(BF130:BF212)),  2)</f>
        <v>0</v>
      </c>
      <c r="I34" s="84">
        <v>0.12</v>
      </c>
      <c r="J34" s="83">
        <f>ROUND(((SUM(BF130:BF212))*I34),  2)</f>
        <v>0</v>
      </c>
      <c r="L34" s="28"/>
    </row>
    <row r="35" spans="2:12" s="1" customFormat="1" ht="14.4" hidden="1" customHeight="1">
      <c r="B35" s="28"/>
      <c r="E35" s="23" t="s">
        <v>40</v>
      </c>
      <c r="F35" s="83">
        <f>ROUND((SUM(BG130:BG212)),  2)</f>
        <v>0</v>
      </c>
      <c r="I35" s="84">
        <v>0.21</v>
      </c>
      <c r="J35" s="83">
        <f>0</f>
        <v>0</v>
      </c>
      <c r="L35" s="28"/>
    </row>
    <row r="36" spans="2:12" s="1" customFormat="1" ht="14.4" hidden="1" customHeight="1">
      <c r="B36" s="28"/>
      <c r="E36" s="23" t="s">
        <v>41</v>
      </c>
      <c r="F36" s="83">
        <f>ROUND((SUM(BH130:BH212)),  2)</f>
        <v>0</v>
      </c>
      <c r="I36" s="84">
        <v>0.12</v>
      </c>
      <c r="J36" s="83">
        <f>0</f>
        <v>0</v>
      </c>
      <c r="L36" s="28"/>
    </row>
    <row r="37" spans="2:12" s="1" customFormat="1" ht="14.4" hidden="1" customHeight="1">
      <c r="B37" s="28"/>
      <c r="E37" s="23" t="s">
        <v>42</v>
      </c>
      <c r="F37" s="83">
        <f>ROUND((SUM(BI130:BI212)),  2)</f>
        <v>0</v>
      </c>
      <c r="I37" s="84">
        <v>0</v>
      </c>
      <c r="J37" s="83">
        <f>0</f>
        <v>0</v>
      </c>
      <c r="L37" s="28"/>
    </row>
    <row r="38" spans="2:12" s="1" customFormat="1" ht="6.9" customHeight="1">
      <c r="B38" s="28"/>
      <c r="L38" s="28"/>
    </row>
    <row r="39" spans="2:12" s="1" customFormat="1" ht="25.35" customHeight="1">
      <c r="B39" s="28"/>
      <c r="C39" s="85"/>
      <c r="D39" s="86" t="s">
        <v>43</v>
      </c>
      <c r="E39" s="53"/>
      <c r="F39" s="53"/>
      <c r="G39" s="87" t="s">
        <v>44</v>
      </c>
      <c r="H39" s="88" t="s">
        <v>45</v>
      </c>
      <c r="I39" s="53"/>
      <c r="J39" s="89">
        <f>SUM(J30:J37)</f>
        <v>0</v>
      </c>
      <c r="K39" s="90"/>
      <c r="L39" s="28"/>
    </row>
    <row r="40" spans="2:12" s="1" customFormat="1" ht="14.4" customHeight="1">
      <c r="B40" s="28"/>
      <c r="L40" s="28"/>
    </row>
    <row r="41" spans="2:12" ht="14.4" customHeight="1">
      <c r="B41" s="16"/>
      <c r="L41" s="16"/>
    </row>
    <row r="42" spans="2:12" ht="14.4" customHeight="1">
      <c r="B42" s="16"/>
      <c r="L42" s="16"/>
    </row>
    <row r="43" spans="2:12" ht="14.4" customHeight="1">
      <c r="B43" s="16"/>
      <c r="L43" s="16"/>
    </row>
    <row r="44" spans="2:12" ht="14.4" customHeight="1">
      <c r="B44" s="16"/>
      <c r="L44" s="16"/>
    </row>
    <row r="45" spans="2:12" ht="14.4" customHeight="1">
      <c r="B45" s="16"/>
      <c r="L45" s="16"/>
    </row>
    <row r="46" spans="2:12" ht="14.4" customHeight="1">
      <c r="B46" s="16"/>
      <c r="L46" s="16"/>
    </row>
    <row r="47" spans="2:12" ht="14.4" customHeight="1">
      <c r="B47" s="16"/>
      <c r="L47" s="16"/>
    </row>
    <row r="48" spans="2:12" ht="14.4" customHeight="1">
      <c r="B48" s="16"/>
      <c r="L48" s="16"/>
    </row>
    <row r="49" spans="2:12" ht="14.4" customHeight="1">
      <c r="B49" s="16"/>
      <c r="L49" s="16"/>
    </row>
    <row r="50" spans="2:12" s="1" customFormat="1" ht="14.4" customHeight="1">
      <c r="B50" s="28"/>
      <c r="D50" s="37" t="s">
        <v>46</v>
      </c>
      <c r="E50" s="38"/>
      <c r="F50" s="38"/>
      <c r="G50" s="37" t="s">
        <v>47</v>
      </c>
      <c r="H50" s="38"/>
      <c r="I50" s="38"/>
      <c r="J50" s="38"/>
      <c r="K50" s="38"/>
      <c r="L50" s="28"/>
    </row>
    <row r="51" spans="2:12" ht="10.199999999999999">
      <c r="B51" s="16"/>
      <c r="L51" s="16"/>
    </row>
    <row r="52" spans="2:12" ht="10.199999999999999">
      <c r="B52" s="16"/>
      <c r="L52" s="16"/>
    </row>
    <row r="53" spans="2:12" ht="10.199999999999999">
      <c r="B53" s="16"/>
      <c r="L53" s="16"/>
    </row>
    <row r="54" spans="2:12" ht="10.199999999999999">
      <c r="B54" s="16"/>
      <c r="L54" s="16"/>
    </row>
    <row r="55" spans="2:12" ht="10.199999999999999">
      <c r="B55" s="16"/>
      <c r="L55" s="16"/>
    </row>
    <row r="56" spans="2:12" ht="10.199999999999999">
      <c r="B56" s="16"/>
      <c r="L56" s="16"/>
    </row>
    <row r="57" spans="2:12" ht="10.199999999999999">
      <c r="B57" s="16"/>
      <c r="L57" s="16"/>
    </row>
    <row r="58" spans="2:12" ht="10.199999999999999">
      <c r="B58" s="16"/>
      <c r="L58" s="16"/>
    </row>
    <row r="59" spans="2:12" ht="10.199999999999999">
      <c r="B59" s="16"/>
      <c r="L59" s="16"/>
    </row>
    <row r="60" spans="2:12" ht="10.199999999999999">
      <c r="B60" s="16"/>
      <c r="L60" s="16"/>
    </row>
    <row r="61" spans="2:12" s="1" customFormat="1" ht="13.2">
      <c r="B61" s="28"/>
      <c r="D61" s="39" t="s">
        <v>48</v>
      </c>
      <c r="E61" s="30"/>
      <c r="F61" s="91" t="s">
        <v>49</v>
      </c>
      <c r="G61" s="39" t="s">
        <v>48</v>
      </c>
      <c r="H61" s="30"/>
      <c r="I61" s="30"/>
      <c r="J61" s="92" t="s">
        <v>49</v>
      </c>
      <c r="K61" s="30"/>
      <c r="L61" s="28"/>
    </row>
    <row r="62" spans="2:12" ht="10.199999999999999">
      <c r="B62" s="16"/>
      <c r="L62" s="16"/>
    </row>
    <row r="63" spans="2:12" ht="10.199999999999999">
      <c r="B63" s="16"/>
      <c r="L63" s="16"/>
    </row>
    <row r="64" spans="2:12" ht="10.199999999999999">
      <c r="B64" s="16"/>
      <c r="L64" s="16"/>
    </row>
    <row r="65" spans="2:12" s="1" customFormat="1" ht="13.2">
      <c r="B65" s="28"/>
      <c r="D65" s="37" t="s">
        <v>50</v>
      </c>
      <c r="E65" s="38"/>
      <c r="F65" s="38"/>
      <c r="G65" s="37" t="s">
        <v>51</v>
      </c>
      <c r="H65" s="38"/>
      <c r="I65" s="38"/>
      <c r="J65" s="38"/>
      <c r="K65" s="38"/>
      <c r="L65" s="28"/>
    </row>
    <row r="66" spans="2:12" ht="10.199999999999999">
      <c r="B66" s="16"/>
      <c r="L66" s="16"/>
    </row>
    <row r="67" spans="2:12" ht="10.199999999999999">
      <c r="B67" s="16"/>
      <c r="L67" s="16"/>
    </row>
    <row r="68" spans="2:12" ht="10.199999999999999">
      <c r="B68" s="16"/>
      <c r="L68" s="16"/>
    </row>
    <row r="69" spans="2:12" ht="10.199999999999999">
      <c r="B69" s="16"/>
      <c r="L69" s="16"/>
    </row>
    <row r="70" spans="2:12" ht="10.199999999999999">
      <c r="B70" s="16"/>
      <c r="L70" s="16"/>
    </row>
    <row r="71" spans="2:12" ht="10.199999999999999">
      <c r="B71" s="16"/>
      <c r="L71" s="16"/>
    </row>
    <row r="72" spans="2:12" ht="10.199999999999999">
      <c r="B72" s="16"/>
      <c r="L72" s="16"/>
    </row>
    <row r="73" spans="2:12" ht="10.199999999999999">
      <c r="B73" s="16"/>
      <c r="L73" s="16"/>
    </row>
    <row r="74" spans="2:12" ht="10.199999999999999">
      <c r="B74" s="16"/>
      <c r="L74" s="16"/>
    </row>
    <row r="75" spans="2:12" ht="10.199999999999999">
      <c r="B75" s="16"/>
      <c r="L75" s="16"/>
    </row>
    <row r="76" spans="2:12" s="1" customFormat="1" ht="13.2">
      <c r="B76" s="28"/>
      <c r="D76" s="39" t="s">
        <v>48</v>
      </c>
      <c r="E76" s="30"/>
      <c r="F76" s="91" t="s">
        <v>49</v>
      </c>
      <c r="G76" s="39" t="s">
        <v>48</v>
      </c>
      <c r="H76" s="30"/>
      <c r="I76" s="30"/>
      <c r="J76" s="92" t="s">
        <v>49</v>
      </c>
      <c r="K76" s="30"/>
      <c r="L76" s="28"/>
    </row>
    <row r="77" spans="2:12" s="1" customFormat="1" ht="14.4" customHeight="1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28"/>
    </row>
    <row r="81" spans="2:47" s="1" customFormat="1" ht="6.9" customHeight="1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28"/>
    </row>
    <row r="82" spans="2:47" s="1" customFormat="1" ht="24.9" customHeight="1">
      <c r="B82" s="28"/>
      <c r="C82" s="17" t="s">
        <v>87</v>
      </c>
      <c r="L82" s="28"/>
    </row>
    <row r="83" spans="2:47" s="1" customFormat="1" ht="6.9" customHeight="1">
      <c r="B83" s="28"/>
      <c r="L83" s="28"/>
    </row>
    <row r="84" spans="2:47" s="1" customFormat="1" ht="12" customHeight="1">
      <c r="B84" s="28"/>
      <c r="C84" s="23" t="s">
        <v>16</v>
      </c>
      <c r="L84" s="28"/>
    </row>
    <row r="85" spans="2:47" s="1" customFormat="1" ht="16.5" customHeight="1">
      <c r="B85" s="28"/>
      <c r="E85" s="193" t="str">
        <f>E7</f>
        <v>střešní krytina a fotovoltaika Bředboj</v>
      </c>
      <c r="F85" s="194"/>
      <c r="G85" s="194"/>
      <c r="H85" s="194"/>
      <c r="L85" s="28"/>
    </row>
    <row r="86" spans="2:47" s="1" customFormat="1" ht="12" customHeight="1">
      <c r="B86" s="28"/>
      <c r="C86" s="23" t="s">
        <v>85</v>
      </c>
      <c r="L86" s="28"/>
    </row>
    <row r="87" spans="2:47" s="1" customFormat="1" ht="16.5" customHeight="1">
      <c r="B87" s="28"/>
      <c r="E87" s="174" t="str">
        <f>E9</f>
        <v>2484-8 - OÚ Předboj - Opr...</v>
      </c>
      <c r="F87" s="195"/>
      <c r="G87" s="195"/>
      <c r="H87" s="195"/>
      <c r="L87" s="28"/>
    </row>
    <row r="88" spans="2:47" s="1" customFormat="1" ht="6.9" customHeight="1">
      <c r="B88" s="28"/>
      <c r="L88" s="28"/>
    </row>
    <row r="89" spans="2:47" s="1" customFormat="1" ht="12" customHeight="1">
      <c r="B89" s="28"/>
      <c r="C89" s="23" t="s">
        <v>20</v>
      </c>
      <c r="F89" s="21" t="str">
        <f>F12</f>
        <v xml:space="preserve"> </v>
      </c>
      <c r="I89" s="23" t="s">
        <v>22</v>
      </c>
      <c r="J89" s="48" t="str">
        <f>IF(J12="","",J12)</f>
        <v>4. 2. 2025</v>
      </c>
      <c r="L89" s="28"/>
    </row>
    <row r="90" spans="2:47" s="1" customFormat="1" ht="6.9" customHeight="1">
      <c r="B90" s="28"/>
      <c r="L90" s="28"/>
    </row>
    <row r="91" spans="2:47" s="1" customFormat="1" ht="15.15" customHeight="1">
      <c r="B91" s="28"/>
      <c r="C91" s="23" t="s">
        <v>24</v>
      </c>
      <c r="F91" s="21" t="str">
        <f>E15</f>
        <v xml:space="preserve"> </v>
      </c>
      <c r="I91" s="23" t="s">
        <v>29</v>
      </c>
      <c r="J91" s="26" t="str">
        <f>E21</f>
        <v xml:space="preserve"> </v>
      </c>
      <c r="L91" s="28"/>
    </row>
    <row r="92" spans="2:47" s="1" customFormat="1" ht="15.15" customHeight="1">
      <c r="B92" s="28"/>
      <c r="C92" s="23" t="s">
        <v>27</v>
      </c>
      <c r="F92" s="21" t="str">
        <f>IF(E18="","",E18)</f>
        <v>Vyplň údaj</v>
      </c>
      <c r="I92" s="23" t="s">
        <v>31</v>
      </c>
      <c r="J92" s="26" t="str">
        <f>E24</f>
        <v xml:space="preserve"> </v>
      </c>
      <c r="L92" s="28"/>
    </row>
    <row r="93" spans="2:47" s="1" customFormat="1" ht="10.35" customHeight="1">
      <c r="B93" s="28"/>
      <c r="L93" s="28"/>
    </row>
    <row r="94" spans="2:47" s="1" customFormat="1" ht="29.25" customHeight="1">
      <c r="B94" s="28"/>
      <c r="C94" s="93" t="s">
        <v>88</v>
      </c>
      <c r="D94" s="85"/>
      <c r="E94" s="85"/>
      <c r="F94" s="85"/>
      <c r="G94" s="85"/>
      <c r="H94" s="85"/>
      <c r="I94" s="85"/>
      <c r="J94" s="94" t="s">
        <v>89</v>
      </c>
      <c r="K94" s="85"/>
      <c r="L94" s="28"/>
    </row>
    <row r="95" spans="2:47" s="1" customFormat="1" ht="10.35" customHeight="1">
      <c r="B95" s="28"/>
      <c r="L95" s="28"/>
    </row>
    <row r="96" spans="2:47" s="1" customFormat="1" ht="22.8" customHeight="1">
      <c r="B96" s="28"/>
      <c r="C96" s="95" t="s">
        <v>90</v>
      </c>
      <c r="J96" s="62">
        <f>J130</f>
        <v>0</v>
      </c>
      <c r="L96" s="28"/>
      <c r="AU96" s="13" t="s">
        <v>91</v>
      </c>
    </row>
    <row r="97" spans="2:12" s="8" customFormat="1" ht="24.9" customHeight="1">
      <c r="B97" s="96"/>
      <c r="D97" s="97" t="s">
        <v>92</v>
      </c>
      <c r="E97" s="98"/>
      <c r="F97" s="98"/>
      <c r="G97" s="98"/>
      <c r="H97" s="98"/>
      <c r="I97" s="98"/>
      <c r="J97" s="99">
        <f>J131</f>
        <v>0</v>
      </c>
      <c r="L97" s="96"/>
    </row>
    <row r="98" spans="2:12" s="9" customFormat="1" ht="19.95" customHeight="1">
      <c r="B98" s="100"/>
      <c r="D98" s="101" t="s">
        <v>93</v>
      </c>
      <c r="E98" s="102"/>
      <c r="F98" s="102"/>
      <c r="G98" s="102"/>
      <c r="H98" s="102"/>
      <c r="I98" s="102"/>
      <c r="J98" s="103">
        <f>J132</f>
        <v>0</v>
      </c>
      <c r="L98" s="100"/>
    </row>
    <row r="99" spans="2:12" s="9" customFormat="1" ht="19.95" customHeight="1">
      <c r="B99" s="100"/>
      <c r="D99" s="101" t="s">
        <v>94</v>
      </c>
      <c r="E99" s="102"/>
      <c r="F99" s="102"/>
      <c r="G99" s="102"/>
      <c r="H99" s="102"/>
      <c r="I99" s="102"/>
      <c r="J99" s="103">
        <f>J138</f>
        <v>0</v>
      </c>
      <c r="L99" s="100"/>
    </row>
    <row r="100" spans="2:12" s="8" customFormat="1" ht="24.9" customHeight="1">
      <c r="B100" s="96"/>
      <c r="D100" s="97" t="s">
        <v>95</v>
      </c>
      <c r="E100" s="98"/>
      <c r="F100" s="98"/>
      <c r="G100" s="98"/>
      <c r="H100" s="98"/>
      <c r="I100" s="98"/>
      <c r="J100" s="99">
        <f>J142</f>
        <v>0</v>
      </c>
      <c r="L100" s="96"/>
    </row>
    <row r="101" spans="2:12" s="9" customFormat="1" ht="19.95" customHeight="1">
      <c r="B101" s="100"/>
      <c r="D101" s="101" t="s">
        <v>96</v>
      </c>
      <c r="E101" s="102"/>
      <c r="F101" s="102"/>
      <c r="G101" s="102"/>
      <c r="H101" s="102"/>
      <c r="I101" s="102"/>
      <c r="J101" s="103">
        <f>J143</f>
        <v>0</v>
      </c>
      <c r="L101" s="100"/>
    </row>
    <row r="102" spans="2:12" s="9" customFormat="1" ht="19.95" customHeight="1">
      <c r="B102" s="100"/>
      <c r="D102" s="101" t="s">
        <v>97</v>
      </c>
      <c r="E102" s="102"/>
      <c r="F102" s="102"/>
      <c r="G102" s="102"/>
      <c r="H102" s="102"/>
      <c r="I102" s="102"/>
      <c r="J102" s="103">
        <f>J166</f>
        <v>0</v>
      </c>
      <c r="L102" s="100"/>
    </row>
    <row r="103" spans="2:12" s="9" customFormat="1" ht="19.95" customHeight="1">
      <c r="B103" s="100"/>
      <c r="D103" s="101" t="s">
        <v>98</v>
      </c>
      <c r="E103" s="102"/>
      <c r="F103" s="102"/>
      <c r="G103" s="102"/>
      <c r="H103" s="102"/>
      <c r="I103" s="102"/>
      <c r="J103" s="103">
        <f>J174</f>
        <v>0</v>
      </c>
      <c r="L103" s="100"/>
    </row>
    <row r="104" spans="2:12" s="9" customFormat="1" ht="19.95" customHeight="1">
      <c r="B104" s="100"/>
      <c r="D104" s="101" t="s">
        <v>99</v>
      </c>
      <c r="E104" s="102"/>
      <c r="F104" s="102"/>
      <c r="G104" s="102"/>
      <c r="H104" s="102"/>
      <c r="I104" s="102"/>
      <c r="J104" s="103">
        <f>J190</f>
        <v>0</v>
      </c>
      <c r="L104" s="100"/>
    </row>
    <row r="105" spans="2:12" s="9" customFormat="1" ht="19.95" customHeight="1">
      <c r="B105" s="100"/>
      <c r="D105" s="101" t="s">
        <v>100</v>
      </c>
      <c r="E105" s="102"/>
      <c r="F105" s="102"/>
      <c r="G105" s="102"/>
      <c r="H105" s="102"/>
      <c r="I105" s="102"/>
      <c r="J105" s="103">
        <f>J203</f>
        <v>0</v>
      </c>
      <c r="L105" s="100"/>
    </row>
    <row r="106" spans="2:12" s="8" customFormat="1" ht="24.9" customHeight="1">
      <c r="B106" s="96"/>
      <c r="D106" s="97" t="s">
        <v>101</v>
      </c>
      <c r="E106" s="98"/>
      <c r="F106" s="98"/>
      <c r="G106" s="98"/>
      <c r="H106" s="98"/>
      <c r="I106" s="98"/>
      <c r="J106" s="99">
        <f>J205</f>
        <v>0</v>
      </c>
      <c r="L106" s="96"/>
    </row>
    <row r="107" spans="2:12" s="9" customFormat="1" ht="19.95" customHeight="1">
      <c r="B107" s="100"/>
      <c r="D107" s="101" t="s">
        <v>102</v>
      </c>
      <c r="E107" s="102"/>
      <c r="F107" s="102"/>
      <c r="G107" s="102"/>
      <c r="H107" s="102"/>
      <c r="I107" s="102"/>
      <c r="J107" s="103">
        <f>J206</f>
        <v>0</v>
      </c>
      <c r="L107" s="100"/>
    </row>
    <row r="108" spans="2:12" s="8" customFormat="1" ht="24.9" customHeight="1">
      <c r="B108" s="96"/>
      <c r="D108" s="97" t="s">
        <v>103</v>
      </c>
      <c r="E108" s="98"/>
      <c r="F108" s="98"/>
      <c r="G108" s="98"/>
      <c r="H108" s="98"/>
      <c r="I108" s="98"/>
      <c r="J108" s="99">
        <f>J208</f>
        <v>0</v>
      </c>
      <c r="L108" s="96"/>
    </row>
    <row r="109" spans="2:12" s="9" customFormat="1" ht="19.95" customHeight="1">
      <c r="B109" s="100"/>
      <c r="D109" s="101" t="s">
        <v>104</v>
      </c>
      <c r="E109" s="102"/>
      <c r="F109" s="102"/>
      <c r="G109" s="102"/>
      <c r="H109" s="102"/>
      <c r="I109" s="102"/>
      <c r="J109" s="103">
        <f>J209</f>
        <v>0</v>
      </c>
      <c r="L109" s="100"/>
    </row>
    <row r="110" spans="2:12" s="9" customFormat="1" ht="19.95" customHeight="1">
      <c r="B110" s="100"/>
      <c r="D110" s="101" t="s">
        <v>105</v>
      </c>
      <c r="E110" s="102"/>
      <c r="F110" s="102"/>
      <c r="G110" s="102"/>
      <c r="H110" s="102"/>
      <c r="I110" s="102"/>
      <c r="J110" s="103">
        <f>J211</f>
        <v>0</v>
      </c>
      <c r="L110" s="100"/>
    </row>
    <row r="111" spans="2:12" s="1" customFormat="1" ht="21.75" customHeight="1">
      <c r="B111" s="28"/>
      <c r="L111" s="28"/>
    </row>
    <row r="112" spans="2:12" s="1" customFormat="1" ht="6.9" customHeight="1">
      <c r="B112" s="40"/>
      <c r="C112" s="41"/>
      <c r="D112" s="41"/>
      <c r="E112" s="41"/>
      <c r="F112" s="41"/>
      <c r="G112" s="41"/>
      <c r="H112" s="41"/>
      <c r="I112" s="41"/>
      <c r="J112" s="41"/>
      <c r="K112" s="41"/>
      <c r="L112" s="28"/>
    </row>
    <row r="116" spans="2:12" s="1" customFormat="1" ht="6.9" customHeight="1">
      <c r="B116" s="42"/>
      <c r="C116" s="43"/>
      <c r="D116" s="43"/>
      <c r="E116" s="43"/>
      <c r="F116" s="43"/>
      <c r="G116" s="43"/>
      <c r="H116" s="43"/>
      <c r="I116" s="43"/>
      <c r="J116" s="43"/>
      <c r="K116" s="43"/>
      <c r="L116" s="28"/>
    </row>
    <row r="117" spans="2:12" s="1" customFormat="1" ht="24.9" customHeight="1">
      <c r="B117" s="28"/>
      <c r="C117" s="17" t="s">
        <v>106</v>
      </c>
      <c r="L117" s="28"/>
    </row>
    <row r="118" spans="2:12" s="1" customFormat="1" ht="6.9" customHeight="1">
      <c r="B118" s="28"/>
      <c r="L118" s="28"/>
    </row>
    <row r="119" spans="2:12" s="1" customFormat="1" ht="12" customHeight="1">
      <c r="B119" s="28"/>
      <c r="C119" s="23" t="s">
        <v>16</v>
      </c>
      <c r="L119" s="28"/>
    </row>
    <row r="120" spans="2:12" s="1" customFormat="1" ht="16.5" customHeight="1">
      <c r="B120" s="28"/>
      <c r="E120" s="193" t="str">
        <f>E7</f>
        <v>střešní krytina a fotovoltaika Bředboj</v>
      </c>
      <c r="F120" s="194"/>
      <c r="G120" s="194"/>
      <c r="H120" s="194"/>
      <c r="L120" s="28"/>
    </row>
    <row r="121" spans="2:12" s="1" customFormat="1" ht="12" customHeight="1">
      <c r="B121" s="28"/>
      <c r="C121" s="23" t="s">
        <v>85</v>
      </c>
      <c r="L121" s="28"/>
    </row>
    <row r="122" spans="2:12" s="1" customFormat="1" ht="16.5" customHeight="1">
      <c r="B122" s="28"/>
      <c r="E122" s="174" t="str">
        <f>E9</f>
        <v>2484-8 - OÚ Předboj - Opr...</v>
      </c>
      <c r="F122" s="195"/>
      <c r="G122" s="195"/>
      <c r="H122" s="195"/>
      <c r="L122" s="28"/>
    </row>
    <row r="123" spans="2:12" s="1" customFormat="1" ht="6.9" customHeight="1">
      <c r="B123" s="28"/>
      <c r="L123" s="28"/>
    </row>
    <row r="124" spans="2:12" s="1" customFormat="1" ht="12" customHeight="1">
      <c r="B124" s="28"/>
      <c r="C124" s="23" t="s">
        <v>20</v>
      </c>
      <c r="F124" s="21" t="str">
        <f>F12</f>
        <v xml:space="preserve"> </v>
      </c>
      <c r="I124" s="23" t="s">
        <v>22</v>
      </c>
      <c r="J124" s="48" t="str">
        <f>IF(J12="","",J12)</f>
        <v>4. 2. 2025</v>
      </c>
      <c r="L124" s="28"/>
    </row>
    <row r="125" spans="2:12" s="1" customFormat="1" ht="6.9" customHeight="1">
      <c r="B125" s="28"/>
      <c r="L125" s="28"/>
    </row>
    <row r="126" spans="2:12" s="1" customFormat="1" ht="15.15" customHeight="1">
      <c r="B126" s="28"/>
      <c r="C126" s="23" t="s">
        <v>24</v>
      </c>
      <c r="F126" s="21" t="str">
        <f>E15</f>
        <v xml:space="preserve"> </v>
      </c>
      <c r="I126" s="23" t="s">
        <v>29</v>
      </c>
      <c r="J126" s="26" t="str">
        <f>E21</f>
        <v xml:space="preserve"> </v>
      </c>
      <c r="L126" s="28"/>
    </row>
    <row r="127" spans="2:12" s="1" customFormat="1" ht="15.15" customHeight="1">
      <c r="B127" s="28"/>
      <c r="C127" s="23" t="s">
        <v>27</v>
      </c>
      <c r="F127" s="21" t="str">
        <f>IF(E18="","",E18)</f>
        <v>Vyplň údaj</v>
      </c>
      <c r="I127" s="23" t="s">
        <v>31</v>
      </c>
      <c r="J127" s="26" t="str">
        <f>E24</f>
        <v xml:space="preserve"> </v>
      </c>
      <c r="L127" s="28"/>
    </row>
    <row r="128" spans="2:12" s="1" customFormat="1" ht="10.35" customHeight="1">
      <c r="B128" s="28"/>
      <c r="L128" s="28"/>
    </row>
    <row r="129" spans="2:65" s="10" customFormat="1" ht="29.25" customHeight="1">
      <c r="B129" s="104"/>
      <c r="C129" s="105" t="s">
        <v>107</v>
      </c>
      <c r="D129" s="106" t="s">
        <v>58</v>
      </c>
      <c r="E129" s="106" t="s">
        <v>54</v>
      </c>
      <c r="F129" s="106" t="s">
        <v>55</v>
      </c>
      <c r="G129" s="106" t="s">
        <v>108</v>
      </c>
      <c r="H129" s="106" t="s">
        <v>109</v>
      </c>
      <c r="I129" s="106" t="s">
        <v>110</v>
      </c>
      <c r="J129" s="107" t="s">
        <v>89</v>
      </c>
      <c r="K129" s="108" t="s">
        <v>111</v>
      </c>
      <c r="L129" s="104"/>
      <c r="M129" s="55" t="s">
        <v>1</v>
      </c>
      <c r="N129" s="56" t="s">
        <v>37</v>
      </c>
      <c r="O129" s="56" t="s">
        <v>112</v>
      </c>
      <c r="P129" s="56" t="s">
        <v>113</v>
      </c>
      <c r="Q129" s="56" t="s">
        <v>114</v>
      </c>
      <c r="R129" s="56" t="s">
        <v>115</v>
      </c>
      <c r="S129" s="56" t="s">
        <v>116</v>
      </c>
      <c r="T129" s="57" t="s">
        <v>117</v>
      </c>
    </row>
    <row r="130" spans="2:65" s="1" customFormat="1" ht="22.8" customHeight="1">
      <c r="B130" s="28"/>
      <c r="C130" s="60" t="s">
        <v>118</v>
      </c>
      <c r="J130" s="109">
        <f>BK130</f>
        <v>0</v>
      </c>
      <c r="L130" s="28"/>
      <c r="M130" s="58"/>
      <c r="N130" s="49"/>
      <c r="O130" s="49"/>
      <c r="P130" s="110">
        <f>P131+P142+P205+P208</f>
        <v>0</v>
      </c>
      <c r="Q130" s="49"/>
      <c r="R130" s="110">
        <f>R131+R142+R205+R208</f>
        <v>1.8919499999999996</v>
      </c>
      <c r="S130" s="49"/>
      <c r="T130" s="111">
        <f>T131+T142+T205+T208</f>
        <v>0</v>
      </c>
      <c r="AT130" s="13" t="s">
        <v>72</v>
      </c>
      <c r="AU130" s="13" t="s">
        <v>91</v>
      </c>
      <c r="BK130" s="112">
        <f>BK131+BK142+BK205+BK208</f>
        <v>0</v>
      </c>
    </row>
    <row r="131" spans="2:65" s="11" customFormat="1" ht="25.95" customHeight="1">
      <c r="B131" s="113"/>
      <c r="D131" s="114" t="s">
        <v>72</v>
      </c>
      <c r="E131" s="115" t="s">
        <v>119</v>
      </c>
      <c r="F131" s="115" t="s">
        <v>120</v>
      </c>
      <c r="I131" s="116"/>
      <c r="J131" s="117">
        <f>BK131</f>
        <v>0</v>
      </c>
      <c r="L131" s="113"/>
      <c r="M131" s="118"/>
      <c r="P131" s="119">
        <f>P132+P138</f>
        <v>0</v>
      </c>
      <c r="R131" s="119">
        <f>R132+R138</f>
        <v>0</v>
      </c>
      <c r="T131" s="120">
        <f>T132+T138</f>
        <v>0</v>
      </c>
      <c r="AR131" s="114" t="s">
        <v>81</v>
      </c>
      <c r="AT131" s="121" t="s">
        <v>72</v>
      </c>
      <c r="AU131" s="121" t="s">
        <v>73</v>
      </c>
      <c r="AY131" s="114" t="s">
        <v>121</v>
      </c>
      <c r="BK131" s="122">
        <f>BK132+BK138</f>
        <v>0</v>
      </c>
    </row>
    <row r="132" spans="2:65" s="11" customFormat="1" ht="22.8" customHeight="1">
      <c r="B132" s="113"/>
      <c r="D132" s="114" t="s">
        <v>72</v>
      </c>
      <c r="E132" s="123" t="s">
        <v>122</v>
      </c>
      <c r="F132" s="123" t="s">
        <v>123</v>
      </c>
      <c r="I132" s="116"/>
      <c r="J132" s="124">
        <f>BK132</f>
        <v>0</v>
      </c>
      <c r="L132" s="113"/>
      <c r="M132" s="118"/>
      <c r="P132" s="119">
        <f>SUM(P133:P137)</f>
        <v>0</v>
      </c>
      <c r="R132" s="119">
        <f>SUM(R133:R137)</f>
        <v>0</v>
      </c>
      <c r="T132" s="120">
        <f>SUM(T133:T137)</f>
        <v>0</v>
      </c>
      <c r="AR132" s="114" t="s">
        <v>81</v>
      </c>
      <c r="AT132" s="121" t="s">
        <v>72</v>
      </c>
      <c r="AU132" s="121" t="s">
        <v>81</v>
      </c>
      <c r="AY132" s="114" t="s">
        <v>121</v>
      </c>
      <c r="BK132" s="122">
        <f>SUM(BK133:BK137)</f>
        <v>0</v>
      </c>
    </row>
    <row r="133" spans="2:65" s="1" customFormat="1" ht="37.799999999999997" customHeight="1">
      <c r="B133" s="28"/>
      <c r="C133" s="125" t="s">
        <v>81</v>
      </c>
      <c r="D133" s="125" t="s">
        <v>124</v>
      </c>
      <c r="E133" s="126" t="s">
        <v>125</v>
      </c>
      <c r="F133" s="127" t="s">
        <v>126</v>
      </c>
      <c r="G133" s="128" t="s">
        <v>127</v>
      </c>
      <c r="H133" s="129">
        <v>92.55</v>
      </c>
      <c r="I133" s="130"/>
      <c r="J133" s="131">
        <f>ROUND(I133*H133,2)</f>
        <v>0</v>
      </c>
      <c r="K133" s="132"/>
      <c r="L133" s="28"/>
      <c r="M133" s="133" t="s">
        <v>1</v>
      </c>
      <c r="N133" s="134" t="s">
        <v>38</v>
      </c>
      <c r="P133" s="135">
        <f>O133*H133</f>
        <v>0</v>
      </c>
      <c r="Q133" s="135">
        <v>0</v>
      </c>
      <c r="R133" s="135">
        <f>Q133*H133</f>
        <v>0</v>
      </c>
      <c r="S133" s="135">
        <v>0</v>
      </c>
      <c r="T133" s="136">
        <f>S133*H133</f>
        <v>0</v>
      </c>
      <c r="AR133" s="137" t="s">
        <v>128</v>
      </c>
      <c r="AT133" s="137" t="s">
        <v>124</v>
      </c>
      <c r="AU133" s="137" t="s">
        <v>83</v>
      </c>
      <c r="AY133" s="13" t="s">
        <v>121</v>
      </c>
      <c r="BE133" s="138">
        <f>IF(N133="základní",J133,0)</f>
        <v>0</v>
      </c>
      <c r="BF133" s="138">
        <f>IF(N133="snížená",J133,0)</f>
        <v>0</v>
      </c>
      <c r="BG133" s="138">
        <f>IF(N133="zákl. přenesená",J133,0)</f>
        <v>0</v>
      </c>
      <c r="BH133" s="138">
        <f>IF(N133="sníž. přenesená",J133,0)</f>
        <v>0</v>
      </c>
      <c r="BI133" s="138">
        <f>IF(N133="nulová",J133,0)</f>
        <v>0</v>
      </c>
      <c r="BJ133" s="13" t="s">
        <v>81</v>
      </c>
      <c r="BK133" s="138">
        <f>ROUND(I133*H133,2)</f>
        <v>0</v>
      </c>
      <c r="BL133" s="13" t="s">
        <v>128</v>
      </c>
      <c r="BM133" s="137" t="s">
        <v>83</v>
      </c>
    </row>
    <row r="134" spans="2:65" s="1" customFormat="1" ht="37.799999999999997" customHeight="1">
      <c r="B134" s="28"/>
      <c r="C134" s="125" t="s">
        <v>83</v>
      </c>
      <c r="D134" s="125" t="s">
        <v>124</v>
      </c>
      <c r="E134" s="126" t="s">
        <v>129</v>
      </c>
      <c r="F134" s="127" t="s">
        <v>130</v>
      </c>
      <c r="G134" s="128" t="s">
        <v>127</v>
      </c>
      <c r="H134" s="129">
        <v>708.4</v>
      </c>
      <c r="I134" s="130"/>
      <c r="J134" s="131">
        <f>ROUND(I134*H134,2)</f>
        <v>0</v>
      </c>
      <c r="K134" s="132"/>
      <c r="L134" s="28"/>
      <c r="M134" s="133" t="s">
        <v>1</v>
      </c>
      <c r="N134" s="134" t="s">
        <v>38</v>
      </c>
      <c r="P134" s="135">
        <f>O134*H134</f>
        <v>0</v>
      </c>
      <c r="Q134" s="135">
        <v>0</v>
      </c>
      <c r="R134" s="135">
        <f>Q134*H134</f>
        <v>0</v>
      </c>
      <c r="S134" s="135">
        <v>0</v>
      </c>
      <c r="T134" s="136">
        <f>S134*H134</f>
        <v>0</v>
      </c>
      <c r="AR134" s="137" t="s">
        <v>128</v>
      </c>
      <c r="AT134" s="137" t="s">
        <v>124</v>
      </c>
      <c r="AU134" s="137" t="s">
        <v>83</v>
      </c>
      <c r="AY134" s="13" t="s">
        <v>121</v>
      </c>
      <c r="BE134" s="138">
        <f>IF(N134="základní",J134,0)</f>
        <v>0</v>
      </c>
      <c r="BF134" s="138">
        <f>IF(N134="snížená",J134,0)</f>
        <v>0</v>
      </c>
      <c r="BG134" s="138">
        <f>IF(N134="zákl. přenesená",J134,0)</f>
        <v>0</v>
      </c>
      <c r="BH134" s="138">
        <f>IF(N134="sníž. přenesená",J134,0)</f>
        <v>0</v>
      </c>
      <c r="BI134" s="138">
        <f>IF(N134="nulová",J134,0)</f>
        <v>0</v>
      </c>
      <c r="BJ134" s="13" t="s">
        <v>81</v>
      </c>
      <c r="BK134" s="138">
        <f>ROUND(I134*H134,2)</f>
        <v>0</v>
      </c>
      <c r="BL134" s="13" t="s">
        <v>128</v>
      </c>
      <c r="BM134" s="137" t="s">
        <v>128</v>
      </c>
    </row>
    <row r="135" spans="2:65" s="1" customFormat="1" ht="37.799999999999997" customHeight="1">
      <c r="B135" s="28"/>
      <c r="C135" s="125" t="s">
        <v>131</v>
      </c>
      <c r="D135" s="125" t="s">
        <v>124</v>
      </c>
      <c r="E135" s="126" t="s">
        <v>132</v>
      </c>
      <c r="F135" s="127" t="s">
        <v>133</v>
      </c>
      <c r="G135" s="128" t="s">
        <v>127</v>
      </c>
      <c r="H135" s="129">
        <v>92.55</v>
      </c>
      <c r="I135" s="130"/>
      <c r="J135" s="131">
        <f>ROUND(I135*H135,2)</f>
        <v>0</v>
      </c>
      <c r="K135" s="132"/>
      <c r="L135" s="28"/>
      <c r="M135" s="133" t="s">
        <v>1</v>
      </c>
      <c r="N135" s="134" t="s">
        <v>38</v>
      </c>
      <c r="P135" s="135">
        <f>O135*H135</f>
        <v>0</v>
      </c>
      <c r="Q135" s="135">
        <v>0</v>
      </c>
      <c r="R135" s="135">
        <f>Q135*H135</f>
        <v>0</v>
      </c>
      <c r="S135" s="135">
        <v>0</v>
      </c>
      <c r="T135" s="136">
        <f>S135*H135</f>
        <v>0</v>
      </c>
      <c r="AR135" s="137" t="s">
        <v>128</v>
      </c>
      <c r="AT135" s="137" t="s">
        <v>124</v>
      </c>
      <c r="AU135" s="137" t="s">
        <v>83</v>
      </c>
      <c r="AY135" s="13" t="s">
        <v>121</v>
      </c>
      <c r="BE135" s="138">
        <f>IF(N135="základní",J135,0)</f>
        <v>0</v>
      </c>
      <c r="BF135" s="138">
        <f>IF(N135="snížená",J135,0)</f>
        <v>0</v>
      </c>
      <c r="BG135" s="138">
        <f>IF(N135="zákl. přenesená",J135,0)</f>
        <v>0</v>
      </c>
      <c r="BH135" s="138">
        <f>IF(N135="sníž. přenesená",J135,0)</f>
        <v>0</v>
      </c>
      <c r="BI135" s="138">
        <f>IF(N135="nulová",J135,0)</f>
        <v>0</v>
      </c>
      <c r="BJ135" s="13" t="s">
        <v>81</v>
      </c>
      <c r="BK135" s="138">
        <f>ROUND(I135*H135,2)</f>
        <v>0</v>
      </c>
      <c r="BL135" s="13" t="s">
        <v>128</v>
      </c>
      <c r="BM135" s="137" t="s">
        <v>134</v>
      </c>
    </row>
    <row r="136" spans="2:65" s="1" customFormat="1" ht="24.15" customHeight="1">
      <c r="B136" s="28"/>
      <c r="C136" s="125" t="s">
        <v>134</v>
      </c>
      <c r="D136" s="125" t="s">
        <v>124</v>
      </c>
      <c r="E136" s="126" t="s">
        <v>135</v>
      </c>
      <c r="F136" s="127" t="s">
        <v>136</v>
      </c>
      <c r="G136" s="128" t="s">
        <v>127</v>
      </c>
      <c r="H136" s="129">
        <v>92.55</v>
      </c>
      <c r="I136" s="130"/>
      <c r="J136" s="131">
        <f>ROUND(I136*H136,2)</f>
        <v>0</v>
      </c>
      <c r="K136" s="132"/>
      <c r="L136" s="28"/>
      <c r="M136" s="133" t="s">
        <v>1</v>
      </c>
      <c r="N136" s="134" t="s">
        <v>38</v>
      </c>
      <c r="P136" s="135">
        <f>O136*H136</f>
        <v>0</v>
      </c>
      <c r="Q136" s="135">
        <v>0</v>
      </c>
      <c r="R136" s="135">
        <f>Q136*H136</f>
        <v>0</v>
      </c>
      <c r="S136" s="135">
        <v>0</v>
      </c>
      <c r="T136" s="136">
        <f>S136*H136</f>
        <v>0</v>
      </c>
      <c r="AR136" s="137" t="s">
        <v>128</v>
      </c>
      <c r="AT136" s="137" t="s">
        <v>124</v>
      </c>
      <c r="AU136" s="137" t="s">
        <v>83</v>
      </c>
      <c r="AY136" s="13" t="s">
        <v>121</v>
      </c>
      <c r="BE136" s="138">
        <f>IF(N136="základní",J136,0)</f>
        <v>0</v>
      </c>
      <c r="BF136" s="138">
        <f>IF(N136="snížená",J136,0)</f>
        <v>0</v>
      </c>
      <c r="BG136" s="138">
        <f>IF(N136="zákl. přenesená",J136,0)</f>
        <v>0</v>
      </c>
      <c r="BH136" s="138">
        <f>IF(N136="sníž. přenesená",J136,0)</f>
        <v>0</v>
      </c>
      <c r="BI136" s="138">
        <f>IF(N136="nulová",J136,0)</f>
        <v>0</v>
      </c>
      <c r="BJ136" s="13" t="s">
        <v>81</v>
      </c>
      <c r="BK136" s="138">
        <f>ROUND(I136*H136,2)</f>
        <v>0</v>
      </c>
      <c r="BL136" s="13" t="s">
        <v>128</v>
      </c>
      <c r="BM136" s="137" t="s">
        <v>137</v>
      </c>
    </row>
    <row r="137" spans="2:65" s="1" customFormat="1" ht="24.15" customHeight="1">
      <c r="B137" s="28"/>
      <c r="C137" s="125" t="s">
        <v>138</v>
      </c>
      <c r="D137" s="125" t="s">
        <v>124</v>
      </c>
      <c r="E137" s="126" t="s">
        <v>139</v>
      </c>
      <c r="F137" s="127" t="s">
        <v>140</v>
      </c>
      <c r="G137" s="128" t="s">
        <v>127</v>
      </c>
      <c r="H137" s="129">
        <v>92.55</v>
      </c>
      <c r="I137" s="130"/>
      <c r="J137" s="131">
        <f>ROUND(I137*H137,2)</f>
        <v>0</v>
      </c>
      <c r="K137" s="132"/>
      <c r="L137" s="28"/>
      <c r="M137" s="133" t="s">
        <v>1</v>
      </c>
      <c r="N137" s="134" t="s">
        <v>38</v>
      </c>
      <c r="P137" s="135">
        <f>O137*H137</f>
        <v>0</v>
      </c>
      <c r="Q137" s="135">
        <v>0</v>
      </c>
      <c r="R137" s="135">
        <f>Q137*H137</f>
        <v>0</v>
      </c>
      <c r="S137" s="135">
        <v>0</v>
      </c>
      <c r="T137" s="136">
        <f>S137*H137</f>
        <v>0</v>
      </c>
      <c r="AR137" s="137" t="s">
        <v>128</v>
      </c>
      <c r="AT137" s="137" t="s">
        <v>124</v>
      </c>
      <c r="AU137" s="137" t="s">
        <v>83</v>
      </c>
      <c r="AY137" s="13" t="s">
        <v>121</v>
      </c>
      <c r="BE137" s="138">
        <f>IF(N137="základní",J137,0)</f>
        <v>0</v>
      </c>
      <c r="BF137" s="138">
        <f>IF(N137="snížená",J137,0)</f>
        <v>0</v>
      </c>
      <c r="BG137" s="138">
        <f>IF(N137="zákl. přenesená",J137,0)</f>
        <v>0</v>
      </c>
      <c r="BH137" s="138">
        <f>IF(N137="sníž. přenesená",J137,0)</f>
        <v>0</v>
      </c>
      <c r="BI137" s="138">
        <f>IF(N137="nulová",J137,0)</f>
        <v>0</v>
      </c>
      <c r="BJ137" s="13" t="s">
        <v>81</v>
      </c>
      <c r="BK137" s="138">
        <f>ROUND(I137*H137,2)</f>
        <v>0</v>
      </c>
      <c r="BL137" s="13" t="s">
        <v>128</v>
      </c>
      <c r="BM137" s="137" t="s">
        <v>141</v>
      </c>
    </row>
    <row r="138" spans="2:65" s="11" customFormat="1" ht="22.8" customHeight="1">
      <c r="B138" s="113"/>
      <c r="D138" s="114" t="s">
        <v>72</v>
      </c>
      <c r="E138" s="123" t="s">
        <v>142</v>
      </c>
      <c r="F138" s="123" t="s">
        <v>143</v>
      </c>
      <c r="I138" s="116"/>
      <c r="J138" s="124">
        <f>BK138</f>
        <v>0</v>
      </c>
      <c r="L138" s="113"/>
      <c r="M138" s="118"/>
      <c r="P138" s="119">
        <f>SUM(P139:P141)</f>
        <v>0</v>
      </c>
      <c r="R138" s="119">
        <f>SUM(R139:R141)</f>
        <v>0</v>
      </c>
      <c r="T138" s="120">
        <f>SUM(T139:T141)</f>
        <v>0</v>
      </c>
      <c r="AR138" s="114" t="s">
        <v>81</v>
      </c>
      <c r="AT138" s="121" t="s">
        <v>72</v>
      </c>
      <c r="AU138" s="121" t="s">
        <v>81</v>
      </c>
      <c r="AY138" s="114" t="s">
        <v>121</v>
      </c>
      <c r="BK138" s="122">
        <f>SUM(BK139:BK141)</f>
        <v>0</v>
      </c>
    </row>
    <row r="139" spans="2:65" s="1" customFormat="1" ht="24.15" customHeight="1">
      <c r="B139" s="28"/>
      <c r="C139" s="125" t="s">
        <v>137</v>
      </c>
      <c r="D139" s="125" t="s">
        <v>124</v>
      </c>
      <c r="E139" s="126" t="s">
        <v>144</v>
      </c>
      <c r="F139" s="127" t="s">
        <v>145</v>
      </c>
      <c r="G139" s="128" t="s">
        <v>146</v>
      </c>
      <c r="H139" s="129">
        <v>17.282</v>
      </c>
      <c r="I139" s="130"/>
      <c r="J139" s="131">
        <f>ROUND(I139*H139,2)</f>
        <v>0</v>
      </c>
      <c r="K139" s="132"/>
      <c r="L139" s="28"/>
      <c r="M139" s="133" t="s">
        <v>1</v>
      </c>
      <c r="N139" s="134" t="s">
        <v>38</v>
      </c>
      <c r="P139" s="135">
        <f>O139*H139</f>
        <v>0</v>
      </c>
      <c r="Q139" s="135">
        <v>0</v>
      </c>
      <c r="R139" s="135">
        <f>Q139*H139</f>
        <v>0</v>
      </c>
      <c r="S139" s="135">
        <v>0</v>
      </c>
      <c r="T139" s="136">
        <f>S139*H139</f>
        <v>0</v>
      </c>
      <c r="AR139" s="137" t="s">
        <v>128</v>
      </c>
      <c r="AT139" s="137" t="s">
        <v>124</v>
      </c>
      <c r="AU139" s="137" t="s">
        <v>83</v>
      </c>
      <c r="AY139" s="13" t="s">
        <v>121</v>
      </c>
      <c r="BE139" s="138">
        <f>IF(N139="základní",J139,0)</f>
        <v>0</v>
      </c>
      <c r="BF139" s="138">
        <f>IF(N139="snížená",J139,0)</f>
        <v>0</v>
      </c>
      <c r="BG139" s="138">
        <f>IF(N139="zákl. přenesená",J139,0)</f>
        <v>0</v>
      </c>
      <c r="BH139" s="138">
        <f>IF(N139="sníž. přenesená",J139,0)</f>
        <v>0</v>
      </c>
      <c r="BI139" s="138">
        <f>IF(N139="nulová",J139,0)</f>
        <v>0</v>
      </c>
      <c r="BJ139" s="13" t="s">
        <v>81</v>
      </c>
      <c r="BK139" s="138">
        <f>ROUND(I139*H139,2)</f>
        <v>0</v>
      </c>
      <c r="BL139" s="13" t="s">
        <v>128</v>
      </c>
      <c r="BM139" s="137" t="s">
        <v>8</v>
      </c>
    </row>
    <row r="140" spans="2:65" s="1" customFormat="1" ht="24.15" customHeight="1">
      <c r="B140" s="28"/>
      <c r="C140" s="125" t="s">
        <v>122</v>
      </c>
      <c r="D140" s="125" t="s">
        <v>124</v>
      </c>
      <c r="E140" s="126" t="s">
        <v>147</v>
      </c>
      <c r="F140" s="127" t="s">
        <v>148</v>
      </c>
      <c r="G140" s="128" t="s">
        <v>146</v>
      </c>
      <c r="H140" s="129">
        <v>69.128</v>
      </c>
      <c r="I140" s="130"/>
      <c r="J140" s="131">
        <f>ROUND(I140*H140,2)</f>
        <v>0</v>
      </c>
      <c r="K140" s="132"/>
      <c r="L140" s="28"/>
      <c r="M140" s="133" t="s">
        <v>1</v>
      </c>
      <c r="N140" s="134" t="s">
        <v>38</v>
      </c>
      <c r="P140" s="135">
        <f>O140*H140</f>
        <v>0</v>
      </c>
      <c r="Q140" s="135">
        <v>0</v>
      </c>
      <c r="R140" s="135">
        <f>Q140*H140</f>
        <v>0</v>
      </c>
      <c r="S140" s="135">
        <v>0</v>
      </c>
      <c r="T140" s="136">
        <f>S140*H140</f>
        <v>0</v>
      </c>
      <c r="AR140" s="137" t="s">
        <v>128</v>
      </c>
      <c r="AT140" s="137" t="s">
        <v>124</v>
      </c>
      <c r="AU140" s="137" t="s">
        <v>83</v>
      </c>
      <c r="AY140" s="13" t="s">
        <v>121</v>
      </c>
      <c r="BE140" s="138">
        <f>IF(N140="základní",J140,0)</f>
        <v>0</v>
      </c>
      <c r="BF140" s="138">
        <f>IF(N140="snížená",J140,0)</f>
        <v>0</v>
      </c>
      <c r="BG140" s="138">
        <f>IF(N140="zákl. přenesená",J140,0)</f>
        <v>0</v>
      </c>
      <c r="BH140" s="138">
        <f>IF(N140="sníž. přenesená",J140,0)</f>
        <v>0</v>
      </c>
      <c r="BI140" s="138">
        <f>IF(N140="nulová",J140,0)</f>
        <v>0</v>
      </c>
      <c r="BJ140" s="13" t="s">
        <v>81</v>
      </c>
      <c r="BK140" s="138">
        <f>ROUND(I140*H140,2)</f>
        <v>0</v>
      </c>
      <c r="BL140" s="13" t="s">
        <v>128</v>
      </c>
      <c r="BM140" s="137" t="s">
        <v>149</v>
      </c>
    </row>
    <row r="141" spans="2:65" s="1" customFormat="1" ht="33" customHeight="1">
      <c r="B141" s="28"/>
      <c r="C141" s="125" t="s">
        <v>141</v>
      </c>
      <c r="D141" s="125" t="s">
        <v>124</v>
      </c>
      <c r="E141" s="126" t="s">
        <v>150</v>
      </c>
      <c r="F141" s="127" t="s">
        <v>151</v>
      </c>
      <c r="G141" s="128" t="s">
        <v>146</v>
      </c>
      <c r="H141" s="129">
        <v>17.282</v>
      </c>
      <c r="I141" s="130"/>
      <c r="J141" s="131">
        <f>ROUND(I141*H141,2)</f>
        <v>0</v>
      </c>
      <c r="K141" s="132"/>
      <c r="L141" s="28"/>
      <c r="M141" s="133" t="s">
        <v>1</v>
      </c>
      <c r="N141" s="134" t="s">
        <v>38</v>
      </c>
      <c r="P141" s="135">
        <f>O141*H141</f>
        <v>0</v>
      </c>
      <c r="Q141" s="135">
        <v>0</v>
      </c>
      <c r="R141" s="135">
        <f>Q141*H141</f>
        <v>0</v>
      </c>
      <c r="S141" s="135">
        <v>0</v>
      </c>
      <c r="T141" s="136">
        <f>S141*H141</f>
        <v>0</v>
      </c>
      <c r="AR141" s="137" t="s">
        <v>128</v>
      </c>
      <c r="AT141" s="137" t="s">
        <v>124</v>
      </c>
      <c r="AU141" s="137" t="s">
        <v>83</v>
      </c>
      <c r="AY141" s="13" t="s">
        <v>121</v>
      </c>
      <c r="BE141" s="138">
        <f>IF(N141="základní",J141,0)</f>
        <v>0</v>
      </c>
      <c r="BF141" s="138">
        <f>IF(N141="snížená",J141,0)</f>
        <v>0</v>
      </c>
      <c r="BG141" s="138">
        <f>IF(N141="zákl. přenesená",J141,0)</f>
        <v>0</v>
      </c>
      <c r="BH141" s="138">
        <f>IF(N141="sníž. přenesená",J141,0)</f>
        <v>0</v>
      </c>
      <c r="BI141" s="138">
        <f>IF(N141="nulová",J141,0)</f>
        <v>0</v>
      </c>
      <c r="BJ141" s="13" t="s">
        <v>81</v>
      </c>
      <c r="BK141" s="138">
        <f>ROUND(I141*H141,2)</f>
        <v>0</v>
      </c>
      <c r="BL141" s="13" t="s">
        <v>128</v>
      </c>
      <c r="BM141" s="137" t="s">
        <v>152</v>
      </c>
    </row>
    <row r="142" spans="2:65" s="11" customFormat="1" ht="25.95" customHeight="1">
      <c r="B142" s="113"/>
      <c r="D142" s="114" t="s">
        <v>72</v>
      </c>
      <c r="E142" s="115" t="s">
        <v>153</v>
      </c>
      <c r="F142" s="115" t="s">
        <v>154</v>
      </c>
      <c r="I142" s="116"/>
      <c r="J142" s="117">
        <f>BK142</f>
        <v>0</v>
      </c>
      <c r="L142" s="113"/>
      <c r="M142" s="118"/>
      <c r="P142" s="119">
        <f>P143+P166+P174+P190+P203</f>
        <v>0</v>
      </c>
      <c r="R142" s="119">
        <f>R143+R166+R174+R190+R203</f>
        <v>1.8919499999999996</v>
      </c>
      <c r="T142" s="120">
        <f>T143+T166+T174+T190+T203</f>
        <v>0</v>
      </c>
      <c r="AR142" s="114" t="s">
        <v>83</v>
      </c>
      <c r="AT142" s="121" t="s">
        <v>72</v>
      </c>
      <c r="AU142" s="121" t="s">
        <v>73</v>
      </c>
      <c r="AY142" s="114" t="s">
        <v>121</v>
      </c>
      <c r="BK142" s="122">
        <f>BK143+BK166+BK174+BK190+BK203</f>
        <v>0</v>
      </c>
    </row>
    <row r="143" spans="2:65" s="11" customFormat="1" ht="22.8" customHeight="1">
      <c r="B143" s="113"/>
      <c r="D143" s="114" t="s">
        <v>72</v>
      </c>
      <c r="E143" s="123" t="s">
        <v>155</v>
      </c>
      <c r="F143" s="123" t="s">
        <v>156</v>
      </c>
      <c r="I143" s="116"/>
      <c r="J143" s="124">
        <f>BK143</f>
        <v>0</v>
      </c>
      <c r="L143" s="113"/>
      <c r="M143" s="118"/>
      <c r="P143" s="119">
        <f>SUM(P144:P165)</f>
        <v>0</v>
      </c>
      <c r="R143" s="119">
        <f>SUM(R144:R165)</f>
        <v>1.8919499999999996</v>
      </c>
      <c r="T143" s="120">
        <f>SUM(T144:T165)</f>
        <v>0</v>
      </c>
      <c r="AR143" s="114" t="s">
        <v>83</v>
      </c>
      <c r="AT143" s="121" t="s">
        <v>72</v>
      </c>
      <c r="AU143" s="121" t="s">
        <v>81</v>
      </c>
      <c r="AY143" s="114" t="s">
        <v>121</v>
      </c>
      <c r="BK143" s="122">
        <f>SUM(BK144:BK165)</f>
        <v>0</v>
      </c>
    </row>
    <row r="144" spans="2:65" s="1" customFormat="1" ht="33" customHeight="1">
      <c r="B144" s="28"/>
      <c r="C144" s="125" t="s">
        <v>157</v>
      </c>
      <c r="D144" s="125" t="s">
        <v>124</v>
      </c>
      <c r="E144" s="126" t="s">
        <v>158</v>
      </c>
      <c r="F144" s="127" t="s">
        <v>159</v>
      </c>
      <c r="G144" s="128" t="s">
        <v>160</v>
      </c>
      <c r="H144" s="129">
        <v>1</v>
      </c>
      <c r="I144" s="130"/>
      <c r="J144" s="131">
        <f t="shared" ref="J144:J165" si="0">ROUND(I144*H144,2)</f>
        <v>0</v>
      </c>
      <c r="K144" s="132"/>
      <c r="L144" s="28"/>
      <c r="M144" s="133" t="s">
        <v>1</v>
      </c>
      <c r="N144" s="134" t="s">
        <v>38</v>
      </c>
      <c r="P144" s="135">
        <f t="shared" ref="P144:P165" si="1">O144*H144</f>
        <v>0</v>
      </c>
      <c r="Q144" s="135">
        <v>0</v>
      </c>
      <c r="R144" s="135">
        <f t="shared" ref="R144:R165" si="2">Q144*H144</f>
        <v>0</v>
      </c>
      <c r="S144" s="135">
        <v>0</v>
      </c>
      <c r="T144" s="136">
        <f t="shared" ref="T144:T165" si="3">S144*H144</f>
        <v>0</v>
      </c>
      <c r="AR144" s="137" t="s">
        <v>152</v>
      </c>
      <c r="AT144" s="137" t="s">
        <v>124</v>
      </c>
      <c r="AU144" s="137" t="s">
        <v>83</v>
      </c>
      <c r="AY144" s="13" t="s">
        <v>121</v>
      </c>
      <c r="BE144" s="138">
        <f t="shared" ref="BE144:BE165" si="4">IF(N144="základní",J144,0)</f>
        <v>0</v>
      </c>
      <c r="BF144" s="138">
        <f t="shared" ref="BF144:BF165" si="5">IF(N144="snížená",J144,0)</f>
        <v>0</v>
      </c>
      <c r="BG144" s="138">
        <f t="shared" ref="BG144:BG165" si="6">IF(N144="zákl. přenesená",J144,0)</f>
        <v>0</v>
      </c>
      <c r="BH144" s="138">
        <f t="shared" ref="BH144:BH165" si="7">IF(N144="sníž. přenesená",J144,0)</f>
        <v>0</v>
      </c>
      <c r="BI144" s="138">
        <f t="shared" ref="BI144:BI165" si="8">IF(N144="nulová",J144,0)</f>
        <v>0</v>
      </c>
      <c r="BJ144" s="13" t="s">
        <v>81</v>
      </c>
      <c r="BK144" s="138">
        <f t="shared" ref="BK144:BK165" si="9">ROUND(I144*H144,2)</f>
        <v>0</v>
      </c>
      <c r="BL144" s="13" t="s">
        <v>152</v>
      </c>
      <c r="BM144" s="137" t="s">
        <v>161</v>
      </c>
    </row>
    <row r="145" spans="2:65" s="1" customFormat="1" ht="16.5" customHeight="1">
      <c r="B145" s="28"/>
      <c r="C145" s="139" t="s">
        <v>162</v>
      </c>
      <c r="D145" s="139" t="s">
        <v>163</v>
      </c>
      <c r="E145" s="140" t="s">
        <v>164</v>
      </c>
      <c r="F145" s="141" t="s">
        <v>165</v>
      </c>
      <c r="G145" s="142" t="s">
        <v>160</v>
      </c>
      <c r="H145" s="143">
        <v>1</v>
      </c>
      <c r="I145" s="144"/>
      <c r="J145" s="145">
        <f t="shared" si="0"/>
        <v>0</v>
      </c>
      <c r="K145" s="146"/>
      <c r="L145" s="147"/>
      <c r="M145" s="148" t="s">
        <v>1</v>
      </c>
      <c r="N145" s="149" t="s">
        <v>38</v>
      </c>
      <c r="P145" s="135">
        <f t="shared" si="1"/>
        <v>0</v>
      </c>
      <c r="Q145" s="135">
        <v>5.9999999999999995E-4</v>
      </c>
      <c r="R145" s="135">
        <f t="shared" si="2"/>
        <v>5.9999999999999995E-4</v>
      </c>
      <c r="S145" s="135">
        <v>0</v>
      </c>
      <c r="T145" s="136">
        <f t="shared" si="3"/>
        <v>0</v>
      </c>
      <c r="AR145" s="137" t="s">
        <v>166</v>
      </c>
      <c r="AT145" s="137" t="s">
        <v>163</v>
      </c>
      <c r="AU145" s="137" t="s">
        <v>83</v>
      </c>
      <c r="AY145" s="13" t="s">
        <v>121</v>
      </c>
      <c r="BE145" s="138">
        <f t="shared" si="4"/>
        <v>0</v>
      </c>
      <c r="BF145" s="138">
        <f t="shared" si="5"/>
        <v>0</v>
      </c>
      <c r="BG145" s="138">
        <f t="shared" si="6"/>
        <v>0</v>
      </c>
      <c r="BH145" s="138">
        <f t="shared" si="7"/>
        <v>0</v>
      </c>
      <c r="BI145" s="138">
        <f t="shared" si="8"/>
        <v>0</v>
      </c>
      <c r="BJ145" s="13" t="s">
        <v>81</v>
      </c>
      <c r="BK145" s="138">
        <f t="shared" si="9"/>
        <v>0</v>
      </c>
      <c r="BL145" s="13" t="s">
        <v>152</v>
      </c>
      <c r="BM145" s="137" t="s">
        <v>167</v>
      </c>
    </row>
    <row r="146" spans="2:65" s="1" customFormat="1" ht="33" customHeight="1">
      <c r="B146" s="28"/>
      <c r="C146" s="125" t="s">
        <v>168</v>
      </c>
      <c r="D146" s="125" t="s">
        <v>124</v>
      </c>
      <c r="E146" s="126" t="s">
        <v>169</v>
      </c>
      <c r="F146" s="127" t="s">
        <v>170</v>
      </c>
      <c r="G146" s="128" t="s">
        <v>171</v>
      </c>
      <c r="H146" s="129">
        <v>48</v>
      </c>
      <c r="I146" s="130"/>
      <c r="J146" s="131">
        <f t="shared" si="0"/>
        <v>0</v>
      </c>
      <c r="K146" s="132"/>
      <c r="L146" s="28"/>
      <c r="M146" s="133" t="s">
        <v>1</v>
      </c>
      <c r="N146" s="134" t="s">
        <v>38</v>
      </c>
      <c r="P146" s="135">
        <f t="shared" si="1"/>
        <v>0</v>
      </c>
      <c r="Q146" s="135">
        <v>0</v>
      </c>
      <c r="R146" s="135">
        <f t="shared" si="2"/>
        <v>0</v>
      </c>
      <c r="S146" s="135">
        <v>0</v>
      </c>
      <c r="T146" s="136">
        <f t="shared" si="3"/>
        <v>0</v>
      </c>
      <c r="AR146" s="137" t="s">
        <v>152</v>
      </c>
      <c r="AT146" s="137" t="s">
        <v>124</v>
      </c>
      <c r="AU146" s="137" t="s">
        <v>83</v>
      </c>
      <c r="AY146" s="13" t="s">
        <v>121</v>
      </c>
      <c r="BE146" s="138">
        <f t="shared" si="4"/>
        <v>0</v>
      </c>
      <c r="BF146" s="138">
        <f t="shared" si="5"/>
        <v>0</v>
      </c>
      <c r="BG146" s="138">
        <f t="shared" si="6"/>
        <v>0</v>
      </c>
      <c r="BH146" s="138">
        <f t="shared" si="7"/>
        <v>0</v>
      </c>
      <c r="BI146" s="138">
        <f t="shared" si="8"/>
        <v>0</v>
      </c>
      <c r="BJ146" s="13" t="s">
        <v>81</v>
      </c>
      <c r="BK146" s="138">
        <f t="shared" si="9"/>
        <v>0</v>
      </c>
      <c r="BL146" s="13" t="s">
        <v>152</v>
      </c>
      <c r="BM146" s="137" t="s">
        <v>172</v>
      </c>
    </row>
    <row r="147" spans="2:65" s="1" customFormat="1" ht="33" customHeight="1">
      <c r="B147" s="28"/>
      <c r="C147" s="139" t="s">
        <v>173</v>
      </c>
      <c r="D147" s="139" t="s">
        <v>163</v>
      </c>
      <c r="E147" s="140" t="s">
        <v>174</v>
      </c>
      <c r="F147" s="141" t="s">
        <v>175</v>
      </c>
      <c r="G147" s="142" t="s">
        <v>176</v>
      </c>
      <c r="H147" s="143">
        <v>48</v>
      </c>
      <c r="I147" s="144"/>
      <c r="J147" s="145">
        <f t="shared" si="0"/>
        <v>0</v>
      </c>
      <c r="K147" s="146"/>
      <c r="L147" s="147"/>
      <c r="M147" s="148" t="s">
        <v>1</v>
      </c>
      <c r="N147" s="149" t="s">
        <v>38</v>
      </c>
      <c r="P147" s="135">
        <f t="shared" si="1"/>
        <v>0</v>
      </c>
      <c r="Q147" s="135">
        <v>0.01</v>
      </c>
      <c r="R147" s="135">
        <f t="shared" si="2"/>
        <v>0.48</v>
      </c>
      <c r="S147" s="135">
        <v>0</v>
      </c>
      <c r="T147" s="136">
        <f t="shared" si="3"/>
        <v>0</v>
      </c>
      <c r="AR147" s="137" t="s">
        <v>166</v>
      </c>
      <c r="AT147" s="137" t="s">
        <v>163</v>
      </c>
      <c r="AU147" s="137" t="s">
        <v>83</v>
      </c>
      <c r="AY147" s="13" t="s">
        <v>121</v>
      </c>
      <c r="BE147" s="138">
        <f t="shared" si="4"/>
        <v>0</v>
      </c>
      <c r="BF147" s="138">
        <f t="shared" si="5"/>
        <v>0</v>
      </c>
      <c r="BG147" s="138">
        <f t="shared" si="6"/>
        <v>0</v>
      </c>
      <c r="BH147" s="138">
        <f t="shared" si="7"/>
        <v>0</v>
      </c>
      <c r="BI147" s="138">
        <f t="shared" si="8"/>
        <v>0</v>
      </c>
      <c r="BJ147" s="13" t="s">
        <v>81</v>
      </c>
      <c r="BK147" s="138">
        <f t="shared" si="9"/>
        <v>0</v>
      </c>
      <c r="BL147" s="13" t="s">
        <v>152</v>
      </c>
      <c r="BM147" s="137" t="s">
        <v>177</v>
      </c>
    </row>
    <row r="148" spans="2:65" s="1" customFormat="1" ht="24.15" customHeight="1">
      <c r="B148" s="28"/>
      <c r="C148" s="125" t="s">
        <v>178</v>
      </c>
      <c r="D148" s="125" t="s">
        <v>124</v>
      </c>
      <c r="E148" s="126" t="s">
        <v>179</v>
      </c>
      <c r="F148" s="127" t="s">
        <v>180</v>
      </c>
      <c r="G148" s="128" t="s">
        <v>171</v>
      </c>
      <c r="H148" s="129">
        <v>48</v>
      </c>
      <c r="I148" s="130"/>
      <c r="J148" s="131">
        <f t="shared" si="0"/>
        <v>0</v>
      </c>
      <c r="K148" s="132"/>
      <c r="L148" s="28"/>
      <c r="M148" s="133" t="s">
        <v>1</v>
      </c>
      <c r="N148" s="134" t="s">
        <v>38</v>
      </c>
      <c r="P148" s="135">
        <f t="shared" si="1"/>
        <v>0</v>
      </c>
      <c r="Q148" s="135">
        <v>0</v>
      </c>
      <c r="R148" s="135">
        <f t="shared" si="2"/>
        <v>0</v>
      </c>
      <c r="S148" s="135">
        <v>0</v>
      </c>
      <c r="T148" s="136">
        <f t="shared" si="3"/>
        <v>0</v>
      </c>
      <c r="AR148" s="137" t="s">
        <v>152</v>
      </c>
      <c r="AT148" s="137" t="s">
        <v>124</v>
      </c>
      <c r="AU148" s="137" t="s">
        <v>83</v>
      </c>
      <c r="AY148" s="13" t="s">
        <v>121</v>
      </c>
      <c r="BE148" s="138">
        <f t="shared" si="4"/>
        <v>0</v>
      </c>
      <c r="BF148" s="138">
        <f t="shared" si="5"/>
        <v>0</v>
      </c>
      <c r="BG148" s="138">
        <f t="shared" si="6"/>
        <v>0</v>
      </c>
      <c r="BH148" s="138">
        <f t="shared" si="7"/>
        <v>0</v>
      </c>
      <c r="BI148" s="138">
        <f t="shared" si="8"/>
        <v>0</v>
      </c>
      <c r="BJ148" s="13" t="s">
        <v>81</v>
      </c>
      <c r="BK148" s="138">
        <f t="shared" si="9"/>
        <v>0</v>
      </c>
      <c r="BL148" s="13" t="s">
        <v>152</v>
      </c>
      <c r="BM148" s="137" t="s">
        <v>181</v>
      </c>
    </row>
    <row r="149" spans="2:65" s="1" customFormat="1" ht="16.5" customHeight="1">
      <c r="B149" s="28"/>
      <c r="C149" s="139" t="s">
        <v>182</v>
      </c>
      <c r="D149" s="139" t="s">
        <v>163</v>
      </c>
      <c r="E149" s="140" t="s">
        <v>183</v>
      </c>
      <c r="F149" s="141" t="s">
        <v>184</v>
      </c>
      <c r="G149" s="142" t="s">
        <v>171</v>
      </c>
      <c r="H149" s="143">
        <v>48</v>
      </c>
      <c r="I149" s="144"/>
      <c r="J149" s="145">
        <f t="shared" si="0"/>
        <v>0</v>
      </c>
      <c r="K149" s="146"/>
      <c r="L149" s="147"/>
      <c r="M149" s="148" t="s">
        <v>1</v>
      </c>
      <c r="N149" s="149" t="s">
        <v>38</v>
      </c>
      <c r="P149" s="135">
        <f t="shared" si="1"/>
        <v>0</v>
      </c>
      <c r="Q149" s="135">
        <v>2.5999999999999999E-2</v>
      </c>
      <c r="R149" s="135">
        <f t="shared" si="2"/>
        <v>1.248</v>
      </c>
      <c r="S149" s="135">
        <v>0</v>
      </c>
      <c r="T149" s="136">
        <f t="shared" si="3"/>
        <v>0</v>
      </c>
      <c r="AR149" s="137" t="s">
        <v>166</v>
      </c>
      <c r="AT149" s="137" t="s">
        <v>163</v>
      </c>
      <c r="AU149" s="137" t="s">
        <v>83</v>
      </c>
      <c r="AY149" s="13" t="s">
        <v>121</v>
      </c>
      <c r="BE149" s="138">
        <f t="shared" si="4"/>
        <v>0</v>
      </c>
      <c r="BF149" s="138">
        <f t="shared" si="5"/>
        <v>0</v>
      </c>
      <c r="BG149" s="138">
        <f t="shared" si="6"/>
        <v>0</v>
      </c>
      <c r="BH149" s="138">
        <f t="shared" si="7"/>
        <v>0</v>
      </c>
      <c r="BI149" s="138">
        <f t="shared" si="8"/>
        <v>0</v>
      </c>
      <c r="BJ149" s="13" t="s">
        <v>81</v>
      </c>
      <c r="BK149" s="138">
        <f t="shared" si="9"/>
        <v>0</v>
      </c>
      <c r="BL149" s="13" t="s">
        <v>152</v>
      </c>
      <c r="BM149" s="137" t="s">
        <v>185</v>
      </c>
    </row>
    <row r="150" spans="2:65" s="1" customFormat="1" ht="37.799999999999997" customHeight="1">
      <c r="B150" s="28"/>
      <c r="C150" s="125" t="s">
        <v>186</v>
      </c>
      <c r="D150" s="125" t="s">
        <v>124</v>
      </c>
      <c r="E150" s="126" t="s">
        <v>187</v>
      </c>
      <c r="F150" s="127" t="s">
        <v>188</v>
      </c>
      <c r="G150" s="128" t="s">
        <v>171</v>
      </c>
      <c r="H150" s="129">
        <v>1</v>
      </c>
      <c r="I150" s="130"/>
      <c r="J150" s="131">
        <f t="shared" si="0"/>
        <v>0</v>
      </c>
      <c r="K150" s="132"/>
      <c r="L150" s="28"/>
      <c r="M150" s="133" t="s">
        <v>1</v>
      </c>
      <c r="N150" s="134" t="s">
        <v>38</v>
      </c>
      <c r="P150" s="135">
        <f t="shared" si="1"/>
        <v>0</v>
      </c>
      <c r="Q150" s="135">
        <v>0</v>
      </c>
      <c r="R150" s="135">
        <f t="shared" si="2"/>
        <v>0</v>
      </c>
      <c r="S150" s="135">
        <v>0</v>
      </c>
      <c r="T150" s="136">
        <f t="shared" si="3"/>
        <v>0</v>
      </c>
      <c r="AR150" s="137" t="s">
        <v>152</v>
      </c>
      <c r="AT150" s="137" t="s">
        <v>124</v>
      </c>
      <c r="AU150" s="137" t="s">
        <v>83</v>
      </c>
      <c r="AY150" s="13" t="s">
        <v>121</v>
      </c>
      <c r="BE150" s="138">
        <f t="shared" si="4"/>
        <v>0</v>
      </c>
      <c r="BF150" s="138">
        <f t="shared" si="5"/>
        <v>0</v>
      </c>
      <c r="BG150" s="138">
        <f t="shared" si="6"/>
        <v>0</v>
      </c>
      <c r="BH150" s="138">
        <f t="shared" si="7"/>
        <v>0</v>
      </c>
      <c r="BI150" s="138">
        <f t="shared" si="8"/>
        <v>0</v>
      </c>
      <c r="BJ150" s="13" t="s">
        <v>81</v>
      </c>
      <c r="BK150" s="138">
        <f t="shared" si="9"/>
        <v>0</v>
      </c>
      <c r="BL150" s="13" t="s">
        <v>152</v>
      </c>
      <c r="BM150" s="137" t="s">
        <v>189</v>
      </c>
    </row>
    <row r="151" spans="2:65" s="1" customFormat="1" ht="16.5" customHeight="1">
      <c r="B151" s="28"/>
      <c r="C151" s="139" t="s">
        <v>190</v>
      </c>
      <c r="D151" s="139" t="s">
        <v>163</v>
      </c>
      <c r="E151" s="140" t="s">
        <v>191</v>
      </c>
      <c r="F151" s="141" t="s">
        <v>192</v>
      </c>
      <c r="G151" s="142" t="s">
        <v>171</v>
      </c>
      <c r="H151" s="143">
        <v>1</v>
      </c>
      <c r="I151" s="144"/>
      <c r="J151" s="145">
        <f t="shared" si="0"/>
        <v>0</v>
      </c>
      <c r="K151" s="146"/>
      <c r="L151" s="147"/>
      <c r="M151" s="148" t="s">
        <v>1</v>
      </c>
      <c r="N151" s="149" t="s">
        <v>38</v>
      </c>
      <c r="P151" s="135">
        <f t="shared" si="1"/>
        <v>0</v>
      </c>
      <c r="Q151" s="135">
        <v>6.5000000000000002E-2</v>
      </c>
      <c r="R151" s="135">
        <f t="shared" si="2"/>
        <v>6.5000000000000002E-2</v>
      </c>
      <c r="S151" s="135">
        <v>0</v>
      </c>
      <c r="T151" s="136">
        <f t="shared" si="3"/>
        <v>0</v>
      </c>
      <c r="AR151" s="137" t="s">
        <v>166</v>
      </c>
      <c r="AT151" s="137" t="s">
        <v>163</v>
      </c>
      <c r="AU151" s="137" t="s">
        <v>83</v>
      </c>
      <c r="AY151" s="13" t="s">
        <v>121</v>
      </c>
      <c r="BE151" s="138">
        <f t="shared" si="4"/>
        <v>0</v>
      </c>
      <c r="BF151" s="138">
        <f t="shared" si="5"/>
        <v>0</v>
      </c>
      <c r="BG151" s="138">
        <f t="shared" si="6"/>
        <v>0</v>
      </c>
      <c r="BH151" s="138">
        <f t="shared" si="7"/>
        <v>0</v>
      </c>
      <c r="BI151" s="138">
        <f t="shared" si="8"/>
        <v>0</v>
      </c>
      <c r="BJ151" s="13" t="s">
        <v>81</v>
      </c>
      <c r="BK151" s="138">
        <f t="shared" si="9"/>
        <v>0</v>
      </c>
      <c r="BL151" s="13" t="s">
        <v>152</v>
      </c>
      <c r="BM151" s="137" t="s">
        <v>193</v>
      </c>
    </row>
    <row r="152" spans="2:65" s="1" customFormat="1" ht="37.799999999999997" customHeight="1">
      <c r="B152" s="28"/>
      <c r="C152" s="125" t="s">
        <v>194</v>
      </c>
      <c r="D152" s="125" t="s">
        <v>124</v>
      </c>
      <c r="E152" s="126" t="s">
        <v>195</v>
      </c>
      <c r="F152" s="127" t="s">
        <v>196</v>
      </c>
      <c r="G152" s="128" t="s">
        <v>171</v>
      </c>
      <c r="H152" s="129">
        <v>1</v>
      </c>
      <c r="I152" s="130"/>
      <c r="J152" s="131">
        <f t="shared" si="0"/>
        <v>0</v>
      </c>
      <c r="K152" s="132"/>
      <c r="L152" s="28"/>
      <c r="M152" s="133" t="s">
        <v>1</v>
      </c>
      <c r="N152" s="134" t="s">
        <v>38</v>
      </c>
      <c r="P152" s="135">
        <f t="shared" si="1"/>
        <v>0</v>
      </c>
      <c r="Q152" s="135">
        <v>0</v>
      </c>
      <c r="R152" s="135">
        <f t="shared" si="2"/>
        <v>0</v>
      </c>
      <c r="S152" s="135">
        <v>0</v>
      </c>
      <c r="T152" s="136">
        <f t="shared" si="3"/>
        <v>0</v>
      </c>
      <c r="AR152" s="137" t="s">
        <v>152</v>
      </c>
      <c r="AT152" s="137" t="s">
        <v>124</v>
      </c>
      <c r="AU152" s="137" t="s">
        <v>83</v>
      </c>
      <c r="AY152" s="13" t="s">
        <v>121</v>
      </c>
      <c r="BE152" s="138">
        <f t="shared" si="4"/>
        <v>0</v>
      </c>
      <c r="BF152" s="138">
        <f t="shared" si="5"/>
        <v>0</v>
      </c>
      <c r="BG152" s="138">
        <f t="shared" si="6"/>
        <v>0</v>
      </c>
      <c r="BH152" s="138">
        <f t="shared" si="7"/>
        <v>0</v>
      </c>
      <c r="BI152" s="138">
        <f t="shared" si="8"/>
        <v>0</v>
      </c>
      <c r="BJ152" s="13" t="s">
        <v>81</v>
      </c>
      <c r="BK152" s="138">
        <f t="shared" si="9"/>
        <v>0</v>
      </c>
      <c r="BL152" s="13" t="s">
        <v>152</v>
      </c>
      <c r="BM152" s="137" t="s">
        <v>197</v>
      </c>
    </row>
    <row r="153" spans="2:65" s="1" customFormat="1" ht="16.5" customHeight="1">
      <c r="B153" s="28"/>
      <c r="C153" s="139" t="s">
        <v>198</v>
      </c>
      <c r="D153" s="139" t="s">
        <v>163</v>
      </c>
      <c r="E153" s="140" t="s">
        <v>199</v>
      </c>
      <c r="F153" s="141" t="s">
        <v>200</v>
      </c>
      <c r="G153" s="142" t="s">
        <v>171</v>
      </c>
      <c r="H153" s="143">
        <v>1</v>
      </c>
      <c r="I153" s="144"/>
      <c r="J153" s="145">
        <f t="shared" si="0"/>
        <v>0</v>
      </c>
      <c r="K153" s="146"/>
      <c r="L153" s="147"/>
      <c r="M153" s="148" t="s">
        <v>1</v>
      </c>
      <c r="N153" s="149" t="s">
        <v>38</v>
      </c>
      <c r="P153" s="135">
        <f t="shared" si="1"/>
        <v>0</v>
      </c>
      <c r="Q153" s="135">
        <v>4.4999999999999998E-2</v>
      </c>
      <c r="R153" s="135">
        <f t="shared" si="2"/>
        <v>4.4999999999999998E-2</v>
      </c>
      <c r="S153" s="135">
        <v>0</v>
      </c>
      <c r="T153" s="136">
        <f t="shared" si="3"/>
        <v>0</v>
      </c>
      <c r="AR153" s="137" t="s">
        <v>166</v>
      </c>
      <c r="AT153" s="137" t="s">
        <v>163</v>
      </c>
      <c r="AU153" s="137" t="s">
        <v>83</v>
      </c>
      <c r="AY153" s="13" t="s">
        <v>121</v>
      </c>
      <c r="BE153" s="138">
        <f t="shared" si="4"/>
        <v>0</v>
      </c>
      <c r="BF153" s="138">
        <f t="shared" si="5"/>
        <v>0</v>
      </c>
      <c r="BG153" s="138">
        <f t="shared" si="6"/>
        <v>0</v>
      </c>
      <c r="BH153" s="138">
        <f t="shared" si="7"/>
        <v>0</v>
      </c>
      <c r="BI153" s="138">
        <f t="shared" si="8"/>
        <v>0</v>
      </c>
      <c r="BJ153" s="13" t="s">
        <v>81</v>
      </c>
      <c r="BK153" s="138">
        <f t="shared" si="9"/>
        <v>0</v>
      </c>
      <c r="BL153" s="13" t="s">
        <v>152</v>
      </c>
      <c r="BM153" s="137" t="s">
        <v>201</v>
      </c>
    </row>
    <row r="154" spans="2:65" s="1" customFormat="1" ht="24.15" customHeight="1">
      <c r="B154" s="28"/>
      <c r="C154" s="125" t="s">
        <v>202</v>
      </c>
      <c r="D154" s="125" t="s">
        <v>124</v>
      </c>
      <c r="E154" s="126" t="s">
        <v>203</v>
      </c>
      <c r="F154" s="127" t="s">
        <v>204</v>
      </c>
      <c r="G154" s="128" t="s">
        <v>171</v>
      </c>
      <c r="H154" s="129">
        <v>48</v>
      </c>
      <c r="I154" s="130"/>
      <c r="J154" s="131">
        <f t="shared" si="0"/>
        <v>0</v>
      </c>
      <c r="K154" s="132"/>
      <c r="L154" s="28"/>
      <c r="M154" s="133" t="s">
        <v>1</v>
      </c>
      <c r="N154" s="134" t="s">
        <v>38</v>
      </c>
      <c r="P154" s="135">
        <f t="shared" si="1"/>
        <v>0</v>
      </c>
      <c r="Q154" s="135">
        <v>0</v>
      </c>
      <c r="R154" s="135">
        <f t="shared" si="2"/>
        <v>0</v>
      </c>
      <c r="S154" s="135">
        <v>0</v>
      </c>
      <c r="T154" s="136">
        <f t="shared" si="3"/>
        <v>0</v>
      </c>
      <c r="AR154" s="137" t="s">
        <v>152</v>
      </c>
      <c r="AT154" s="137" t="s">
        <v>124</v>
      </c>
      <c r="AU154" s="137" t="s">
        <v>83</v>
      </c>
      <c r="AY154" s="13" t="s">
        <v>121</v>
      </c>
      <c r="BE154" s="138">
        <f t="shared" si="4"/>
        <v>0</v>
      </c>
      <c r="BF154" s="138">
        <f t="shared" si="5"/>
        <v>0</v>
      </c>
      <c r="BG154" s="138">
        <f t="shared" si="6"/>
        <v>0</v>
      </c>
      <c r="BH154" s="138">
        <f t="shared" si="7"/>
        <v>0</v>
      </c>
      <c r="BI154" s="138">
        <f t="shared" si="8"/>
        <v>0</v>
      </c>
      <c r="BJ154" s="13" t="s">
        <v>81</v>
      </c>
      <c r="BK154" s="138">
        <f t="shared" si="9"/>
        <v>0</v>
      </c>
      <c r="BL154" s="13" t="s">
        <v>152</v>
      </c>
      <c r="BM154" s="137" t="s">
        <v>205</v>
      </c>
    </row>
    <row r="155" spans="2:65" s="1" customFormat="1" ht="21.75" customHeight="1">
      <c r="B155" s="28"/>
      <c r="C155" s="139" t="s">
        <v>206</v>
      </c>
      <c r="D155" s="139" t="s">
        <v>163</v>
      </c>
      <c r="E155" s="140" t="s">
        <v>207</v>
      </c>
      <c r="F155" s="141" t="s">
        <v>208</v>
      </c>
      <c r="G155" s="142" t="s">
        <v>171</v>
      </c>
      <c r="H155" s="143">
        <v>48</v>
      </c>
      <c r="I155" s="144"/>
      <c r="J155" s="145">
        <f t="shared" si="0"/>
        <v>0</v>
      </c>
      <c r="K155" s="146"/>
      <c r="L155" s="147"/>
      <c r="M155" s="148" t="s">
        <v>1</v>
      </c>
      <c r="N155" s="149" t="s">
        <v>38</v>
      </c>
      <c r="P155" s="135">
        <f t="shared" si="1"/>
        <v>0</v>
      </c>
      <c r="Q155" s="135">
        <v>1E-3</v>
      </c>
      <c r="R155" s="135">
        <f t="shared" si="2"/>
        <v>4.8000000000000001E-2</v>
      </c>
      <c r="S155" s="135">
        <v>0</v>
      </c>
      <c r="T155" s="136">
        <f t="shared" si="3"/>
        <v>0</v>
      </c>
      <c r="AR155" s="137" t="s">
        <v>166</v>
      </c>
      <c r="AT155" s="137" t="s">
        <v>163</v>
      </c>
      <c r="AU155" s="137" t="s">
        <v>83</v>
      </c>
      <c r="AY155" s="13" t="s">
        <v>121</v>
      </c>
      <c r="BE155" s="138">
        <f t="shared" si="4"/>
        <v>0</v>
      </c>
      <c r="BF155" s="138">
        <f t="shared" si="5"/>
        <v>0</v>
      </c>
      <c r="BG155" s="138">
        <f t="shared" si="6"/>
        <v>0</v>
      </c>
      <c r="BH155" s="138">
        <f t="shared" si="7"/>
        <v>0</v>
      </c>
      <c r="BI155" s="138">
        <f t="shared" si="8"/>
        <v>0</v>
      </c>
      <c r="BJ155" s="13" t="s">
        <v>81</v>
      </c>
      <c r="BK155" s="138">
        <f t="shared" si="9"/>
        <v>0</v>
      </c>
      <c r="BL155" s="13" t="s">
        <v>152</v>
      </c>
      <c r="BM155" s="137" t="s">
        <v>209</v>
      </c>
    </row>
    <row r="156" spans="2:65" s="1" customFormat="1" ht="16.5" customHeight="1">
      <c r="B156" s="28"/>
      <c r="C156" s="125" t="s">
        <v>210</v>
      </c>
      <c r="D156" s="125" t="s">
        <v>124</v>
      </c>
      <c r="E156" s="126" t="s">
        <v>211</v>
      </c>
      <c r="F156" s="127" t="s">
        <v>212</v>
      </c>
      <c r="G156" s="128" t="s">
        <v>171</v>
      </c>
      <c r="H156" s="129">
        <v>1</v>
      </c>
      <c r="I156" s="130"/>
      <c r="J156" s="131">
        <f t="shared" si="0"/>
        <v>0</v>
      </c>
      <c r="K156" s="132"/>
      <c r="L156" s="28"/>
      <c r="M156" s="133" t="s">
        <v>1</v>
      </c>
      <c r="N156" s="134" t="s">
        <v>38</v>
      </c>
      <c r="P156" s="135">
        <f t="shared" si="1"/>
        <v>0</v>
      </c>
      <c r="Q156" s="135">
        <v>0</v>
      </c>
      <c r="R156" s="135">
        <f t="shared" si="2"/>
        <v>0</v>
      </c>
      <c r="S156" s="135">
        <v>0</v>
      </c>
      <c r="T156" s="136">
        <f t="shared" si="3"/>
        <v>0</v>
      </c>
      <c r="AR156" s="137" t="s">
        <v>152</v>
      </c>
      <c r="AT156" s="137" t="s">
        <v>124</v>
      </c>
      <c r="AU156" s="137" t="s">
        <v>83</v>
      </c>
      <c r="AY156" s="13" t="s">
        <v>121</v>
      </c>
      <c r="BE156" s="138">
        <f t="shared" si="4"/>
        <v>0</v>
      </c>
      <c r="BF156" s="138">
        <f t="shared" si="5"/>
        <v>0</v>
      </c>
      <c r="BG156" s="138">
        <f t="shared" si="6"/>
        <v>0</v>
      </c>
      <c r="BH156" s="138">
        <f t="shared" si="7"/>
        <v>0</v>
      </c>
      <c r="BI156" s="138">
        <f t="shared" si="8"/>
        <v>0</v>
      </c>
      <c r="BJ156" s="13" t="s">
        <v>81</v>
      </c>
      <c r="BK156" s="138">
        <f t="shared" si="9"/>
        <v>0</v>
      </c>
      <c r="BL156" s="13" t="s">
        <v>152</v>
      </c>
      <c r="BM156" s="137" t="s">
        <v>213</v>
      </c>
    </row>
    <row r="157" spans="2:65" s="1" customFormat="1" ht="16.5" customHeight="1">
      <c r="B157" s="28"/>
      <c r="C157" s="139" t="s">
        <v>214</v>
      </c>
      <c r="D157" s="139" t="s">
        <v>163</v>
      </c>
      <c r="E157" s="140" t="s">
        <v>215</v>
      </c>
      <c r="F157" s="141" t="s">
        <v>212</v>
      </c>
      <c r="G157" s="142" t="s">
        <v>171</v>
      </c>
      <c r="H157" s="143">
        <v>1</v>
      </c>
      <c r="I157" s="144"/>
      <c r="J157" s="145">
        <f t="shared" si="0"/>
        <v>0</v>
      </c>
      <c r="K157" s="146"/>
      <c r="L157" s="147"/>
      <c r="M157" s="148" t="s">
        <v>1</v>
      </c>
      <c r="N157" s="149" t="s">
        <v>38</v>
      </c>
      <c r="P157" s="135">
        <f t="shared" si="1"/>
        <v>0</v>
      </c>
      <c r="Q157" s="135">
        <v>1.2E-4</v>
      </c>
      <c r="R157" s="135">
        <f t="shared" si="2"/>
        <v>1.2E-4</v>
      </c>
      <c r="S157" s="135">
        <v>0</v>
      </c>
      <c r="T157" s="136">
        <f t="shared" si="3"/>
        <v>0</v>
      </c>
      <c r="AR157" s="137" t="s">
        <v>166</v>
      </c>
      <c r="AT157" s="137" t="s">
        <v>163</v>
      </c>
      <c r="AU157" s="137" t="s">
        <v>83</v>
      </c>
      <c r="AY157" s="13" t="s">
        <v>121</v>
      </c>
      <c r="BE157" s="138">
        <f t="shared" si="4"/>
        <v>0</v>
      </c>
      <c r="BF157" s="138">
        <f t="shared" si="5"/>
        <v>0</v>
      </c>
      <c r="BG157" s="138">
        <f t="shared" si="6"/>
        <v>0</v>
      </c>
      <c r="BH157" s="138">
        <f t="shared" si="7"/>
        <v>0</v>
      </c>
      <c r="BI157" s="138">
        <f t="shared" si="8"/>
        <v>0</v>
      </c>
      <c r="BJ157" s="13" t="s">
        <v>81</v>
      </c>
      <c r="BK157" s="138">
        <f t="shared" si="9"/>
        <v>0</v>
      </c>
      <c r="BL157" s="13" t="s">
        <v>152</v>
      </c>
      <c r="BM157" s="137" t="s">
        <v>216</v>
      </c>
    </row>
    <row r="158" spans="2:65" s="1" customFormat="1" ht="16.5" customHeight="1">
      <c r="B158" s="28"/>
      <c r="C158" s="125" t="s">
        <v>217</v>
      </c>
      <c r="D158" s="125" t="s">
        <v>124</v>
      </c>
      <c r="E158" s="126" t="s">
        <v>218</v>
      </c>
      <c r="F158" s="127" t="s">
        <v>219</v>
      </c>
      <c r="G158" s="128" t="s">
        <v>171</v>
      </c>
      <c r="H158" s="129">
        <v>1</v>
      </c>
      <c r="I158" s="130"/>
      <c r="J158" s="131">
        <f t="shared" si="0"/>
        <v>0</v>
      </c>
      <c r="K158" s="132"/>
      <c r="L158" s="28"/>
      <c r="M158" s="133" t="s">
        <v>1</v>
      </c>
      <c r="N158" s="134" t="s">
        <v>38</v>
      </c>
      <c r="P158" s="135">
        <f t="shared" si="1"/>
        <v>0</v>
      </c>
      <c r="Q158" s="135">
        <v>0</v>
      </c>
      <c r="R158" s="135">
        <f t="shared" si="2"/>
        <v>0</v>
      </c>
      <c r="S158" s="135">
        <v>0</v>
      </c>
      <c r="T158" s="136">
        <f t="shared" si="3"/>
        <v>0</v>
      </c>
      <c r="AR158" s="137" t="s">
        <v>152</v>
      </c>
      <c r="AT158" s="137" t="s">
        <v>124</v>
      </c>
      <c r="AU158" s="137" t="s">
        <v>83</v>
      </c>
      <c r="AY158" s="13" t="s">
        <v>121</v>
      </c>
      <c r="BE158" s="138">
        <f t="shared" si="4"/>
        <v>0</v>
      </c>
      <c r="BF158" s="138">
        <f t="shared" si="5"/>
        <v>0</v>
      </c>
      <c r="BG158" s="138">
        <f t="shared" si="6"/>
        <v>0</v>
      </c>
      <c r="BH158" s="138">
        <f t="shared" si="7"/>
        <v>0</v>
      </c>
      <c r="BI158" s="138">
        <f t="shared" si="8"/>
        <v>0</v>
      </c>
      <c r="BJ158" s="13" t="s">
        <v>81</v>
      </c>
      <c r="BK158" s="138">
        <f t="shared" si="9"/>
        <v>0</v>
      </c>
      <c r="BL158" s="13" t="s">
        <v>152</v>
      </c>
      <c r="BM158" s="137" t="s">
        <v>220</v>
      </c>
    </row>
    <row r="159" spans="2:65" s="1" customFormat="1" ht="16.5" customHeight="1">
      <c r="B159" s="28"/>
      <c r="C159" s="139" t="s">
        <v>221</v>
      </c>
      <c r="D159" s="139" t="s">
        <v>163</v>
      </c>
      <c r="E159" s="140" t="s">
        <v>222</v>
      </c>
      <c r="F159" s="141" t="s">
        <v>223</v>
      </c>
      <c r="G159" s="142" t="s">
        <v>171</v>
      </c>
      <c r="H159" s="143">
        <v>1</v>
      </c>
      <c r="I159" s="144"/>
      <c r="J159" s="145">
        <f t="shared" si="0"/>
        <v>0</v>
      </c>
      <c r="K159" s="146"/>
      <c r="L159" s="147"/>
      <c r="M159" s="148" t="s">
        <v>1</v>
      </c>
      <c r="N159" s="149" t="s">
        <v>38</v>
      </c>
      <c r="P159" s="135">
        <f t="shared" si="1"/>
        <v>0</v>
      </c>
      <c r="Q159" s="135">
        <v>1.2E-4</v>
      </c>
      <c r="R159" s="135">
        <f t="shared" si="2"/>
        <v>1.2E-4</v>
      </c>
      <c r="S159" s="135">
        <v>0</v>
      </c>
      <c r="T159" s="136">
        <f t="shared" si="3"/>
        <v>0</v>
      </c>
      <c r="AR159" s="137" t="s">
        <v>166</v>
      </c>
      <c r="AT159" s="137" t="s">
        <v>163</v>
      </c>
      <c r="AU159" s="137" t="s">
        <v>83</v>
      </c>
      <c r="AY159" s="13" t="s">
        <v>121</v>
      </c>
      <c r="BE159" s="138">
        <f t="shared" si="4"/>
        <v>0</v>
      </c>
      <c r="BF159" s="138">
        <f t="shared" si="5"/>
        <v>0</v>
      </c>
      <c r="BG159" s="138">
        <f t="shared" si="6"/>
        <v>0</v>
      </c>
      <c r="BH159" s="138">
        <f t="shared" si="7"/>
        <v>0</v>
      </c>
      <c r="BI159" s="138">
        <f t="shared" si="8"/>
        <v>0</v>
      </c>
      <c r="BJ159" s="13" t="s">
        <v>81</v>
      </c>
      <c r="BK159" s="138">
        <f t="shared" si="9"/>
        <v>0</v>
      </c>
      <c r="BL159" s="13" t="s">
        <v>152</v>
      </c>
      <c r="BM159" s="137" t="s">
        <v>224</v>
      </c>
    </row>
    <row r="160" spans="2:65" s="1" customFormat="1" ht="16.5" customHeight="1">
      <c r="B160" s="28"/>
      <c r="C160" s="125" t="s">
        <v>225</v>
      </c>
      <c r="D160" s="125" t="s">
        <v>124</v>
      </c>
      <c r="E160" s="126" t="s">
        <v>226</v>
      </c>
      <c r="F160" s="127" t="s">
        <v>227</v>
      </c>
      <c r="G160" s="128" t="s">
        <v>171</v>
      </c>
      <c r="H160" s="129">
        <v>2</v>
      </c>
      <c r="I160" s="130"/>
      <c r="J160" s="131">
        <f t="shared" si="0"/>
        <v>0</v>
      </c>
      <c r="K160" s="132"/>
      <c r="L160" s="28"/>
      <c r="M160" s="133" t="s">
        <v>1</v>
      </c>
      <c r="N160" s="134" t="s">
        <v>38</v>
      </c>
      <c r="P160" s="135">
        <f t="shared" si="1"/>
        <v>0</v>
      </c>
      <c r="Q160" s="135">
        <v>0</v>
      </c>
      <c r="R160" s="135">
        <f t="shared" si="2"/>
        <v>0</v>
      </c>
      <c r="S160" s="135">
        <v>0</v>
      </c>
      <c r="T160" s="136">
        <f t="shared" si="3"/>
        <v>0</v>
      </c>
      <c r="AR160" s="137" t="s">
        <v>152</v>
      </c>
      <c r="AT160" s="137" t="s">
        <v>124</v>
      </c>
      <c r="AU160" s="137" t="s">
        <v>83</v>
      </c>
      <c r="AY160" s="13" t="s">
        <v>121</v>
      </c>
      <c r="BE160" s="138">
        <f t="shared" si="4"/>
        <v>0</v>
      </c>
      <c r="BF160" s="138">
        <f t="shared" si="5"/>
        <v>0</v>
      </c>
      <c r="BG160" s="138">
        <f t="shared" si="6"/>
        <v>0</v>
      </c>
      <c r="BH160" s="138">
        <f t="shared" si="7"/>
        <v>0</v>
      </c>
      <c r="BI160" s="138">
        <f t="shared" si="8"/>
        <v>0</v>
      </c>
      <c r="BJ160" s="13" t="s">
        <v>81</v>
      </c>
      <c r="BK160" s="138">
        <f t="shared" si="9"/>
        <v>0</v>
      </c>
      <c r="BL160" s="13" t="s">
        <v>152</v>
      </c>
      <c r="BM160" s="137" t="s">
        <v>228</v>
      </c>
    </row>
    <row r="161" spans="2:65" s="1" customFormat="1" ht="16.5" customHeight="1">
      <c r="B161" s="28"/>
      <c r="C161" s="139" t="s">
        <v>229</v>
      </c>
      <c r="D161" s="139" t="s">
        <v>163</v>
      </c>
      <c r="E161" s="140" t="s">
        <v>230</v>
      </c>
      <c r="F161" s="141" t="s">
        <v>231</v>
      </c>
      <c r="G161" s="142" t="s">
        <v>171</v>
      </c>
      <c r="H161" s="143">
        <v>2</v>
      </c>
      <c r="I161" s="144"/>
      <c r="J161" s="145">
        <f t="shared" si="0"/>
        <v>0</v>
      </c>
      <c r="K161" s="146"/>
      <c r="L161" s="147"/>
      <c r="M161" s="148" t="s">
        <v>1</v>
      </c>
      <c r="N161" s="149" t="s">
        <v>38</v>
      </c>
      <c r="P161" s="135">
        <f t="shared" si="1"/>
        <v>0</v>
      </c>
      <c r="Q161" s="135">
        <v>1.2E-4</v>
      </c>
      <c r="R161" s="135">
        <f t="shared" si="2"/>
        <v>2.4000000000000001E-4</v>
      </c>
      <c r="S161" s="135">
        <v>0</v>
      </c>
      <c r="T161" s="136">
        <f t="shared" si="3"/>
        <v>0</v>
      </c>
      <c r="AR161" s="137" t="s">
        <v>166</v>
      </c>
      <c r="AT161" s="137" t="s">
        <v>163</v>
      </c>
      <c r="AU161" s="137" t="s">
        <v>83</v>
      </c>
      <c r="AY161" s="13" t="s">
        <v>121</v>
      </c>
      <c r="BE161" s="138">
        <f t="shared" si="4"/>
        <v>0</v>
      </c>
      <c r="BF161" s="138">
        <f t="shared" si="5"/>
        <v>0</v>
      </c>
      <c r="BG161" s="138">
        <f t="shared" si="6"/>
        <v>0</v>
      </c>
      <c r="BH161" s="138">
        <f t="shared" si="7"/>
        <v>0</v>
      </c>
      <c r="BI161" s="138">
        <f t="shared" si="8"/>
        <v>0</v>
      </c>
      <c r="BJ161" s="13" t="s">
        <v>81</v>
      </c>
      <c r="BK161" s="138">
        <f t="shared" si="9"/>
        <v>0</v>
      </c>
      <c r="BL161" s="13" t="s">
        <v>152</v>
      </c>
      <c r="BM161" s="137" t="s">
        <v>232</v>
      </c>
    </row>
    <row r="162" spans="2:65" s="1" customFormat="1" ht="16.5" customHeight="1">
      <c r="B162" s="28"/>
      <c r="C162" s="125" t="s">
        <v>233</v>
      </c>
      <c r="D162" s="125" t="s">
        <v>124</v>
      </c>
      <c r="E162" s="126" t="s">
        <v>234</v>
      </c>
      <c r="F162" s="127" t="s">
        <v>235</v>
      </c>
      <c r="G162" s="128" t="s">
        <v>171</v>
      </c>
      <c r="H162" s="129">
        <v>1</v>
      </c>
      <c r="I162" s="130"/>
      <c r="J162" s="131">
        <f t="shared" si="0"/>
        <v>0</v>
      </c>
      <c r="K162" s="132"/>
      <c r="L162" s="28"/>
      <c r="M162" s="133" t="s">
        <v>1</v>
      </c>
      <c r="N162" s="134" t="s">
        <v>38</v>
      </c>
      <c r="P162" s="135">
        <f t="shared" si="1"/>
        <v>0</v>
      </c>
      <c r="Q162" s="135">
        <v>0</v>
      </c>
      <c r="R162" s="135">
        <f t="shared" si="2"/>
        <v>0</v>
      </c>
      <c r="S162" s="135">
        <v>0</v>
      </c>
      <c r="T162" s="136">
        <f t="shared" si="3"/>
        <v>0</v>
      </c>
      <c r="AR162" s="137" t="s">
        <v>152</v>
      </c>
      <c r="AT162" s="137" t="s">
        <v>124</v>
      </c>
      <c r="AU162" s="137" t="s">
        <v>83</v>
      </c>
      <c r="AY162" s="13" t="s">
        <v>121</v>
      </c>
      <c r="BE162" s="138">
        <f t="shared" si="4"/>
        <v>0</v>
      </c>
      <c r="BF162" s="138">
        <f t="shared" si="5"/>
        <v>0</v>
      </c>
      <c r="BG162" s="138">
        <f t="shared" si="6"/>
        <v>0</v>
      </c>
      <c r="BH162" s="138">
        <f t="shared" si="7"/>
        <v>0</v>
      </c>
      <c r="BI162" s="138">
        <f t="shared" si="8"/>
        <v>0</v>
      </c>
      <c r="BJ162" s="13" t="s">
        <v>81</v>
      </c>
      <c r="BK162" s="138">
        <f t="shared" si="9"/>
        <v>0</v>
      </c>
      <c r="BL162" s="13" t="s">
        <v>152</v>
      </c>
      <c r="BM162" s="137" t="s">
        <v>236</v>
      </c>
    </row>
    <row r="163" spans="2:65" s="1" customFormat="1" ht="16.5" customHeight="1">
      <c r="B163" s="28"/>
      <c r="C163" s="139" t="s">
        <v>237</v>
      </c>
      <c r="D163" s="139" t="s">
        <v>163</v>
      </c>
      <c r="E163" s="140" t="s">
        <v>238</v>
      </c>
      <c r="F163" s="141" t="s">
        <v>239</v>
      </c>
      <c r="G163" s="142" t="s">
        <v>171</v>
      </c>
      <c r="H163" s="143">
        <v>1</v>
      </c>
      <c r="I163" s="144"/>
      <c r="J163" s="145">
        <f t="shared" si="0"/>
        <v>0</v>
      </c>
      <c r="K163" s="146"/>
      <c r="L163" s="147"/>
      <c r="M163" s="148" t="s">
        <v>1</v>
      </c>
      <c r="N163" s="149" t="s">
        <v>38</v>
      </c>
      <c r="P163" s="135">
        <f t="shared" si="1"/>
        <v>0</v>
      </c>
      <c r="Q163" s="135">
        <v>1.2E-4</v>
      </c>
      <c r="R163" s="135">
        <f t="shared" si="2"/>
        <v>1.2E-4</v>
      </c>
      <c r="S163" s="135">
        <v>0</v>
      </c>
      <c r="T163" s="136">
        <f t="shared" si="3"/>
        <v>0</v>
      </c>
      <c r="AR163" s="137" t="s">
        <v>166</v>
      </c>
      <c r="AT163" s="137" t="s">
        <v>163</v>
      </c>
      <c r="AU163" s="137" t="s">
        <v>83</v>
      </c>
      <c r="AY163" s="13" t="s">
        <v>121</v>
      </c>
      <c r="BE163" s="138">
        <f t="shared" si="4"/>
        <v>0</v>
      </c>
      <c r="BF163" s="138">
        <f t="shared" si="5"/>
        <v>0</v>
      </c>
      <c r="BG163" s="138">
        <f t="shared" si="6"/>
        <v>0</v>
      </c>
      <c r="BH163" s="138">
        <f t="shared" si="7"/>
        <v>0</v>
      </c>
      <c r="BI163" s="138">
        <f t="shared" si="8"/>
        <v>0</v>
      </c>
      <c r="BJ163" s="13" t="s">
        <v>81</v>
      </c>
      <c r="BK163" s="138">
        <f t="shared" si="9"/>
        <v>0</v>
      </c>
      <c r="BL163" s="13" t="s">
        <v>152</v>
      </c>
      <c r="BM163" s="137" t="s">
        <v>240</v>
      </c>
    </row>
    <row r="164" spans="2:65" s="1" customFormat="1" ht="16.5" customHeight="1">
      <c r="B164" s="28"/>
      <c r="C164" s="125" t="s">
        <v>241</v>
      </c>
      <c r="D164" s="125" t="s">
        <v>124</v>
      </c>
      <c r="E164" s="126" t="s">
        <v>242</v>
      </c>
      <c r="F164" s="127" t="s">
        <v>243</v>
      </c>
      <c r="G164" s="128" t="s">
        <v>171</v>
      </c>
      <c r="H164" s="129">
        <v>1</v>
      </c>
      <c r="I164" s="130"/>
      <c r="J164" s="131">
        <f t="shared" si="0"/>
        <v>0</v>
      </c>
      <c r="K164" s="132"/>
      <c r="L164" s="28"/>
      <c r="M164" s="133" t="s">
        <v>1</v>
      </c>
      <c r="N164" s="134" t="s">
        <v>38</v>
      </c>
      <c r="P164" s="135">
        <f t="shared" si="1"/>
        <v>0</v>
      </c>
      <c r="Q164" s="135">
        <v>0</v>
      </c>
      <c r="R164" s="135">
        <f t="shared" si="2"/>
        <v>0</v>
      </c>
      <c r="S164" s="135">
        <v>0</v>
      </c>
      <c r="T164" s="136">
        <f t="shared" si="3"/>
        <v>0</v>
      </c>
      <c r="AR164" s="137" t="s">
        <v>152</v>
      </c>
      <c r="AT164" s="137" t="s">
        <v>124</v>
      </c>
      <c r="AU164" s="137" t="s">
        <v>83</v>
      </c>
      <c r="AY164" s="13" t="s">
        <v>121</v>
      </c>
      <c r="BE164" s="138">
        <f t="shared" si="4"/>
        <v>0</v>
      </c>
      <c r="BF164" s="138">
        <f t="shared" si="5"/>
        <v>0</v>
      </c>
      <c r="BG164" s="138">
        <f t="shared" si="6"/>
        <v>0</v>
      </c>
      <c r="BH164" s="138">
        <f t="shared" si="7"/>
        <v>0</v>
      </c>
      <c r="BI164" s="138">
        <f t="shared" si="8"/>
        <v>0</v>
      </c>
      <c r="BJ164" s="13" t="s">
        <v>81</v>
      </c>
      <c r="BK164" s="138">
        <f t="shared" si="9"/>
        <v>0</v>
      </c>
      <c r="BL164" s="13" t="s">
        <v>152</v>
      </c>
      <c r="BM164" s="137" t="s">
        <v>244</v>
      </c>
    </row>
    <row r="165" spans="2:65" s="1" customFormat="1" ht="16.5" customHeight="1">
      <c r="B165" s="28"/>
      <c r="C165" s="139" t="s">
        <v>245</v>
      </c>
      <c r="D165" s="139" t="s">
        <v>163</v>
      </c>
      <c r="E165" s="140" t="s">
        <v>246</v>
      </c>
      <c r="F165" s="141" t="s">
        <v>247</v>
      </c>
      <c r="G165" s="142" t="s">
        <v>171</v>
      </c>
      <c r="H165" s="143">
        <v>1</v>
      </c>
      <c r="I165" s="144"/>
      <c r="J165" s="145">
        <f t="shared" si="0"/>
        <v>0</v>
      </c>
      <c r="K165" s="146"/>
      <c r="L165" s="147"/>
      <c r="M165" s="148" t="s">
        <v>1</v>
      </c>
      <c r="N165" s="149" t="s">
        <v>38</v>
      </c>
      <c r="P165" s="135">
        <f t="shared" si="1"/>
        <v>0</v>
      </c>
      <c r="Q165" s="135">
        <v>4.7499999999999999E-3</v>
      </c>
      <c r="R165" s="135">
        <f t="shared" si="2"/>
        <v>4.7499999999999999E-3</v>
      </c>
      <c r="S165" s="135">
        <v>0</v>
      </c>
      <c r="T165" s="136">
        <f t="shared" si="3"/>
        <v>0</v>
      </c>
      <c r="AR165" s="137" t="s">
        <v>166</v>
      </c>
      <c r="AT165" s="137" t="s">
        <v>163</v>
      </c>
      <c r="AU165" s="137" t="s">
        <v>83</v>
      </c>
      <c r="AY165" s="13" t="s">
        <v>121</v>
      </c>
      <c r="BE165" s="138">
        <f t="shared" si="4"/>
        <v>0</v>
      </c>
      <c r="BF165" s="138">
        <f t="shared" si="5"/>
        <v>0</v>
      </c>
      <c r="BG165" s="138">
        <f t="shared" si="6"/>
        <v>0</v>
      </c>
      <c r="BH165" s="138">
        <f t="shared" si="7"/>
        <v>0</v>
      </c>
      <c r="BI165" s="138">
        <f t="shared" si="8"/>
        <v>0</v>
      </c>
      <c r="BJ165" s="13" t="s">
        <v>81</v>
      </c>
      <c r="BK165" s="138">
        <f t="shared" si="9"/>
        <v>0</v>
      </c>
      <c r="BL165" s="13" t="s">
        <v>152</v>
      </c>
      <c r="BM165" s="137" t="s">
        <v>248</v>
      </c>
    </row>
    <row r="166" spans="2:65" s="11" customFormat="1" ht="22.8" customHeight="1">
      <c r="B166" s="113"/>
      <c r="D166" s="114" t="s">
        <v>72</v>
      </c>
      <c r="E166" s="123" t="s">
        <v>249</v>
      </c>
      <c r="F166" s="123" t="s">
        <v>250</v>
      </c>
      <c r="I166" s="116"/>
      <c r="J166" s="124">
        <f>BK166</f>
        <v>0</v>
      </c>
      <c r="L166" s="113"/>
      <c r="M166" s="118"/>
      <c r="P166" s="119">
        <f>SUM(P167:P173)</f>
        <v>0</v>
      </c>
      <c r="R166" s="119">
        <f>SUM(R167:R173)</f>
        <v>0</v>
      </c>
      <c r="T166" s="120">
        <f>SUM(T167:T173)</f>
        <v>0</v>
      </c>
      <c r="AR166" s="114" t="s">
        <v>83</v>
      </c>
      <c r="AT166" s="121" t="s">
        <v>72</v>
      </c>
      <c r="AU166" s="121" t="s">
        <v>81</v>
      </c>
      <c r="AY166" s="114" t="s">
        <v>121</v>
      </c>
      <c r="BK166" s="122">
        <f>SUM(BK167:BK173)</f>
        <v>0</v>
      </c>
    </row>
    <row r="167" spans="2:65" s="1" customFormat="1" ht="24.15" customHeight="1">
      <c r="B167" s="28"/>
      <c r="C167" s="125" t="s">
        <v>251</v>
      </c>
      <c r="D167" s="125" t="s">
        <v>124</v>
      </c>
      <c r="E167" s="126" t="s">
        <v>252</v>
      </c>
      <c r="F167" s="127" t="s">
        <v>253</v>
      </c>
      <c r="G167" s="128" t="s">
        <v>127</v>
      </c>
      <c r="H167" s="129">
        <v>217.58</v>
      </c>
      <c r="I167" s="130"/>
      <c r="J167" s="131">
        <f t="shared" ref="J167:J173" si="10">ROUND(I167*H167,2)</f>
        <v>0</v>
      </c>
      <c r="K167" s="132"/>
      <c r="L167" s="28"/>
      <c r="M167" s="133" t="s">
        <v>1</v>
      </c>
      <c r="N167" s="134" t="s">
        <v>38</v>
      </c>
      <c r="P167" s="135">
        <f t="shared" ref="P167:P173" si="11">O167*H167</f>
        <v>0</v>
      </c>
      <c r="Q167" s="135">
        <v>0</v>
      </c>
      <c r="R167" s="135">
        <f t="shared" ref="R167:R173" si="12">Q167*H167</f>
        <v>0</v>
      </c>
      <c r="S167" s="135">
        <v>0</v>
      </c>
      <c r="T167" s="136">
        <f t="shared" ref="T167:T173" si="13">S167*H167</f>
        <v>0</v>
      </c>
      <c r="AR167" s="137" t="s">
        <v>152</v>
      </c>
      <c r="AT167" s="137" t="s">
        <v>124</v>
      </c>
      <c r="AU167" s="137" t="s">
        <v>83</v>
      </c>
      <c r="AY167" s="13" t="s">
        <v>121</v>
      </c>
      <c r="BE167" s="138">
        <f t="shared" ref="BE167:BE173" si="14">IF(N167="základní",J167,0)</f>
        <v>0</v>
      </c>
      <c r="BF167" s="138">
        <f t="shared" ref="BF167:BF173" si="15">IF(N167="snížená",J167,0)</f>
        <v>0</v>
      </c>
      <c r="BG167" s="138">
        <f t="shared" ref="BG167:BG173" si="16">IF(N167="zákl. přenesená",J167,0)</f>
        <v>0</v>
      </c>
      <c r="BH167" s="138">
        <f t="shared" ref="BH167:BH173" si="17">IF(N167="sníž. přenesená",J167,0)</f>
        <v>0</v>
      </c>
      <c r="BI167" s="138">
        <f t="shared" ref="BI167:BI173" si="18">IF(N167="nulová",J167,0)</f>
        <v>0</v>
      </c>
      <c r="BJ167" s="13" t="s">
        <v>81</v>
      </c>
      <c r="BK167" s="138">
        <f t="shared" ref="BK167:BK173" si="19">ROUND(I167*H167,2)</f>
        <v>0</v>
      </c>
      <c r="BL167" s="13" t="s">
        <v>152</v>
      </c>
      <c r="BM167" s="137" t="s">
        <v>254</v>
      </c>
    </row>
    <row r="168" spans="2:65" s="1" customFormat="1" ht="16.5" customHeight="1">
      <c r="B168" s="28"/>
      <c r="C168" s="139" t="s">
        <v>255</v>
      </c>
      <c r="D168" s="139" t="s">
        <v>163</v>
      </c>
      <c r="E168" s="140" t="s">
        <v>256</v>
      </c>
      <c r="F168" s="141" t="s">
        <v>257</v>
      </c>
      <c r="G168" s="142" t="s">
        <v>258</v>
      </c>
      <c r="H168" s="143">
        <v>3.8439999999999999</v>
      </c>
      <c r="I168" s="144"/>
      <c r="J168" s="145">
        <f t="shared" si="10"/>
        <v>0</v>
      </c>
      <c r="K168" s="146"/>
      <c r="L168" s="147"/>
      <c r="M168" s="148" t="s">
        <v>1</v>
      </c>
      <c r="N168" s="149" t="s">
        <v>38</v>
      </c>
      <c r="P168" s="135">
        <f t="shared" si="11"/>
        <v>0</v>
      </c>
      <c r="Q168" s="135">
        <v>0</v>
      </c>
      <c r="R168" s="135">
        <f t="shared" si="12"/>
        <v>0</v>
      </c>
      <c r="S168" s="135">
        <v>0</v>
      </c>
      <c r="T168" s="136">
        <f t="shared" si="13"/>
        <v>0</v>
      </c>
      <c r="AR168" s="137" t="s">
        <v>166</v>
      </c>
      <c r="AT168" s="137" t="s">
        <v>163</v>
      </c>
      <c r="AU168" s="137" t="s">
        <v>83</v>
      </c>
      <c r="AY168" s="13" t="s">
        <v>121</v>
      </c>
      <c r="BE168" s="138">
        <f t="shared" si="14"/>
        <v>0</v>
      </c>
      <c r="BF168" s="138">
        <f t="shared" si="15"/>
        <v>0</v>
      </c>
      <c r="BG168" s="138">
        <f t="shared" si="16"/>
        <v>0</v>
      </c>
      <c r="BH168" s="138">
        <f t="shared" si="17"/>
        <v>0</v>
      </c>
      <c r="BI168" s="138">
        <f t="shared" si="18"/>
        <v>0</v>
      </c>
      <c r="BJ168" s="13" t="s">
        <v>81</v>
      </c>
      <c r="BK168" s="138">
        <f t="shared" si="19"/>
        <v>0</v>
      </c>
      <c r="BL168" s="13" t="s">
        <v>152</v>
      </c>
      <c r="BM168" s="137" t="s">
        <v>259</v>
      </c>
    </row>
    <row r="169" spans="2:65" s="1" customFormat="1" ht="16.5" customHeight="1">
      <c r="B169" s="28"/>
      <c r="C169" s="125" t="s">
        <v>260</v>
      </c>
      <c r="D169" s="125" t="s">
        <v>124</v>
      </c>
      <c r="E169" s="126" t="s">
        <v>261</v>
      </c>
      <c r="F169" s="127" t="s">
        <v>262</v>
      </c>
      <c r="G169" s="128" t="s">
        <v>263</v>
      </c>
      <c r="H169" s="129">
        <v>275.2</v>
      </c>
      <c r="I169" s="130"/>
      <c r="J169" s="131">
        <f t="shared" si="10"/>
        <v>0</v>
      </c>
      <c r="K169" s="132"/>
      <c r="L169" s="28"/>
      <c r="M169" s="133" t="s">
        <v>1</v>
      </c>
      <c r="N169" s="134" t="s">
        <v>38</v>
      </c>
      <c r="P169" s="135">
        <f t="shared" si="11"/>
        <v>0</v>
      </c>
      <c r="Q169" s="135">
        <v>0</v>
      </c>
      <c r="R169" s="135">
        <f t="shared" si="12"/>
        <v>0</v>
      </c>
      <c r="S169" s="135">
        <v>0</v>
      </c>
      <c r="T169" s="136">
        <f t="shared" si="13"/>
        <v>0</v>
      </c>
      <c r="AR169" s="137" t="s">
        <v>152</v>
      </c>
      <c r="AT169" s="137" t="s">
        <v>124</v>
      </c>
      <c r="AU169" s="137" t="s">
        <v>83</v>
      </c>
      <c r="AY169" s="13" t="s">
        <v>121</v>
      </c>
      <c r="BE169" s="138">
        <f t="shared" si="14"/>
        <v>0</v>
      </c>
      <c r="BF169" s="138">
        <f t="shared" si="15"/>
        <v>0</v>
      </c>
      <c r="BG169" s="138">
        <f t="shared" si="16"/>
        <v>0</v>
      </c>
      <c r="BH169" s="138">
        <f t="shared" si="17"/>
        <v>0</v>
      </c>
      <c r="BI169" s="138">
        <f t="shared" si="18"/>
        <v>0</v>
      </c>
      <c r="BJ169" s="13" t="s">
        <v>81</v>
      </c>
      <c r="BK169" s="138">
        <f t="shared" si="19"/>
        <v>0</v>
      </c>
      <c r="BL169" s="13" t="s">
        <v>152</v>
      </c>
      <c r="BM169" s="137" t="s">
        <v>264</v>
      </c>
    </row>
    <row r="170" spans="2:65" s="1" customFormat="1" ht="16.5" customHeight="1">
      <c r="B170" s="28"/>
      <c r="C170" s="139" t="s">
        <v>265</v>
      </c>
      <c r="D170" s="139" t="s">
        <v>163</v>
      </c>
      <c r="E170" s="140" t="s">
        <v>256</v>
      </c>
      <c r="F170" s="141" t="s">
        <v>257</v>
      </c>
      <c r="G170" s="142" t="s">
        <v>258</v>
      </c>
      <c r="H170" s="143">
        <v>0.66</v>
      </c>
      <c r="I170" s="144"/>
      <c r="J170" s="145">
        <f t="shared" si="10"/>
        <v>0</v>
      </c>
      <c r="K170" s="146"/>
      <c r="L170" s="147"/>
      <c r="M170" s="148" t="s">
        <v>1</v>
      </c>
      <c r="N170" s="149" t="s">
        <v>38</v>
      </c>
      <c r="P170" s="135">
        <f t="shared" si="11"/>
        <v>0</v>
      </c>
      <c r="Q170" s="135">
        <v>0</v>
      </c>
      <c r="R170" s="135">
        <f t="shared" si="12"/>
        <v>0</v>
      </c>
      <c r="S170" s="135">
        <v>0</v>
      </c>
      <c r="T170" s="136">
        <f t="shared" si="13"/>
        <v>0</v>
      </c>
      <c r="AR170" s="137" t="s">
        <v>166</v>
      </c>
      <c r="AT170" s="137" t="s">
        <v>163</v>
      </c>
      <c r="AU170" s="137" t="s">
        <v>83</v>
      </c>
      <c r="AY170" s="13" t="s">
        <v>121</v>
      </c>
      <c r="BE170" s="138">
        <f t="shared" si="14"/>
        <v>0</v>
      </c>
      <c r="BF170" s="138">
        <f t="shared" si="15"/>
        <v>0</v>
      </c>
      <c r="BG170" s="138">
        <f t="shared" si="16"/>
        <v>0</v>
      </c>
      <c r="BH170" s="138">
        <f t="shared" si="17"/>
        <v>0</v>
      </c>
      <c r="BI170" s="138">
        <f t="shared" si="18"/>
        <v>0</v>
      </c>
      <c r="BJ170" s="13" t="s">
        <v>81</v>
      </c>
      <c r="BK170" s="138">
        <f t="shared" si="19"/>
        <v>0</v>
      </c>
      <c r="BL170" s="13" t="s">
        <v>152</v>
      </c>
      <c r="BM170" s="137" t="s">
        <v>266</v>
      </c>
    </row>
    <row r="171" spans="2:65" s="1" customFormat="1" ht="24.15" customHeight="1">
      <c r="B171" s="28"/>
      <c r="C171" s="125" t="s">
        <v>267</v>
      </c>
      <c r="D171" s="125" t="s">
        <v>124</v>
      </c>
      <c r="E171" s="126" t="s">
        <v>268</v>
      </c>
      <c r="F171" s="127" t="s">
        <v>269</v>
      </c>
      <c r="G171" s="128" t="s">
        <v>127</v>
      </c>
      <c r="H171" s="129">
        <v>217.58</v>
      </c>
      <c r="I171" s="130"/>
      <c r="J171" s="131">
        <f t="shared" si="10"/>
        <v>0</v>
      </c>
      <c r="K171" s="132"/>
      <c r="L171" s="28"/>
      <c r="M171" s="133" t="s">
        <v>1</v>
      </c>
      <c r="N171" s="134" t="s">
        <v>38</v>
      </c>
      <c r="P171" s="135">
        <f t="shared" si="11"/>
        <v>0</v>
      </c>
      <c r="Q171" s="135">
        <v>0</v>
      </c>
      <c r="R171" s="135">
        <f t="shared" si="12"/>
        <v>0</v>
      </c>
      <c r="S171" s="135">
        <v>0</v>
      </c>
      <c r="T171" s="136">
        <f t="shared" si="13"/>
        <v>0</v>
      </c>
      <c r="AR171" s="137" t="s">
        <v>152</v>
      </c>
      <c r="AT171" s="137" t="s">
        <v>124</v>
      </c>
      <c r="AU171" s="137" t="s">
        <v>83</v>
      </c>
      <c r="AY171" s="13" t="s">
        <v>121</v>
      </c>
      <c r="BE171" s="138">
        <f t="shared" si="14"/>
        <v>0</v>
      </c>
      <c r="BF171" s="138">
        <f t="shared" si="15"/>
        <v>0</v>
      </c>
      <c r="BG171" s="138">
        <f t="shared" si="16"/>
        <v>0</v>
      </c>
      <c r="BH171" s="138">
        <f t="shared" si="17"/>
        <v>0</v>
      </c>
      <c r="BI171" s="138">
        <f t="shared" si="18"/>
        <v>0</v>
      </c>
      <c r="BJ171" s="13" t="s">
        <v>81</v>
      </c>
      <c r="BK171" s="138">
        <f t="shared" si="19"/>
        <v>0</v>
      </c>
      <c r="BL171" s="13" t="s">
        <v>152</v>
      </c>
      <c r="BM171" s="137" t="s">
        <v>270</v>
      </c>
    </row>
    <row r="172" spans="2:65" s="1" customFormat="1" ht="24.15" customHeight="1">
      <c r="B172" s="28"/>
      <c r="C172" s="125" t="s">
        <v>271</v>
      </c>
      <c r="D172" s="125" t="s">
        <v>124</v>
      </c>
      <c r="E172" s="126" t="s">
        <v>272</v>
      </c>
      <c r="F172" s="127" t="s">
        <v>273</v>
      </c>
      <c r="G172" s="128" t="s">
        <v>258</v>
      </c>
      <c r="H172" s="129">
        <v>4.5039999999999996</v>
      </c>
      <c r="I172" s="130"/>
      <c r="J172" s="131">
        <f t="shared" si="10"/>
        <v>0</v>
      </c>
      <c r="K172" s="132"/>
      <c r="L172" s="28"/>
      <c r="M172" s="133" t="s">
        <v>1</v>
      </c>
      <c r="N172" s="134" t="s">
        <v>38</v>
      </c>
      <c r="P172" s="135">
        <f t="shared" si="11"/>
        <v>0</v>
      </c>
      <c r="Q172" s="135">
        <v>0</v>
      </c>
      <c r="R172" s="135">
        <f t="shared" si="12"/>
        <v>0</v>
      </c>
      <c r="S172" s="135">
        <v>0</v>
      </c>
      <c r="T172" s="136">
        <f t="shared" si="13"/>
        <v>0</v>
      </c>
      <c r="AR172" s="137" t="s">
        <v>152</v>
      </c>
      <c r="AT172" s="137" t="s">
        <v>124</v>
      </c>
      <c r="AU172" s="137" t="s">
        <v>83</v>
      </c>
      <c r="AY172" s="13" t="s">
        <v>121</v>
      </c>
      <c r="BE172" s="138">
        <f t="shared" si="14"/>
        <v>0</v>
      </c>
      <c r="BF172" s="138">
        <f t="shared" si="15"/>
        <v>0</v>
      </c>
      <c r="BG172" s="138">
        <f t="shared" si="16"/>
        <v>0</v>
      </c>
      <c r="BH172" s="138">
        <f t="shared" si="17"/>
        <v>0</v>
      </c>
      <c r="BI172" s="138">
        <f t="shared" si="18"/>
        <v>0</v>
      </c>
      <c r="BJ172" s="13" t="s">
        <v>81</v>
      </c>
      <c r="BK172" s="138">
        <f t="shared" si="19"/>
        <v>0</v>
      </c>
      <c r="BL172" s="13" t="s">
        <v>152</v>
      </c>
      <c r="BM172" s="137" t="s">
        <v>274</v>
      </c>
    </row>
    <row r="173" spans="2:65" s="1" customFormat="1" ht="24.15" customHeight="1">
      <c r="B173" s="28"/>
      <c r="C173" s="125" t="s">
        <v>275</v>
      </c>
      <c r="D173" s="125" t="s">
        <v>124</v>
      </c>
      <c r="E173" s="126" t="s">
        <v>276</v>
      </c>
      <c r="F173" s="127" t="s">
        <v>277</v>
      </c>
      <c r="G173" s="128" t="s">
        <v>146</v>
      </c>
      <c r="H173" s="129">
        <v>2.5859999999999999</v>
      </c>
      <c r="I173" s="130"/>
      <c r="J173" s="131">
        <f t="shared" si="10"/>
        <v>0</v>
      </c>
      <c r="K173" s="132"/>
      <c r="L173" s="28"/>
      <c r="M173" s="133" t="s">
        <v>1</v>
      </c>
      <c r="N173" s="134" t="s">
        <v>38</v>
      </c>
      <c r="P173" s="135">
        <f t="shared" si="11"/>
        <v>0</v>
      </c>
      <c r="Q173" s="135">
        <v>0</v>
      </c>
      <c r="R173" s="135">
        <f t="shared" si="12"/>
        <v>0</v>
      </c>
      <c r="S173" s="135">
        <v>0</v>
      </c>
      <c r="T173" s="136">
        <f t="shared" si="13"/>
        <v>0</v>
      </c>
      <c r="AR173" s="137" t="s">
        <v>152</v>
      </c>
      <c r="AT173" s="137" t="s">
        <v>124</v>
      </c>
      <c r="AU173" s="137" t="s">
        <v>83</v>
      </c>
      <c r="AY173" s="13" t="s">
        <v>121</v>
      </c>
      <c r="BE173" s="138">
        <f t="shared" si="14"/>
        <v>0</v>
      </c>
      <c r="BF173" s="138">
        <f t="shared" si="15"/>
        <v>0</v>
      </c>
      <c r="BG173" s="138">
        <f t="shared" si="16"/>
        <v>0</v>
      </c>
      <c r="BH173" s="138">
        <f t="shared" si="17"/>
        <v>0</v>
      </c>
      <c r="BI173" s="138">
        <f t="shared" si="18"/>
        <v>0</v>
      </c>
      <c r="BJ173" s="13" t="s">
        <v>81</v>
      </c>
      <c r="BK173" s="138">
        <f t="shared" si="19"/>
        <v>0</v>
      </c>
      <c r="BL173" s="13" t="s">
        <v>152</v>
      </c>
      <c r="BM173" s="137" t="s">
        <v>278</v>
      </c>
    </row>
    <row r="174" spans="2:65" s="11" customFormat="1" ht="22.8" customHeight="1">
      <c r="B174" s="113"/>
      <c r="D174" s="114" t="s">
        <v>72</v>
      </c>
      <c r="E174" s="123" t="s">
        <v>279</v>
      </c>
      <c r="F174" s="123" t="s">
        <v>280</v>
      </c>
      <c r="I174" s="116"/>
      <c r="J174" s="124">
        <f>BK174</f>
        <v>0</v>
      </c>
      <c r="L174" s="113"/>
      <c r="M174" s="118"/>
      <c r="P174" s="119">
        <f>SUM(P175:P189)</f>
        <v>0</v>
      </c>
      <c r="R174" s="119">
        <f>SUM(R175:R189)</f>
        <v>0</v>
      </c>
      <c r="T174" s="120">
        <f>SUM(T175:T189)</f>
        <v>0</v>
      </c>
      <c r="AR174" s="114" t="s">
        <v>83</v>
      </c>
      <c r="AT174" s="121" t="s">
        <v>72</v>
      </c>
      <c r="AU174" s="121" t="s">
        <v>81</v>
      </c>
      <c r="AY174" s="114" t="s">
        <v>121</v>
      </c>
      <c r="BK174" s="122">
        <f>SUM(BK175:BK189)</f>
        <v>0</v>
      </c>
    </row>
    <row r="175" spans="2:65" s="1" customFormat="1" ht="16.5" customHeight="1">
      <c r="B175" s="28"/>
      <c r="C175" s="125" t="s">
        <v>281</v>
      </c>
      <c r="D175" s="125" t="s">
        <v>124</v>
      </c>
      <c r="E175" s="126" t="s">
        <v>282</v>
      </c>
      <c r="F175" s="127" t="s">
        <v>283</v>
      </c>
      <c r="G175" s="128" t="s">
        <v>263</v>
      </c>
      <c r="H175" s="129">
        <v>17.2</v>
      </c>
      <c r="I175" s="130"/>
      <c r="J175" s="131">
        <f t="shared" ref="J175:J189" si="20">ROUND(I175*H175,2)</f>
        <v>0</v>
      </c>
      <c r="K175" s="132"/>
      <c r="L175" s="28"/>
      <c r="M175" s="133" t="s">
        <v>1</v>
      </c>
      <c r="N175" s="134" t="s">
        <v>38</v>
      </c>
      <c r="P175" s="135">
        <f t="shared" ref="P175:P189" si="21">O175*H175</f>
        <v>0</v>
      </c>
      <c r="Q175" s="135">
        <v>0</v>
      </c>
      <c r="R175" s="135">
        <f t="shared" ref="R175:R189" si="22">Q175*H175</f>
        <v>0</v>
      </c>
      <c r="S175" s="135">
        <v>0</v>
      </c>
      <c r="T175" s="136">
        <f t="shared" ref="T175:T189" si="23">S175*H175</f>
        <v>0</v>
      </c>
      <c r="AR175" s="137" t="s">
        <v>152</v>
      </c>
      <c r="AT175" s="137" t="s">
        <v>124</v>
      </c>
      <c r="AU175" s="137" t="s">
        <v>83</v>
      </c>
      <c r="AY175" s="13" t="s">
        <v>121</v>
      </c>
      <c r="BE175" s="138">
        <f t="shared" ref="BE175:BE189" si="24">IF(N175="základní",J175,0)</f>
        <v>0</v>
      </c>
      <c r="BF175" s="138">
        <f t="shared" ref="BF175:BF189" si="25">IF(N175="snížená",J175,0)</f>
        <v>0</v>
      </c>
      <c r="BG175" s="138">
        <f t="shared" ref="BG175:BG189" si="26">IF(N175="zákl. přenesená",J175,0)</f>
        <v>0</v>
      </c>
      <c r="BH175" s="138">
        <f t="shared" ref="BH175:BH189" si="27">IF(N175="sníž. přenesená",J175,0)</f>
        <v>0</v>
      </c>
      <c r="BI175" s="138">
        <f t="shared" ref="BI175:BI189" si="28">IF(N175="nulová",J175,0)</f>
        <v>0</v>
      </c>
      <c r="BJ175" s="13" t="s">
        <v>81</v>
      </c>
      <c r="BK175" s="138">
        <f t="shared" ref="BK175:BK189" si="29">ROUND(I175*H175,2)</f>
        <v>0</v>
      </c>
      <c r="BL175" s="13" t="s">
        <v>152</v>
      </c>
      <c r="BM175" s="137" t="s">
        <v>166</v>
      </c>
    </row>
    <row r="176" spans="2:65" s="1" customFormat="1" ht="16.5" customHeight="1">
      <c r="B176" s="28"/>
      <c r="C176" s="125" t="s">
        <v>284</v>
      </c>
      <c r="D176" s="125" t="s">
        <v>124</v>
      </c>
      <c r="E176" s="126" t="s">
        <v>285</v>
      </c>
      <c r="F176" s="127" t="s">
        <v>286</v>
      </c>
      <c r="G176" s="128" t="s">
        <v>171</v>
      </c>
      <c r="H176" s="129">
        <v>3</v>
      </c>
      <c r="I176" s="130"/>
      <c r="J176" s="131">
        <f t="shared" si="20"/>
        <v>0</v>
      </c>
      <c r="K176" s="132"/>
      <c r="L176" s="28"/>
      <c r="M176" s="133" t="s">
        <v>1</v>
      </c>
      <c r="N176" s="134" t="s">
        <v>38</v>
      </c>
      <c r="P176" s="135">
        <f t="shared" si="21"/>
        <v>0</v>
      </c>
      <c r="Q176" s="135">
        <v>0</v>
      </c>
      <c r="R176" s="135">
        <f t="shared" si="22"/>
        <v>0</v>
      </c>
      <c r="S176" s="135">
        <v>0</v>
      </c>
      <c r="T176" s="136">
        <f t="shared" si="23"/>
        <v>0</v>
      </c>
      <c r="AR176" s="137" t="s">
        <v>152</v>
      </c>
      <c r="AT176" s="137" t="s">
        <v>124</v>
      </c>
      <c r="AU176" s="137" t="s">
        <v>83</v>
      </c>
      <c r="AY176" s="13" t="s">
        <v>121</v>
      </c>
      <c r="BE176" s="138">
        <f t="shared" si="24"/>
        <v>0</v>
      </c>
      <c r="BF176" s="138">
        <f t="shared" si="25"/>
        <v>0</v>
      </c>
      <c r="BG176" s="138">
        <f t="shared" si="26"/>
        <v>0</v>
      </c>
      <c r="BH176" s="138">
        <f t="shared" si="27"/>
        <v>0</v>
      </c>
      <c r="BI176" s="138">
        <f t="shared" si="28"/>
        <v>0</v>
      </c>
      <c r="BJ176" s="13" t="s">
        <v>81</v>
      </c>
      <c r="BK176" s="138">
        <f t="shared" si="29"/>
        <v>0</v>
      </c>
      <c r="BL176" s="13" t="s">
        <v>152</v>
      </c>
      <c r="BM176" s="137" t="s">
        <v>287</v>
      </c>
    </row>
    <row r="177" spans="2:65" s="1" customFormat="1" ht="16.5" customHeight="1">
      <c r="B177" s="28"/>
      <c r="C177" s="125" t="s">
        <v>288</v>
      </c>
      <c r="D177" s="125" t="s">
        <v>124</v>
      </c>
      <c r="E177" s="126" t="s">
        <v>289</v>
      </c>
      <c r="F177" s="127" t="s">
        <v>290</v>
      </c>
      <c r="G177" s="128" t="s">
        <v>263</v>
      </c>
      <c r="H177" s="129">
        <v>50.6</v>
      </c>
      <c r="I177" s="130"/>
      <c r="J177" s="131">
        <f t="shared" si="20"/>
        <v>0</v>
      </c>
      <c r="K177" s="132"/>
      <c r="L177" s="28"/>
      <c r="M177" s="133" t="s">
        <v>1</v>
      </c>
      <c r="N177" s="134" t="s">
        <v>38</v>
      </c>
      <c r="P177" s="135">
        <f t="shared" si="21"/>
        <v>0</v>
      </c>
      <c r="Q177" s="135">
        <v>0</v>
      </c>
      <c r="R177" s="135">
        <f t="shared" si="22"/>
        <v>0</v>
      </c>
      <c r="S177" s="135">
        <v>0</v>
      </c>
      <c r="T177" s="136">
        <f t="shared" si="23"/>
        <v>0</v>
      </c>
      <c r="AR177" s="137" t="s">
        <v>152</v>
      </c>
      <c r="AT177" s="137" t="s">
        <v>124</v>
      </c>
      <c r="AU177" s="137" t="s">
        <v>83</v>
      </c>
      <c r="AY177" s="13" t="s">
        <v>121</v>
      </c>
      <c r="BE177" s="138">
        <f t="shared" si="24"/>
        <v>0</v>
      </c>
      <c r="BF177" s="138">
        <f t="shared" si="25"/>
        <v>0</v>
      </c>
      <c r="BG177" s="138">
        <f t="shared" si="26"/>
        <v>0</v>
      </c>
      <c r="BH177" s="138">
        <f t="shared" si="27"/>
        <v>0</v>
      </c>
      <c r="BI177" s="138">
        <f t="shared" si="28"/>
        <v>0</v>
      </c>
      <c r="BJ177" s="13" t="s">
        <v>81</v>
      </c>
      <c r="BK177" s="138">
        <f t="shared" si="29"/>
        <v>0</v>
      </c>
      <c r="BL177" s="13" t="s">
        <v>152</v>
      </c>
      <c r="BM177" s="137" t="s">
        <v>251</v>
      </c>
    </row>
    <row r="178" spans="2:65" s="1" customFormat="1" ht="16.5" customHeight="1">
      <c r="B178" s="28"/>
      <c r="C178" s="125" t="s">
        <v>291</v>
      </c>
      <c r="D178" s="125" t="s">
        <v>124</v>
      </c>
      <c r="E178" s="126" t="s">
        <v>292</v>
      </c>
      <c r="F178" s="127" t="s">
        <v>293</v>
      </c>
      <c r="G178" s="128" t="s">
        <v>171</v>
      </c>
      <c r="H178" s="129">
        <v>64</v>
      </c>
      <c r="I178" s="130"/>
      <c r="J178" s="131">
        <f t="shared" si="20"/>
        <v>0</v>
      </c>
      <c r="K178" s="132"/>
      <c r="L178" s="28"/>
      <c r="M178" s="133" t="s">
        <v>1</v>
      </c>
      <c r="N178" s="134" t="s">
        <v>38</v>
      </c>
      <c r="P178" s="135">
        <f t="shared" si="21"/>
        <v>0</v>
      </c>
      <c r="Q178" s="135">
        <v>0</v>
      </c>
      <c r="R178" s="135">
        <f t="shared" si="22"/>
        <v>0</v>
      </c>
      <c r="S178" s="135">
        <v>0</v>
      </c>
      <c r="T178" s="136">
        <f t="shared" si="23"/>
        <v>0</v>
      </c>
      <c r="AR178" s="137" t="s">
        <v>152</v>
      </c>
      <c r="AT178" s="137" t="s">
        <v>124</v>
      </c>
      <c r="AU178" s="137" t="s">
        <v>83</v>
      </c>
      <c r="AY178" s="13" t="s">
        <v>121</v>
      </c>
      <c r="BE178" s="138">
        <f t="shared" si="24"/>
        <v>0</v>
      </c>
      <c r="BF178" s="138">
        <f t="shared" si="25"/>
        <v>0</v>
      </c>
      <c r="BG178" s="138">
        <f t="shared" si="26"/>
        <v>0</v>
      </c>
      <c r="BH178" s="138">
        <f t="shared" si="27"/>
        <v>0</v>
      </c>
      <c r="BI178" s="138">
        <f t="shared" si="28"/>
        <v>0</v>
      </c>
      <c r="BJ178" s="13" t="s">
        <v>81</v>
      </c>
      <c r="BK178" s="138">
        <f t="shared" si="29"/>
        <v>0</v>
      </c>
      <c r="BL178" s="13" t="s">
        <v>152</v>
      </c>
      <c r="BM178" s="137" t="s">
        <v>260</v>
      </c>
    </row>
    <row r="179" spans="2:65" s="1" customFormat="1" ht="16.5" customHeight="1">
      <c r="B179" s="28"/>
      <c r="C179" s="125" t="s">
        <v>294</v>
      </c>
      <c r="D179" s="125" t="s">
        <v>124</v>
      </c>
      <c r="E179" s="126" t="s">
        <v>295</v>
      </c>
      <c r="F179" s="127" t="s">
        <v>296</v>
      </c>
      <c r="G179" s="128" t="s">
        <v>263</v>
      </c>
      <c r="H179" s="129">
        <v>12</v>
      </c>
      <c r="I179" s="130"/>
      <c r="J179" s="131">
        <f t="shared" si="20"/>
        <v>0</v>
      </c>
      <c r="K179" s="132"/>
      <c r="L179" s="28"/>
      <c r="M179" s="133" t="s">
        <v>1</v>
      </c>
      <c r="N179" s="134" t="s">
        <v>38</v>
      </c>
      <c r="P179" s="135">
        <f t="shared" si="21"/>
        <v>0</v>
      </c>
      <c r="Q179" s="135">
        <v>0</v>
      </c>
      <c r="R179" s="135">
        <f t="shared" si="22"/>
        <v>0</v>
      </c>
      <c r="S179" s="135">
        <v>0</v>
      </c>
      <c r="T179" s="136">
        <f t="shared" si="23"/>
        <v>0</v>
      </c>
      <c r="AR179" s="137" t="s">
        <v>152</v>
      </c>
      <c r="AT179" s="137" t="s">
        <v>124</v>
      </c>
      <c r="AU179" s="137" t="s">
        <v>83</v>
      </c>
      <c r="AY179" s="13" t="s">
        <v>121</v>
      </c>
      <c r="BE179" s="138">
        <f t="shared" si="24"/>
        <v>0</v>
      </c>
      <c r="BF179" s="138">
        <f t="shared" si="25"/>
        <v>0</v>
      </c>
      <c r="BG179" s="138">
        <f t="shared" si="26"/>
        <v>0</v>
      </c>
      <c r="BH179" s="138">
        <f t="shared" si="27"/>
        <v>0</v>
      </c>
      <c r="BI179" s="138">
        <f t="shared" si="28"/>
        <v>0</v>
      </c>
      <c r="BJ179" s="13" t="s">
        <v>81</v>
      </c>
      <c r="BK179" s="138">
        <f t="shared" si="29"/>
        <v>0</v>
      </c>
      <c r="BL179" s="13" t="s">
        <v>152</v>
      </c>
      <c r="BM179" s="137" t="s">
        <v>267</v>
      </c>
    </row>
    <row r="180" spans="2:65" s="1" customFormat="1" ht="33" customHeight="1">
      <c r="B180" s="28"/>
      <c r="C180" s="125" t="s">
        <v>297</v>
      </c>
      <c r="D180" s="125" t="s">
        <v>124</v>
      </c>
      <c r="E180" s="126" t="s">
        <v>298</v>
      </c>
      <c r="F180" s="127" t="s">
        <v>299</v>
      </c>
      <c r="G180" s="128" t="s">
        <v>127</v>
      </c>
      <c r="H180" s="129">
        <v>217.58</v>
      </c>
      <c r="I180" s="130"/>
      <c r="J180" s="131">
        <f t="shared" si="20"/>
        <v>0</v>
      </c>
      <c r="K180" s="132"/>
      <c r="L180" s="28"/>
      <c r="M180" s="133" t="s">
        <v>1</v>
      </c>
      <c r="N180" s="134" t="s">
        <v>38</v>
      </c>
      <c r="P180" s="135">
        <f t="shared" si="21"/>
        <v>0</v>
      </c>
      <c r="Q180" s="135">
        <v>0</v>
      </c>
      <c r="R180" s="135">
        <f t="shared" si="22"/>
        <v>0</v>
      </c>
      <c r="S180" s="135">
        <v>0</v>
      </c>
      <c r="T180" s="136">
        <f t="shared" si="23"/>
        <v>0</v>
      </c>
      <c r="AR180" s="137" t="s">
        <v>152</v>
      </c>
      <c r="AT180" s="137" t="s">
        <v>124</v>
      </c>
      <c r="AU180" s="137" t="s">
        <v>83</v>
      </c>
      <c r="AY180" s="13" t="s">
        <v>121</v>
      </c>
      <c r="BE180" s="138">
        <f t="shared" si="24"/>
        <v>0</v>
      </c>
      <c r="BF180" s="138">
        <f t="shared" si="25"/>
        <v>0</v>
      </c>
      <c r="BG180" s="138">
        <f t="shared" si="26"/>
        <v>0</v>
      </c>
      <c r="BH180" s="138">
        <f t="shared" si="27"/>
        <v>0</v>
      </c>
      <c r="BI180" s="138">
        <f t="shared" si="28"/>
        <v>0</v>
      </c>
      <c r="BJ180" s="13" t="s">
        <v>81</v>
      </c>
      <c r="BK180" s="138">
        <f t="shared" si="29"/>
        <v>0</v>
      </c>
      <c r="BL180" s="13" t="s">
        <v>152</v>
      </c>
      <c r="BM180" s="137" t="s">
        <v>275</v>
      </c>
    </row>
    <row r="181" spans="2:65" s="1" customFormat="1" ht="33" customHeight="1">
      <c r="B181" s="28"/>
      <c r="C181" s="125" t="s">
        <v>300</v>
      </c>
      <c r="D181" s="125" t="s">
        <v>124</v>
      </c>
      <c r="E181" s="126" t="s">
        <v>301</v>
      </c>
      <c r="F181" s="127" t="s">
        <v>302</v>
      </c>
      <c r="G181" s="128" t="s">
        <v>263</v>
      </c>
      <c r="H181" s="129">
        <v>25.3</v>
      </c>
      <c r="I181" s="130"/>
      <c r="J181" s="131">
        <f t="shared" si="20"/>
        <v>0</v>
      </c>
      <c r="K181" s="132"/>
      <c r="L181" s="28"/>
      <c r="M181" s="133" t="s">
        <v>1</v>
      </c>
      <c r="N181" s="134" t="s">
        <v>38</v>
      </c>
      <c r="P181" s="135">
        <f t="shared" si="21"/>
        <v>0</v>
      </c>
      <c r="Q181" s="135">
        <v>0</v>
      </c>
      <c r="R181" s="135">
        <f t="shared" si="22"/>
        <v>0</v>
      </c>
      <c r="S181" s="135">
        <v>0</v>
      </c>
      <c r="T181" s="136">
        <f t="shared" si="23"/>
        <v>0</v>
      </c>
      <c r="AR181" s="137" t="s">
        <v>152</v>
      </c>
      <c r="AT181" s="137" t="s">
        <v>124</v>
      </c>
      <c r="AU181" s="137" t="s">
        <v>83</v>
      </c>
      <c r="AY181" s="13" t="s">
        <v>121</v>
      </c>
      <c r="BE181" s="138">
        <f t="shared" si="24"/>
        <v>0</v>
      </c>
      <c r="BF181" s="138">
        <f t="shared" si="25"/>
        <v>0</v>
      </c>
      <c r="BG181" s="138">
        <f t="shared" si="26"/>
        <v>0</v>
      </c>
      <c r="BH181" s="138">
        <f t="shared" si="27"/>
        <v>0</v>
      </c>
      <c r="BI181" s="138">
        <f t="shared" si="28"/>
        <v>0</v>
      </c>
      <c r="BJ181" s="13" t="s">
        <v>81</v>
      </c>
      <c r="BK181" s="138">
        <f t="shared" si="29"/>
        <v>0</v>
      </c>
      <c r="BL181" s="13" t="s">
        <v>152</v>
      </c>
      <c r="BM181" s="137" t="s">
        <v>284</v>
      </c>
    </row>
    <row r="182" spans="2:65" s="1" customFormat="1" ht="24.15" customHeight="1">
      <c r="B182" s="28"/>
      <c r="C182" s="125" t="s">
        <v>303</v>
      </c>
      <c r="D182" s="125" t="s">
        <v>124</v>
      </c>
      <c r="E182" s="126" t="s">
        <v>304</v>
      </c>
      <c r="F182" s="127" t="s">
        <v>305</v>
      </c>
      <c r="G182" s="128" t="s">
        <v>263</v>
      </c>
      <c r="H182" s="129">
        <v>17.2</v>
      </c>
      <c r="I182" s="130"/>
      <c r="J182" s="131">
        <f t="shared" si="20"/>
        <v>0</v>
      </c>
      <c r="K182" s="132"/>
      <c r="L182" s="28"/>
      <c r="M182" s="133" t="s">
        <v>1</v>
      </c>
      <c r="N182" s="134" t="s">
        <v>38</v>
      </c>
      <c r="P182" s="135">
        <f t="shared" si="21"/>
        <v>0</v>
      </c>
      <c r="Q182" s="135">
        <v>0</v>
      </c>
      <c r="R182" s="135">
        <f t="shared" si="22"/>
        <v>0</v>
      </c>
      <c r="S182" s="135">
        <v>0</v>
      </c>
      <c r="T182" s="136">
        <f t="shared" si="23"/>
        <v>0</v>
      </c>
      <c r="AR182" s="137" t="s">
        <v>152</v>
      </c>
      <c r="AT182" s="137" t="s">
        <v>124</v>
      </c>
      <c r="AU182" s="137" t="s">
        <v>83</v>
      </c>
      <c r="AY182" s="13" t="s">
        <v>121</v>
      </c>
      <c r="BE182" s="138">
        <f t="shared" si="24"/>
        <v>0</v>
      </c>
      <c r="BF182" s="138">
        <f t="shared" si="25"/>
        <v>0</v>
      </c>
      <c r="BG182" s="138">
        <f t="shared" si="26"/>
        <v>0</v>
      </c>
      <c r="BH182" s="138">
        <f t="shared" si="27"/>
        <v>0</v>
      </c>
      <c r="BI182" s="138">
        <f t="shared" si="28"/>
        <v>0</v>
      </c>
      <c r="BJ182" s="13" t="s">
        <v>81</v>
      </c>
      <c r="BK182" s="138">
        <f t="shared" si="29"/>
        <v>0</v>
      </c>
      <c r="BL182" s="13" t="s">
        <v>152</v>
      </c>
      <c r="BM182" s="137" t="s">
        <v>291</v>
      </c>
    </row>
    <row r="183" spans="2:65" s="1" customFormat="1" ht="24.15" customHeight="1">
      <c r="B183" s="28"/>
      <c r="C183" s="125" t="s">
        <v>306</v>
      </c>
      <c r="D183" s="125" t="s">
        <v>124</v>
      </c>
      <c r="E183" s="126" t="s">
        <v>307</v>
      </c>
      <c r="F183" s="127" t="s">
        <v>308</v>
      </c>
      <c r="G183" s="128" t="s">
        <v>263</v>
      </c>
      <c r="H183" s="129">
        <v>50.6</v>
      </c>
      <c r="I183" s="130"/>
      <c r="J183" s="131">
        <f t="shared" si="20"/>
        <v>0</v>
      </c>
      <c r="K183" s="132"/>
      <c r="L183" s="28"/>
      <c r="M183" s="133" t="s">
        <v>1</v>
      </c>
      <c r="N183" s="134" t="s">
        <v>38</v>
      </c>
      <c r="P183" s="135">
        <f t="shared" si="21"/>
        <v>0</v>
      </c>
      <c r="Q183" s="135">
        <v>0</v>
      </c>
      <c r="R183" s="135">
        <f t="shared" si="22"/>
        <v>0</v>
      </c>
      <c r="S183" s="135">
        <v>0</v>
      </c>
      <c r="T183" s="136">
        <f t="shared" si="23"/>
        <v>0</v>
      </c>
      <c r="AR183" s="137" t="s">
        <v>152</v>
      </c>
      <c r="AT183" s="137" t="s">
        <v>124</v>
      </c>
      <c r="AU183" s="137" t="s">
        <v>83</v>
      </c>
      <c r="AY183" s="13" t="s">
        <v>121</v>
      </c>
      <c r="BE183" s="138">
        <f t="shared" si="24"/>
        <v>0</v>
      </c>
      <c r="BF183" s="138">
        <f t="shared" si="25"/>
        <v>0</v>
      </c>
      <c r="BG183" s="138">
        <f t="shared" si="26"/>
        <v>0</v>
      </c>
      <c r="BH183" s="138">
        <f t="shared" si="27"/>
        <v>0</v>
      </c>
      <c r="BI183" s="138">
        <f t="shared" si="28"/>
        <v>0</v>
      </c>
      <c r="BJ183" s="13" t="s">
        <v>81</v>
      </c>
      <c r="BK183" s="138">
        <f t="shared" si="29"/>
        <v>0</v>
      </c>
      <c r="BL183" s="13" t="s">
        <v>152</v>
      </c>
      <c r="BM183" s="137" t="s">
        <v>297</v>
      </c>
    </row>
    <row r="184" spans="2:65" s="1" customFormat="1" ht="24.15" customHeight="1">
      <c r="B184" s="28"/>
      <c r="C184" s="125" t="s">
        <v>309</v>
      </c>
      <c r="D184" s="125" t="s">
        <v>124</v>
      </c>
      <c r="E184" s="126" t="s">
        <v>310</v>
      </c>
      <c r="F184" s="127" t="s">
        <v>311</v>
      </c>
      <c r="G184" s="128" t="s">
        <v>263</v>
      </c>
      <c r="H184" s="129">
        <v>50.6</v>
      </c>
      <c r="I184" s="130"/>
      <c r="J184" s="131">
        <f t="shared" si="20"/>
        <v>0</v>
      </c>
      <c r="K184" s="132"/>
      <c r="L184" s="28"/>
      <c r="M184" s="133" t="s">
        <v>1</v>
      </c>
      <c r="N184" s="134" t="s">
        <v>38</v>
      </c>
      <c r="P184" s="135">
        <f t="shared" si="21"/>
        <v>0</v>
      </c>
      <c r="Q184" s="135">
        <v>0</v>
      </c>
      <c r="R184" s="135">
        <f t="shared" si="22"/>
        <v>0</v>
      </c>
      <c r="S184" s="135">
        <v>0</v>
      </c>
      <c r="T184" s="136">
        <f t="shared" si="23"/>
        <v>0</v>
      </c>
      <c r="AR184" s="137" t="s">
        <v>152</v>
      </c>
      <c r="AT184" s="137" t="s">
        <v>124</v>
      </c>
      <c r="AU184" s="137" t="s">
        <v>83</v>
      </c>
      <c r="AY184" s="13" t="s">
        <v>121</v>
      </c>
      <c r="BE184" s="138">
        <f t="shared" si="24"/>
        <v>0</v>
      </c>
      <c r="BF184" s="138">
        <f t="shared" si="25"/>
        <v>0</v>
      </c>
      <c r="BG184" s="138">
        <f t="shared" si="26"/>
        <v>0</v>
      </c>
      <c r="BH184" s="138">
        <f t="shared" si="27"/>
        <v>0</v>
      </c>
      <c r="BI184" s="138">
        <f t="shared" si="28"/>
        <v>0</v>
      </c>
      <c r="BJ184" s="13" t="s">
        <v>81</v>
      </c>
      <c r="BK184" s="138">
        <f t="shared" si="29"/>
        <v>0</v>
      </c>
      <c r="BL184" s="13" t="s">
        <v>152</v>
      </c>
      <c r="BM184" s="137" t="s">
        <v>303</v>
      </c>
    </row>
    <row r="185" spans="2:65" s="1" customFormat="1" ht="24.15" customHeight="1">
      <c r="B185" s="28"/>
      <c r="C185" s="125" t="s">
        <v>312</v>
      </c>
      <c r="D185" s="125" t="s">
        <v>124</v>
      </c>
      <c r="E185" s="126" t="s">
        <v>313</v>
      </c>
      <c r="F185" s="127" t="s">
        <v>314</v>
      </c>
      <c r="G185" s="128" t="s">
        <v>263</v>
      </c>
      <c r="H185" s="129">
        <v>50.6</v>
      </c>
      <c r="I185" s="130"/>
      <c r="J185" s="131">
        <f t="shared" si="20"/>
        <v>0</v>
      </c>
      <c r="K185" s="132"/>
      <c r="L185" s="28"/>
      <c r="M185" s="133" t="s">
        <v>1</v>
      </c>
      <c r="N185" s="134" t="s">
        <v>38</v>
      </c>
      <c r="P185" s="135">
        <f t="shared" si="21"/>
        <v>0</v>
      </c>
      <c r="Q185" s="135">
        <v>0</v>
      </c>
      <c r="R185" s="135">
        <f t="shared" si="22"/>
        <v>0</v>
      </c>
      <c r="S185" s="135">
        <v>0</v>
      </c>
      <c r="T185" s="136">
        <f t="shared" si="23"/>
        <v>0</v>
      </c>
      <c r="AR185" s="137" t="s">
        <v>152</v>
      </c>
      <c r="AT185" s="137" t="s">
        <v>124</v>
      </c>
      <c r="AU185" s="137" t="s">
        <v>83</v>
      </c>
      <c r="AY185" s="13" t="s">
        <v>121</v>
      </c>
      <c r="BE185" s="138">
        <f t="shared" si="24"/>
        <v>0</v>
      </c>
      <c r="BF185" s="138">
        <f t="shared" si="25"/>
        <v>0</v>
      </c>
      <c r="BG185" s="138">
        <f t="shared" si="26"/>
        <v>0</v>
      </c>
      <c r="BH185" s="138">
        <f t="shared" si="27"/>
        <v>0</v>
      </c>
      <c r="BI185" s="138">
        <f t="shared" si="28"/>
        <v>0</v>
      </c>
      <c r="BJ185" s="13" t="s">
        <v>81</v>
      </c>
      <c r="BK185" s="138">
        <f t="shared" si="29"/>
        <v>0</v>
      </c>
      <c r="BL185" s="13" t="s">
        <v>152</v>
      </c>
      <c r="BM185" s="137" t="s">
        <v>309</v>
      </c>
    </row>
    <row r="186" spans="2:65" s="1" customFormat="1" ht="21.75" customHeight="1">
      <c r="B186" s="28"/>
      <c r="C186" s="125" t="s">
        <v>315</v>
      </c>
      <c r="D186" s="125" t="s">
        <v>124</v>
      </c>
      <c r="E186" s="126" t="s">
        <v>316</v>
      </c>
      <c r="F186" s="127" t="s">
        <v>317</v>
      </c>
      <c r="G186" s="128" t="s">
        <v>263</v>
      </c>
      <c r="H186" s="129">
        <v>50.6</v>
      </c>
      <c r="I186" s="130"/>
      <c r="J186" s="131">
        <f t="shared" si="20"/>
        <v>0</v>
      </c>
      <c r="K186" s="132"/>
      <c r="L186" s="28"/>
      <c r="M186" s="133" t="s">
        <v>1</v>
      </c>
      <c r="N186" s="134" t="s">
        <v>38</v>
      </c>
      <c r="P186" s="135">
        <f t="shared" si="21"/>
        <v>0</v>
      </c>
      <c r="Q186" s="135">
        <v>0</v>
      </c>
      <c r="R186" s="135">
        <f t="shared" si="22"/>
        <v>0</v>
      </c>
      <c r="S186" s="135">
        <v>0</v>
      </c>
      <c r="T186" s="136">
        <f t="shared" si="23"/>
        <v>0</v>
      </c>
      <c r="AR186" s="137" t="s">
        <v>152</v>
      </c>
      <c r="AT186" s="137" t="s">
        <v>124</v>
      </c>
      <c r="AU186" s="137" t="s">
        <v>83</v>
      </c>
      <c r="AY186" s="13" t="s">
        <v>121</v>
      </c>
      <c r="BE186" s="138">
        <f t="shared" si="24"/>
        <v>0</v>
      </c>
      <c r="BF186" s="138">
        <f t="shared" si="25"/>
        <v>0</v>
      </c>
      <c r="BG186" s="138">
        <f t="shared" si="26"/>
        <v>0</v>
      </c>
      <c r="BH186" s="138">
        <f t="shared" si="27"/>
        <v>0</v>
      </c>
      <c r="BI186" s="138">
        <f t="shared" si="28"/>
        <v>0</v>
      </c>
      <c r="BJ186" s="13" t="s">
        <v>81</v>
      </c>
      <c r="BK186" s="138">
        <f t="shared" si="29"/>
        <v>0</v>
      </c>
      <c r="BL186" s="13" t="s">
        <v>152</v>
      </c>
      <c r="BM186" s="137" t="s">
        <v>315</v>
      </c>
    </row>
    <row r="187" spans="2:65" s="1" customFormat="1" ht="24.15" customHeight="1">
      <c r="B187" s="28"/>
      <c r="C187" s="125" t="s">
        <v>318</v>
      </c>
      <c r="D187" s="125" t="s">
        <v>124</v>
      </c>
      <c r="E187" s="126" t="s">
        <v>319</v>
      </c>
      <c r="F187" s="127" t="s">
        <v>320</v>
      </c>
      <c r="G187" s="128" t="s">
        <v>171</v>
      </c>
      <c r="H187" s="129">
        <v>4</v>
      </c>
      <c r="I187" s="130"/>
      <c r="J187" s="131">
        <f t="shared" si="20"/>
        <v>0</v>
      </c>
      <c r="K187" s="132"/>
      <c r="L187" s="28"/>
      <c r="M187" s="133" t="s">
        <v>1</v>
      </c>
      <c r="N187" s="134" t="s">
        <v>38</v>
      </c>
      <c r="P187" s="135">
        <f t="shared" si="21"/>
        <v>0</v>
      </c>
      <c r="Q187" s="135">
        <v>0</v>
      </c>
      <c r="R187" s="135">
        <f t="shared" si="22"/>
        <v>0</v>
      </c>
      <c r="S187" s="135">
        <v>0</v>
      </c>
      <c r="T187" s="136">
        <f t="shared" si="23"/>
        <v>0</v>
      </c>
      <c r="AR187" s="137" t="s">
        <v>152</v>
      </c>
      <c r="AT187" s="137" t="s">
        <v>124</v>
      </c>
      <c r="AU187" s="137" t="s">
        <v>83</v>
      </c>
      <c r="AY187" s="13" t="s">
        <v>121</v>
      </c>
      <c r="BE187" s="138">
        <f t="shared" si="24"/>
        <v>0</v>
      </c>
      <c r="BF187" s="138">
        <f t="shared" si="25"/>
        <v>0</v>
      </c>
      <c r="BG187" s="138">
        <f t="shared" si="26"/>
        <v>0</v>
      </c>
      <c r="BH187" s="138">
        <f t="shared" si="27"/>
        <v>0</v>
      </c>
      <c r="BI187" s="138">
        <f t="shared" si="28"/>
        <v>0</v>
      </c>
      <c r="BJ187" s="13" t="s">
        <v>81</v>
      </c>
      <c r="BK187" s="138">
        <f t="shared" si="29"/>
        <v>0</v>
      </c>
      <c r="BL187" s="13" t="s">
        <v>152</v>
      </c>
      <c r="BM187" s="137" t="s">
        <v>321</v>
      </c>
    </row>
    <row r="188" spans="2:65" s="1" customFormat="1" ht="24.15" customHeight="1">
      <c r="B188" s="28"/>
      <c r="C188" s="125" t="s">
        <v>321</v>
      </c>
      <c r="D188" s="125" t="s">
        <v>124</v>
      </c>
      <c r="E188" s="126" t="s">
        <v>322</v>
      </c>
      <c r="F188" s="127" t="s">
        <v>323</v>
      </c>
      <c r="G188" s="128" t="s">
        <v>263</v>
      </c>
      <c r="H188" s="129">
        <v>12</v>
      </c>
      <c r="I188" s="130"/>
      <c r="J188" s="131">
        <f t="shared" si="20"/>
        <v>0</v>
      </c>
      <c r="K188" s="132"/>
      <c r="L188" s="28"/>
      <c r="M188" s="133" t="s">
        <v>1</v>
      </c>
      <c r="N188" s="134" t="s">
        <v>38</v>
      </c>
      <c r="P188" s="135">
        <f t="shared" si="21"/>
        <v>0</v>
      </c>
      <c r="Q188" s="135">
        <v>0</v>
      </c>
      <c r="R188" s="135">
        <f t="shared" si="22"/>
        <v>0</v>
      </c>
      <c r="S188" s="135">
        <v>0</v>
      </c>
      <c r="T188" s="136">
        <f t="shared" si="23"/>
        <v>0</v>
      </c>
      <c r="AR188" s="137" t="s">
        <v>152</v>
      </c>
      <c r="AT188" s="137" t="s">
        <v>124</v>
      </c>
      <c r="AU188" s="137" t="s">
        <v>83</v>
      </c>
      <c r="AY188" s="13" t="s">
        <v>121</v>
      </c>
      <c r="BE188" s="138">
        <f t="shared" si="24"/>
        <v>0</v>
      </c>
      <c r="BF188" s="138">
        <f t="shared" si="25"/>
        <v>0</v>
      </c>
      <c r="BG188" s="138">
        <f t="shared" si="26"/>
        <v>0</v>
      </c>
      <c r="BH188" s="138">
        <f t="shared" si="27"/>
        <v>0</v>
      </c>
      <c r="BI188" s="138">
        <f t="shared" si="28"/>
        <v>0</v>
      </c>
      <c r="BJ188" s="13" t="s">
        <v>81</v>
      </c>
      <c r="BK188" s="138">
        <f t="shared" si="29"/>
        <v>0</v>
      </c>
      <c r="BL188" s="13" t="s">
        <v>152</v>
      </c>
      <c r="BM188" s="137" t="s">
        <v>324</v>
      </c>
    </row>
    <row r="189" spans="2:65" s="1" customFormat="1" ht="24.15" customHeight="1">
      <c r="B189" s="28"/>
      <c r="C189" s="125" t="s">
        <v>325</v>
      </c>
      <c r="D189" s="125" t="s">
        <v>124</v>
      </c>
      <c r="E189" s="126" t="s">
        <v>326</v>
      </c>
      <c r="F189" s="127" t="s">
        <v>327</v>
      </c>
      <c r="G189" s="128" t="s">
        <v>146</v>
      </c>
      <c r="H189" s="129">
        <v>2.1469999999999998</v>
      </c>
      <c r="I189" s="130"/>
      <c r="J189" s="131">
        <f t="shared" si="20"/>
        <v>0</v>
      </c>
      <c r="K189" s="132"/>
      <c r="L189" s="28"/>
      <c r="M189" s="133" t="s">
        <v>1</v>
      </c>
      <c r="N189" s="134" t="s">
        <v>38</v>
      </c>
      <c r="P189" s="135">
        <f t="shared" si="21"/>
        <v>0</v>
      </c>
      <c r="Q189" s="135">
        <v>0</v>
      </c>
      <c r="R189" s="135">
        <f t="shared" si="22"/>
        <v>0</v>
      </c>
      <c r="S189" s="135">
        <v>0</v>
      </c>
      <c r="T189" s="136">
        <f t="shared" si="23"/>
        <v>0</v>
      </c>
      <c r="AR189" s="137" t="s">
        <v>152</v>
      </c>
      <c r="AT189" s="137" t="s">
        <v>124</v>
      </c>
      <c r="AU189" s="137" t="s">
        <v>83</v>
      </c>
      <c r="AY189" s="13" t="s">
        <v>121</v>
      </c>
      <c r="BE189" s="138">
        <f t="shared" si="24"/>
        <v>0</v>
      </c>
      <c r="BF189" s="138">
        <f t="shared" si="25"/>
        <v>0</v>
      </c>
      <c r="BG189" s="138">
        <f t="shared" si="26"/>
        <v>0</v>
      </c>
      <c r="BH189" s="138">
        <f t="shared" si="27"/>
        <v>0</v>
      </c>
      <c r="BI189" s="138">
        <f t="shared" si="28"/>
        <v>0</v>
      </c>
      <c r="BJ189" s="13" t="s">
        <v>81</v>
      </c>
      <c r="BK189" s="138">
        <f t="shared" si="29"/>
        <v>0</v>
      </c>
      <c r="BL189" s="13" t="s">
        <v>152</v>
      </c>
      <c r="BM189" s="137" t="s">
        <v>328</v>
      </c>
    </row>
    <row r="190" spans="2:65" s="11" customFormat="1" ht="22.8" customHeight="1">
      <c r="B190" s="113"/>
      <c r="D190" s="114" t="s">
        <v>72</v>
      </c>
      <c r="E190" s="123" t="s">
        <v>329</v>
      </c>
      <c r="F190" s="123" t="s">
        <v>330</v>
      </c>
      <c r="I190" s="116"/>
      <c r="J190" s="124">
        <f>BK190</f>
        <v>0</v>
      </c>
      <c r="L190" s="113"/>
      <c r="M190" s="118"/>
      <c r="P190" s="119">
        <f>SUM(P191:P202)</f>
        <v>0</v>
      </c>
      <c r="R190" s="119">
        <f>SUM(R191:R202)</f>
        <v>0</v>
      </c>
      <c r="T190" s="120">
        <f>SUM(T191:T202)</f>
        <v>0</v>
      </c>
      <c r="AR190" s="114" t="s">
        <v>83</v>
      </c>
      <c r="AT190" s="121" t="s">
        <v>72</v>
      </c>
      <c r="AU190" s="121" t="s">
        <v>81</v>
      </c>
      <c r="AY190" s="114" t="s">
        <v>121</v>
      </c>
      <c r="BK190" s="122">
        <f>SUM(BK191:BK202)</f>
        <v>0</v>
      </c>
    </row>
    <row r="191" spans="2:65" s="1" customFormat="1" ht="16.5" customHeight="1">
      <c r="B191" s="28"/>
      <c r="C191" s="125" t="s">
        <v>324</v>
      </c>
      <c r="D191" s="125" t="s">
        <v>124</v>
      </c>
      <c r="E191" s="126" t="s">
        <v>331</v>
      </c>
      <c r="F191" s="127" t="s">
        <v>332</v>
      </c>
      <c r="G191" s="128" t="s">
        <v>263</v>
      </c>
      <c r="H191" s="129">
        <v>50.6</v>
      </c>
      <c r="I191" s="130"/>
      <c r="J191" s="131">
        <f t="shared" ref="J191:J202" si="30">ROUND(I191*H191,2)</f>
        <v>0</v>
      </c>
      <c r="K191" s="132"/>
      <c r="L191" s="28"/>
      <c r="M191" s="133" t="s">
        <v>1</v>
      </c>
      <c r="N191" s="134" t="s">
        <v>38</v>
      </c>
      <c r="P191" s="135">
        <f t="shared" ref="P191:P202" si="31">O191*H191</f>
        <v>0</v>
      </c>
      <c r="Q191" s="135">
        <v>0</v>
      </c>
      <c r="R191" s="135">
        <f t="shared" ref="R191:R202" si="32">Q191*H191</f>
        <v>0</v>
      </c>
      <c r="S191" s="135">
        <v>0</v>
      </c>
      <c r="T191" s="136">
        <f t="shared" ref="T191:T202" si="33">S191*H191</f>
        <v>0</v>
      </c>
      <c r="AR191" s="137" t="s">
        <v>152</v>
      </c>
      <c r="AT191" s="137" t="s">
        <v>124</v>
      </c>
      <c r="AU191" s="137" t="s">
        <v>83</v>
      </c>
      <c r="AY191" s="13" t="s">
        <v>121</v>
      </c>
      <c r="BE191" s="138">
        <f t="shared" ref="BE191:BE202" si="34">IF(N191="základní",J191,0)</f>
        <v>0</v>
      </c>
      <c r="BF191" s="138">
        <f t="shared" ref="BF191:BF202" si="35">IF(N191="snížená",J191,0)</f>
        <v>0</v>
      </c>
      <c r="BG191" s="138">
        <f t="shared" ref="BG191:BG202" si="36">IF(N191="zákl. přenesená",J191,0)</f>
        <v>0</v>
      </c>
      <c r="BH191" s="138">
        <f t="shared" ref="BH191:BH202" si="37">IF(N191="sníž. přenesená",J191,0)</f>
        <v>0</v>
      </c>
      <c r="BI191" s="138">
        <f t="shared" ref="BI191:BI202" si="38">IF(N191="nulová",J191,0)</f>
        <v>0</v>
      </c>
      <c r="BJ191" s="13" t="s">
        <v>81</v>
      </c>
      <c r="BK191" s="138">
        <f t="shared" ref="BK191:BK202" si="39">ROUND(I191*H191,2)</f>
        <v>0</v>
      </c>
      <c r="BL191" s="13" t="s">
        <v>152</v>
      </c>
      <c r="BM191" s="137" t="s">
        <v>333</v>
      </c>
    </row>
    <row r="192" spans="2:65" s="1" customFormat="1" ht="21.75" customHeight="1">
      <c r="B192" s="28"/>
      <c r="C192" s="139" t="s">
        <v>334</v>
      </c>
      <c r="D192" s="139" t="s">
        <v>163</v>
      </c>
      <c r="E192" s="140" t="s">
        <v>335</v>
      </c>
      <c r="F192" s="141" t="s">
        <v>336</v>
      </c>
      <c r="G192" s="142" t="s">
        <v>263</v>
      </c>
      <c r="H192" s="143">
        <v>50.6</v>
      </c>
      <c r="I192" s="144"/>
      <c r="J192" s="145">
        <f t="shared" si="30"/>
        <v>0</v>
      </c>
      <c r="K192" s="146"/>
      <c r="L192" s="147"/>
      <c r="M192" s="148" t="s">
        <v>1</v>
      </c>
      <c r="N192" s="149" t="s">
        <v>38</v>
      </c>
      <c r="P192" s="135">
        <f t="shared" si="31"/>
        <v>0</v>
      </c>
      <c r="Q192" s="135">
        <v>0</v>
      </c>
      <c r="R192" s="135">
        <f t="shared" si="32"/>
        <v>0</v>
      </c>
      <c r="S192" s="135">
        <v>0</v>
      </c>
      <c r="T192" s="136">
        <f t="shared" si="33"/>
        <v>0</v>
      </c>
      <c r="AR192" s="137" t="s">
        <v>166</v>
      </c>
      <c r="AT192" s="137" t="s">
        <v>163</v>
      </c>
      <c r="AU192" s="137" t="s">
        <v>83</v>
      </c>
      <c r="AY192" s="13" t="s">
        <v>121</v>
      </c>
      <c r="BE192" s="138">
        <f t="shared" si="34"/>
        <v>0</v>
      </c>
      <c r="BF192" s="138">
        <f t="shared" si="35"/>
        <v>0</v>
      </c>
      <c r="BG192" s="138">
        <f t="shared" si="36"/>
        <v>0</v>
      </c>
      <c r="BH192" s="138">
        <f t="shared" si="37"/>
        <v>0</v>
      </c>
      <c r="BI192" s="138">
        <f t="shared" si="38"/>
        <v>0</v>
      </c>
      <c r="BJ192" s="13" t="s">
        <v>81</v>
      </c>
      <c r="BK192" s="138">
        <f t="shared" si="39"/>
        <v>0</v>
      </c>
      <c r="BL192" s="13" t="s">
        <v>152</v>
      </c>
      <c r="BM192" s="137" t="s">
        <v>337</v>
      </c>
    </row>
    <row r="193" spans="2:65" s="1" customFormat="1" ht="16.5" customHeight="1">
      <c r="B193" s="28"/>
      <c r="C193" s="125" t="s">
        <v>328</v>
      </c>
      <c r="D193" s="125" t="s">
        <v>124</v>
      </c>
      <c r="E193" s="126" t="s">
        <v>338</v>
      </c>
      <c r="F193" s="127" t="s">
        <v>339</v>
      </c>
      <c r="G193" s="128" t="s">
        <v>263</v>
      </c>
      <c r="H193" s="129">
        <v>50.6</v>
      </c>
      <c r="I193" s="130"/>
      <c r="J193" s="131">
        <f t="shared" si="30"/>
        <v>0</v>
      </c>
      <c r="K193" s="132"/>
      <c r="L193" s="28"/>
      <c r="M193" s="133" t="s">
        <v>1</v>
      </c>
      <c r="N193" s="134" t="s">
        <v>38</v>
      </c>
      <c r="P193" s="135">
        <f t="shared" si="31"/>
        <v>0</v>
      </c>
      <c r="Q193" s="135">
        <v>0</v>
      </c>
      <c r="R193" s="135">
        <f t="shared" si="32"/>
        <v>0</v>
      </c>
      <c r="S193" s="135">
        <v>0</v>
      </c>
      <c r="T193" s="136">
        <f t="shared" si="33"/>
        <v>0</v>
      </c>
      <c r="AR193" s="137" t="s">
        <v>152</v>
      </c>
      <c r="AT193" s="137" t="s">
        <v>124</v>
      </c>
      <c r="AU193" s="137" t="s">
        <v>83</v>
      </c>
      <c r="AY193" s="13" t="s">
        <v>121</v>
      </c>
      <c r="BE193" s="138">
        <f t="shared" si="34"/>
        <v>0</v>
      </c>
      <c r="BF193" s="138">
        <f t="shared" si="35"/>
        <v>0</v>
      </c>
      <c r="BG193" s="138">
        <f t="shared" si="36"/>
        <v>0</v>
      </c>
      <c r="BH193" s="138">
        <f t="shared" si="37"/>
        <v>0</v>
      </c>
      <c r="BI193" s="138">
        <f t="shared" si="38"/>
        <v>0</v>
      </c>
      <c r="BJ193" s="13" t="s">
        <v>81</v>
      </c>
      <c r="BK193" s="138">
        <f t="shared" si="39"/>
        <v>0</v>
      </c>
      <c r="BL193" s="13" t="s">
        <v>152</v>
      </c>
      <c r="BM193" s="137" t="s">
        <v>340</v>
      </c>
    </row>
    <row r="194" spans="2:65" s="1" customFormat="1" ht="16.5" customHeight="1">
      <c r="B194" s="28"/>
      <c r="C194" s="139" t="s">
        <v>341</v>
      </c>
      <c r="D194" s="139" t="s">
        <v>163</v>
      </c>
      <c r="E194" s="140" t="s">
        <v>342</v>
      </c>
      <c r="F194" s="141" t="s">
        <v>343</v>
      </c>
      <c r="G194" s="142" t="s">
        <v>171</v>
      </c>
      <c r="H194" s="143">
        <v>50.6</v>
      </c>
      <c r="I194" s="144"/>
      <c r="J194" s="145">
        <f t="shared" si="30"/>
        <v>0</v>
      </c>
      <c r="K194" s="146"/>
      <c r="L194" s="147"/>
      <c r="M194" s="148" t="s">
        <v>1</v>
      </c>
      <c r="N194" s="149" t="s">
        <v>38</v>
      </c>
      <c r="P194" s="135">
        <f t="shared" si="31"/>
        <v>0</v>
      </c>
      <c r="Q194" s="135">
        <v>0</v>
      </c>
      <c r="R194" s="135">
        <f t="shared" si="32"/>
        <v>0</v>
      </c>
      <c r="S194" s="135">
        <v>0</v>
      </c>
      <c r="T194" s="136">
        <f t="shared" si="33"/>
        <v>0</v>
      </c>
      <c r="AR194" s="137" t="s">
        <v>166</v>
      </c>
      <c r="AT194" s="137" t="s">
        <v>163</v>
      </c>
      <c r="AU194" s="137" t="s">
        <v>83</v>
      </c>
      <c r="AY194" s="13" t="s">
        <v>121</v>
      </c>
      <c r="BE194" s="138">
        <f t="shared" si="34"/>
        <v>0</v>
      </c>
      <c r="BF194" s="138">
        <f t="shared" si="35"/>
        <v>0</v>
      </c>
      <c r="BG194" s="138">
        <f t="shared" si="36"/>
        <v>0</v>
      </c>
      <c r="BH194" s="138">
        <f t="shared" si="37"/>
        <v>0</v>
      </c>
      <c r="BI194" s="138">
        <f t="shared" si="38"/>
        <v>0</v>
      </c>
      <c r="BJ194" s="13" t="s">
        <v>81</v>
      </c>
      <c r="BK194" s="138">
        <f t="shared" si="39"/>
        <v>0</v>
      </c>
      <c r="BL194" s="13" t="s">
        <v>152</v>
      </c>
      <c r="BM194" s="137" t="s">
        <v>344</v>
      </c>
    </row>
    <row r="195" spans="2:65" s="1" customFormat="1" ht="24.15" customHeight="1">
      <c r="B195" s="28"/>
      <c r="C195" s="125" t="s">
        <v>333</v>
      </c>
      <c r="D195" s="125" t="s">
        <v>124</v>
      </c>
      <c r="E195" s="126" t="s">
        <v>345</v>
      </c>
      <c r="F195" s="127" t="s">
        <v>346</v>
      </c>
      <c r="G195" s="128" t="s">
        <v>127</v>
      </c>
      <c r="H195" s="129">
        <v>217.58</v>
      </c>
      <c r="I195" s="130"/>
      <c r="J195" s="131">
        <f t="shared" si="30"/>
        <v>0</v>
      </c>
      <c r="K195" s="132"/>
      <c r="L195" s="28"/>
      <c r="M195" s="133" t="s">
        <v>1</v>
      </c>
      <c r="N195" s="134" t="s">
        <v>38</v>
      </c>
      <c r="P195" s="135">
        <f t="shared" si="31"/>
        <v>0</v>
      </c>
      <c r="Q195" s="135">
        <v>0</v>
      </c>
      <c r="R195" s="135">
        <f t="shared" si="32"/>
        <v>0</v>
      </c>
      <c r="S195" s="135">
        <v>0</v>
      </c>
      <c r="T195" s="136">
        <f t="shared" si="33"/>
        <v>0</v>
      </c>
      <c r="AR195" s="137" t="s">
        <v>152</v>
      </c>
      <c r="AT195" s="137" t="s">
        <v>124</v>
      </c>
      <c r="AU195" s="137" t="s">
        <v>83</v>
      </c>
      <c r="AY195" s="13" t="s">
        <v>121</v>
      </c>
      <c r="BE195" s="138">
        <f t="shared" si="34"/>
        <v>0</v>
      </c>
      <c r="BF195" s="138">
        <f t="shared" si="35"/>
        <v>0</v>
      </c>
      <c r="BG195" s="138">
        <f t="shared" si="36"/>
        <v>0</v>
      </c>
      <c r="BH195" s="138">
        <f t="shared" si="37"/>
        <v>0</v>
      </c>
      <c r="BI195" s="138">
        <f t="shared" si="38"/>
        <v>0</v>
      </c>
      <c r="BJ195" s="13" t="s">
        <v>81</v>
      </c>
      <c r="BK195" s="138">
        <f t="shared" si="39"/>
        <v>0</v>
      </c>
      <c r="BL195" s="13" t="s">
        <v>152</v>
      </c>
      <c r="BM195" s="137" t="s">
        <v>347</v>
      </c>
    </row>
    <row r="196" spans="2:65" s="1" customFormat="1" ht="24.15" customHeight="1">
      <c r="B196" s="28"/>
      <c r="C196" s="125" t="s">
        <v>348</v>
      </c>
      <c r="D196" s="125" t="s">
        <v>124</v>
      </c>
      <c r="E196" s="126" t="s">
        <v>349</v>
      </c>
      <c r="F196" s="127" t="s">
        <v>350</v>
      </c>
      <c r="G196" s="128" t="s">
        <v>127</v>
      </c>
      <c r="H196" s="129">
        <v>217.58</v>
      </c>
      <c r="I196" s="130"/>
      <c r="J196" s="131">
        <f t="shared" si="30"/>
        <v>0</v>
      </c>
      <c r="K196" s="132"/>
      <c r="L196" s="28"/>
      <c r="M196" s="133" t="s">
        <v>1</v>
      </c>
      <c r="N196" s="134" t="s">
        <v>38</v>
      </c>
      <c r="P196" s="135">
        <f t="shared" si="31"/>
        <v>0</v>
      </c>
      <c r="Q196" s="135">
        <v>0</v>
      </c>
      <c r="R196" s="135">
        <f t="shared" si="32"/>
        <v>0</v>
      </c>
      <c r="S196" s="135">
        <v>0</v>
      </c>
      <c r="T196" s="136">
        <f t="shared" si="33"/>
        <v>0</v>
      </c>
      <c r="AR196" s="137" t="s">
        <v>152</v>
      </c>
      <c r="AT196" s="137" t="s">
        <v>124</v>
      </c>
      <c r="AU196" s="137" t="s">
        <v>83</v>
      </c>
      <c r="AY196" s="13" t="s">
        <v>121</v>
      </c>
      <c r="BE196" s="138">
        <f t="shared" si="34"/>
        <v>0</v>
      </c>
      <c r="BF196" s="138">
        <f t="shared" si="35"/>
        <v>0</v>
      </c>
      <c r="BG196" s="138">
        <f t="shared" si="36"/>
        <v>0</v>
      </c>
      <c r="BH196" s="138">
        <f t="shared" si="37"/>
        <v>0</v>
      </c>
      <c r="BI196" s="138">
        <f t="shared" si="38"/>
        <v>0</v>
      </c>
      <c r="BJ196" s="13" t="s">
        <v>81</v>
      </c>
      <c r="BK196" s="138">
        <f t="shared" si="39"/>
        <v>0</v>
      </c>
      <c r="BL196" s="13" t="s">
        <v>152</v>
      </c>
      <c r="BM196" s="137" t="s">
        <v>351</v>
      </c>
    </row>
    <row r="197" spans="2:65" s="1" customFormat="1" ht="24.15" customHeight="1">
      <c r="B197" s="28"/>
      <c r="C197" s="125" t="s">
        <v>337</v>
      </c>
      <c r="D197" s="125" t="s">
        <v>124</v>
      </c>
      <c r="E197" s="126" t="s">
        <v>352</v>
      </c>
      <c r="F197" s="127" t="s">
        <v>353</v>
      </c>
      <c r="G197" s="128" t="s">
        <v>263</v>
      </c>
      <c r="H197" s="129">
        <v>25.3</v>
      </c>
      <c r="I197" s="130"/>
      <c r="J197" s="131">
        <f t="shared" si="30"/>
        <v>0</v>
      </c>
      <c r="K197" s="132"/>
      <c r="L197" s="28"/>
      <c r="M197" s="133" t="s">
        <v>1</v>
      </c>
      <c r="N197" s="134" t="s">
        <v>38</v>
      </c>
      <c r="P197" s="135">
        <f t="shared" si="31"/>
        <v>0</v>
      </c>
      <c r="Q197" s="135">
        <v>0</v>
      </c>
      <c r="R197" s="135">
        <f t="shared" si="32"/>
        <v>0</v>
      </c>
      <c r="S197" s="135">
        <v>0</v>
      </c>
      <c r="T197" s="136">
        <f t="shared" si="33"/>
        <v>0</v>
      </c>
      <c r="AR197" s="137" t="s">
        <v>152</v>
      </c>
      <c r="AT197" s="137" t="s">
        <v>124</v>
      </c>
      <c r="AU197" s="137" t="s">
        <v>83</v>
      </c>
      <c r="AY197" s="13" t="s">
        <v>121</v>
      </c>
      <c r="BE197" s="138">
        <f t="shared" si="34"/>
        <v>0</v>
      </c>
      <c r="BF197" s="138">
        <f t="shared" si="35"/>
        <v>0</v>
      </c>
      <c r="BG197" s="138">
        <f t="shared" si="36"/>
        <v>0</v>
      </c>
      <c r="BH197" s="138">
        <f t="shared" si="37"/>
        <v>0</v>
      </c>
      <c r="BI197" s="138">
        <f t="shared" si="38"/>
        <v>0</v>
      </c>
      <c r="BJ197" s="13" t="s">
        <v>81</v>
      </c>
      <c r="BK197" s="138">
        <f t="shared" si="39"/>
        <v>0</v>
      </c>
      <c r="BL197" s="13" t="s">
        <v>152</v>
      </c>
      <c r="BM197" s="137" t="s">
        <v>168</v>
      </c>
    </row>
    <row r="198" spans="2:65" s="1" customFormat="1" ht="33" customHeight="1">
      <c r="B198" s="28"/>
      <c r="C198" s="125" t="s">
        <v>354</v>
      </c>
      <c r="D198" s="125" t="s">
        <v>124</v>
      </c>
      <c r="E198" s="126" t="s">
        <v>355</v>
      </c>
      <c r="F198" s="127" t="s">
        <v>356</v>
      </c>
      <c r="G198" s="128" t="s">
        <v>127</v>
      </c>
      <c r="H198" s="129">
        <v>217.58</v>
      </c>
      <c r="I198" s="130"/>
      <c r="J198" s="131">
        <f t="shared" si="30"/>
        <v>0</v>
      </c>
      <c r="K198" s="132"/>
      <c r="L198" s="28"/>
      <c r="M198" s="133" t="s">
        <v>1</v>
      </c>
      <c r="N198" s="134" t="s">
        <v>38</v>
      </c>
      <c r="P198" s="135">
        <f t="shared" si="31"/>
        <v>0</v>
      </c>
      <c r="Q198" s="135">
        <v>0</v>
      </c>
      <c r="R198" s="135">
        <f t="shared" si="32"/>
        <v>0</v>
      </c>
      <c r="S198" s="135">
        <v>0</v>
      </c>
      <c r="T198" s="136">
        <f t="shared" si="33"/>
        <v>0</v>
      </c>
      <c r="AR198" s="137" t="s">
        <v>152</v>
      </c>
      <c r="AT198" s="137" t="s">
        <v>124</v>
      </c>
      <c r="AU198" s="137" t="s">
        <v>83</v>
      </c>
      <c r="AY198" s="13" t="s">
        <v>121</v>
      </c>
      <c r="BE198" s="138">
        <f t="shared" si="34"/>
        <v>0</v>
      </c>
      <c r="BF198" s="138">
        <f t="shared" si="35"/>
        <v>0</v>
      </c>
      <c r="BG198" s="138">
        <f t="shared" si="36"/>
        <v>0</v>
      </c>
      <c r="BH198" s="138">
        <f t="shared" si="37"/>
        <v>0</v>
      </c>
      <c r="BI198" s="138">
        <f t="shared" si="38"/>
        <v>0</v>
      </c>
      <c r="BJ198" s="13" t="s">
        <v>81</v>
      </c>
      <c r="BK198" s="138">
        <f t="shared" si="39"/>
        <v>0</v>
      </c>
      <c r="BL198" s="13" t="s">
        <v>152</v>
      </c>
      <c r="BM198" s="137" t="s">
        <v>173</v>
      </c>
    </row>
    <row r="199" spans="2:65" s="1" customFormat="1" ht="24.15" customHeight="1">
      <c r="B199" s="28"/>
      <c r="C199" s="139" t="s">
        <v>340</v>
      </c>
      <c r="D199" s="139" t="s">
        <v>163</v>
      </c>
      <c r="E199" s="140" t="s">
        <v>357</v>
      </c>
      <c r="F199" s="141" t="s">
        <v>358</v>
      </c>
      <c r="G199" s="142" t="s">
        <v>127</v>
      </c>
      <c r="H199" s="143">
        <v>239.33799999999999</v>
      </c>
      <c r="I199" s="144"/>
      <c r="J199" s="145">
        <f t="shared" si="30"/>
        <v>0</v>
      </c>
      <c r="K199" s="146"/>
      <c r="L199" s="147"/>
      <c r="M199" s="148" t="s">
        <v>1</v>
      </c>
      <c r="N199" s="149" t="s">
        <v>38</v>
      </c>
      <c r="P199" s="135">
        <f t="shared" si="31"/>
        <v>0</v>
      </c>
      <c r="Q199" s="135">
        <v>0</v>
      </c>
      <c r="R199" s="135">
        <f t="shared" si="32"/>
        <v>0</v>
      </c>
      <c r="S199" s="135">
        <v>0</v>
      </c>
      <c r="T199" s="136">
        <f t="shared" si="33"/>
        <v>0</v>
      </c>
      <c r="AR199" s="137" t="s">
        <v>166</v>
      </c>
      <c r="AT199" s="137" t="s">
        <v>163</v>
      </c>
      <c r="AU199" s="137" t="s">
        <v>83</v>
      </c>
      <c r="AY199" s="13" t="s">
        <v>121</v>
      </c>
      <c r="BE199" s="138">
        <f t="shared" si="34"/>
        <v>0</v>
      </c>
      <c r="BF199" s="138">
        <f t="shared" si="35"/>
        <v>0</v>
      </c>
      <c r="BG199" s="138">
        <f t="shared" si="36"/>
        <v>0</v>
      </c>
      <c r="BH199" s="138">
        <f t="shared" si="37"/>
        <v>0</v>
      </c>
      <c r="BI199" s="138">
        <f t="shared" si="38"/>
        <v>0</v>
      </c>
      <c r="BJ199" s="13" t="s">
        <v>81</v>
      </c>
      <c r="BK199" s="138">
        <f t="shared" si="39"/>
        <v>0</v>
      </c>
      <c r="BL199" s="13" t="s">
        <v>152</v>
      </c>
      <c r="BM199" s="137" t="s">
        <v>206</v>
      </c>
    </row>
    <row r="200" spans="2:65" s="1" customFormat="1" ht="24.15" customHeight="1">
      <c r="B200" s="28"/>
      <c r="C200" s="125" t="s">
        <v>359</v>
      </c>
      <c r="D200" s="125" t="s">
        <v>124</v>
      </c>
      <c r="E200" s="126" t="s">
        <v>360</v>
      </c>
      <c r="F200" s="127" t="s">
        <v>361</v>
      </c>
      <c r="G200" s="128" t="s">
        <v>263</v>
      </c>
      <c r="H200" s="129">
        <v>25.3</v>
      </c>
      <c r="I200" s="130"/>
      <c r="J200" s="131">
        <f t="shared" si="30"/>
        <v>0</v>
      </c>
      <c r="K200" s="132"/>
      <c r="L200" s="28"/>
      <c r="M200" s="133" t="s">
        <v>1</v>
      </c>
      <c r="N200" s="134" t="s">
        <v>38</v>
      </c>
      <c r="P200" s="135">
        <f t="shared" si="31"/>
        <v>0</v>
      </c>
      <c r="Q200" s="135">
        <v>0</v>
      </c>
      <c r="R200" s="135">
        <f t="shared" si="32"/>
        <v>0</v>
      </c>
      <c r="S200" s="135">
        <v>0</v>
      </c>
      <c r="T200" s="136">
        <f t="shared" si="33"/>
        <v>0</v>
      </c>
      <c r="AR200" s="137" t="s">
        <v>152</v>
      </c>
      <c r="AT200" s="137" t="s">
        <v>124</v>
      </c>
      <c r="AU200" s="137" t="s">
        <v>83</v>
      </c>
      <c r="AY200" s="13" t="s">
        <v>121</v>
      </c>
      <c r="BE200" s="138">
        <f t="shared" si="34"/>
        <v>0</v>
      </c>
      <c r="BF200" s="138">
        <f t="shared" si="35"/>
        <v>0</v>
      </c>
      <c r="BG200" s="138">
        <f t="shared" si="36"/>
        <v>0</v>
      </c>
      <c r="BH200" s="138">
        <f t="shared" si="37"/>
        <v>0</v>
      </c>
      <c r="BI200" s="138">
        <f t="shared" si="38"/>
        <v>0</v>
      </c>
      <c r="BJ200" s="13" t="s">
        <v>81</v>
      </c>
      <c r="BK200" s="138">
        <f t="shared" si="39"/>
        <v>0</v>
      </c>
      <c r="BL200" s="13" t="s">
        <v>152</v>
      </c>
      <c r="BM200" s="137" t="s">
        <v>198</v>
      </c>
    </row>
    <row r="201" spans="2:65" s="1" customFormat="1" ht="37.799999999999997" customHeight="1">
      <c r="B201" s="28"/>
      <c r="C201" s="139" t="s">
        <v>344</v>
      </c>
      <c r="D201" s="139" t="s">
        <v>163</v>
      </c>
      <c r="E201" s="140" t="s">
        <v>362</v>
      </c>
      <c r="F201" s="141" t="s">
        <v>363</v>
      </c>
      <c r="G201" s="142" t="s">
        <v>127</v>
      </c>
      <c r="H201" s="143">
        <v>29.094999999999999</v>
      </c>
      <c r="I201" s="144"/>
      <c r="J201" s="145">
        <f t="shared" si="30"/>
        <v>0</v>
      </c>
      <c r="K201" s="146"/>
      <c r="L201" s="147"/>
      <c r="M201" s="148" t="s">
        <v>1</v>
      </c>
      <c r="N201" s="149" t="s">
        <v>38</v>
      </c>
      <c r="P201" s="135">
        <f t="shared" si="31"/>
        <v>0</v>
      </c>
      <c r="Q201" s="135">
        <v>0</v>
      </c>
      <c r="R201" s="135">
        <f t="shared" si="32"/>
        <v>0</v>
      </c>
      <c r="S201" s="135">
        <v>0</v>
      </c>
      <c r="T201" s="136">
        <f t="shared" si="33"/>
        <v>0</v>
      </c>
      <c r="AR201" s="137" t="s">
        <v>166</v>
      </c>
      <c r="AT201" s="137" t="s">
        <v>163</v>
      </c>
      <c r="AU201" s="137" t="s">
        <v>83</v>
      </c>
      <c r="AY201" s="13" t="s">
        <v>121</v>
      </c>
      <c r="BE201" s="138">
        <f t="shared" si="34"/>
        <v>0</v>
      </c>
      <c r="BF201" s="138">
        <f t="shared" si="35"/>
        <v>0</v>
      </c>
      <c r="BG201" s="138">
        <f t="shared" si="36"/>
        <v>0</v>
      </c>
      <c r="BH201" s="138">
        <f t="shared" si="37"/>
        <v>0</v>
      </c>
      <c r="BI201" s="138">
        <f t="shared" si="38"/>
        <v>0</v>
      </c>
      <c r="BJ201" s="13" t="s">
        <v>81</v>
      </c>
      <c r="BK201" s="138">
        <f t="shared" si="39"/>
        <v>0</v>
      </c>
      <c r="BL201" s="13" t="s">
        <v>152</v>
      </c>
      <c r="BM201" s="137" t="s">
        <v>214</v>
      </c>
    </row>
    <row r="202" spans="2:65" s="1" customFormat="1" ht="24.15" customHeight="1">
      <c r="B202" s="28"/>
      <c r="C202" s="125" t="s">
        <v>364</v>
      </c>
      <c r="D202" s="125" t="s">
        <v>124</v>
      </c>
      <c r="E202" s="126" t="s">
        <v>365</v>
      </c>
      <c r="F202" s="127" t="s">
        <v>366</v>
      </c>
      <c r="G202" s="128" t="s">
        <v>146</v>
      </c>
      <c r="H202" s="129">
        <v>4.7E-2</v>
      </c>
      <c r="I202" s="130"/>
      <c r="J202" s="131">
        <f t="shared" si="30"/>
        <v>0</v>
      </c>
      <c r="K202" s="132"/>
      <c r="L202" s="28"/>
      <c r="M202" s="133" t="s">
        <v>1</v>
      </c>
      <c r="N202" s="134" t="s">
        <v>38</v>
      </c>
      <c r="P202" s="135">
        <f t="shared" si="31"/>
        <v>0</v>
      </c>
      <c r="Q202" s="135">
        <v>0</v>
      </c>
      <c r="R202" s="135">
        <f t="shared" si="32"/>
        <v>0</v>
      </c>
      <c r="S202" s="135">
        <v>0</v>
      </c>
      <c r="T202" s="136">
        <f t="shared" si="33"/>
        <v>0</v>
      </c>
      <c r="AR202" s="137" t="s">
        <v>152</v>
      </c>
      <c r="AT202" s="137" t="s">
        <v>124</v>
      </c>
      <c r="AU202" s="137" t="s">
        <v>83</v>
      </c>
      <c r="AY202" s="13" t="s">
        <v>121</v>
      </c>
      <c r="BE202" s="138">
        <f t="shared" si="34"/>
        <v>0</v>
      </c>
      <c r="BF202" s="138">
        <f t="shared" si="35"/>
        <v>0</v>
      </c>
      <c r="BG202" s="138">
        <f t="shared" si="36"/>
        <v>0</v>
      </c>
      <c r="BH202" s="138">
        <f t="shared" si="37"/>
        <v>0</v>
      </c>
      <c r="BI202" s="138">
        <f t="shared" si="38"/>
        <v>0</v>
      </c>
      <c r="BJ202" s="13" t="s">
        <v>81</v>
      </c>
      <c r="BK202" s="138">
        <f t="shared" si="39"/>
        <v>0</v>
      </c>
      <c r="BL202" s="13" t="s">
        <v>152</v>
      </c>
      <c r="BM202" s="137" t="s">
        <v>245</v>
      </c>
    </row>
    <row r="203" spans="2:65" s="11" customFormat="1" ht="22.8" customHeight="1">
      <c r="B203" s="113"/>
      <c r="D203" s="114" t="s">
        <v>72</v>
      </c>
      <c r="E203" s="123" t="s">
        <v>367</v>
      </c>
      <c r="F203" s="123" t="s">
        <v>368</v>
      </c>
      <c r="I203" s="116"/>
      <c r="J203" s="124">
        <f>BK203</f>
        <v>0</v>
      </c>
      <c r="L203" s="113"/>
      <c r="M203" s="118"/>
      <c r="P203" s="119">
        <f>P204</f>
        <v>0</v>
      </c>
      <c r="R203" s="119">
        <f>R204</f>
        <v>0</v>
      </c>
      <c r="T203" s="120">
        <f>T204</f>
        <v>0</v>
      </c>
      <c r="AR203" s="114" t="s">
        <v>83</v>
      </c>
      <c r="AT203" s="121" t="s">
        <v>72</v>
      </c>
      <c r="AU203" s="121" t="s">
        <v>81</v>
      </c>
      <c r="AY203" s="114" t="s">
        <v>121</v>
      </c>
      <c r="BK203" s="122">
        <f>BK204</f>
        <v>0</v>
      </c>
    </row>
    <row r="204" spans="2:65" s="1" customFormat="1" ht="24.15" customHeight="1">
      <c r="B204" s="28"/>
      <c r="C204" s="125" t="s">
        <v>347</v>
      </c>
      <c r="D204" s="125" t="s">
        <v>124</v>
      </c>
      <c r="E204" s="126" t="s">
        <v>369</v>
      </c>
      <c r="F204" s="127" t="s">
        <v>370</v>
      </c>
      <c r="G204" s="128" t="s">
        <v>127</v>
      </c>
      <c r="H204" s="129">
        <v>375.39</v>
      </c>
      <c r="I204" s="130"/>
      <c r="J204" s="131">
        <f>ROUND(I204*H204,2)</f>
        <v>0</v>
      </c>
      <c r="K204" s="132"/>
      <c r="L204" s="28"/>
      <c r="M204" s="133" t="s">
        <v>1</v>
      </c>
      <c r="N204" s="134" t="s">
        <v>38</v>
      </c>
      <c r="P204" s="135">
        <f>O204*H204</f>
        <v>0</v>
      </c>
      <c r="Q204" s="135">
        <v>0</v>
      </c>
      <c r="R204" s="135">
        <f>Q204*H204</f>
        <v>0</v>
      </c>
      <c r="S204" s="135">
        <v>0</v>
      </c>
      <c r="T204" s="136">
        <f>S204*H204</f>
        <v>0</v>
      </c>
      <c r="AR204" s="137" t="s">
        <v>152</v>
      </c>
      <c r="AT204" s="137" t="s">
        <v>124</v>
      </c>
      <c r="AU204" s="137" t="s">
        <v>83</v>
      </c>
      <c r="AY204" s="13" t="s">
        <v>121</v>
      </c>
      <c r="BE204" s="138">
        <f>IF(N204="základní",J204,0)</f>
        <v>0</v>
      </c>
      <c r="BF204" s="138">
        <f>IF(N204="snížená",J204,0)</f>
        <v>0</v>
      </c>
      <c r="BG204" s="138">
        <f>IF(N204="zákl. přenesená",J204,0)</f>
        <v>0</v>
      </c>
      <c r="BH204" s="138">
        <f>IF(N204="sníž. přenesená",J204,0)</f>
        <v>0</v>
      </c>
      <c r="BI204" s="138">
        <f>IF(N204="nulová",J204,0)</f>
        <v>0</v>
      </c>
      <c r="BJ204" s="13" t="s">
        <v>81</v>
      </c>
      <c r="BK204" s="138">
        <f>ROUND(I204*H204,2)</f>
        <v>0</v>
      </c>
      <c r="BL204" s="13" t="s">
        <v>152</v>
      </c>
      <c r="BM204" s="137" t="s">
        <v>371</v>
      </c>
    </row>
    <row r="205" spans="2:65" s="11" customFormat="1" ht="25.95" customHeight="1">
      <c r="B205" s="113"/>
      <c r="D205" s="114" t="s">
        <v>72</v>
      </c>
      <c r="E205" s="115" t="s">
        <v>163</v>
      </c>
      <c r="F205" s="115" t="s">
        <v>372</v>
      </c>
      <c r="I205" s="116"/>
      <c r="J205" s="117">
        <f>BK205</f>
        <v>0</v>
      </c>
      <c r="L205" s="113"/>
      <c r="M205" s="118"/>
      <c r="P205" s="119">
        <f>P206</f>
        <v>0</v>
      </c>
      <c r="R205" s="119">
        <f>R206</f>
        <v>0</v>
      </c>
      <c r="T205" s="120">
        <f>T206</f>
        <v>0</v>
      </c>
      <c r="AR205" s="114" t="s">
        <v>131</v>
      </c>
      <c r="AT205" s="121" t="s">
        <v>72</v>
      </c>
      <c r="AU205" s="121" t="s">
        <v>73</v>
      </c>
      <c r="AY205" s="114" t="s">
        <v>121</v>
      </c>
      <c r="BK205" s="122">
        <f>BK206</f>
        <v>0</v>
      </c>
    </row>
    <row r="206" spans="2:65" s="11" customFormat="1" ht="22.8" customHeight="1">
      <c r="B206" s="113"/>
      <c r="D206" s="114" t="s">
        <v>72</v>
      </c>
      <c r="E206" s="123" t="s">
        <v>373</v>
      </c>
      <c r="F206" s="123" t="s">
        <v>374</v>
      </c>
      <c r="I206" s="116"/>
      <c r="J206" s="124">
        <f>BK206</f>
        <v>0</v>
      </c>
      <c r="L206" s="113"/>
      <c r="M206" s="118"/>
      <c r="P206" s="119">
        <f>P207</f>
        <v>0</v>
      </c>
      <c r="R206" s="119">
        <f>R207</f>
        <v>0</v>
      </c>
      <c r="T206" s="120">
        <f>T207</f>
        <v>0</v>
      </c>
      <c r="AR206" s="114" t="s">
        <v>131</v>
      </c>
      <c r="AT206" s="121" t="s">
        <v>72</v>
      </c>
      <c r="AU206" s="121" t="s">
        <v>81</v>
      </c>
      <c r="AY206" s="114" t="s">
        <v>121</v>
      </c>
      <c r="BK206" s="122">
        <f>BK207</f>
        <v>0</v>
      </c>
    </row>
    <row r="207" spans="2:65" s="1" customFormat="1" ht="21.75" customHeight="1">
      <c r="B207" s="28"/>
      <c r="C207" s="125" t="s">
        <v>375</v>
      </c>
      <c r="D207" s="125" t="s">
        <v>124</v>
      </c>
      <c r="E207" s="126" t="s">
        <v>376</v>
      </c>
      <c r="F207" s="127" t="s">
        <v>377</v>
      </c>
      <c r="G207" s="128" t="s">
        <v>160</v>
      </c>
      <c r="H207" s="129">
        <v>1</v>
      </c>
      <c r="I207" s="130"/>
      <c r="J207" s="131">
        <f>ROUND(I207*H207,2)</f>
        <v>0</v>
      </c>
      <c r="K207" s="132"/>
      <c r="L207" s="28"/>
      <c r="M207" s="133" t="s">
        <v>1</v>
      </c>
      <c r="N207" s="134" t="s">
        <v>38</v>
      </c>
      <c r="P207" s="135">
        <f>O207*H207</f>
        <v>0</v>
      </c>
      <c r="Q207" s="135">
        <v>0</v>
      </c>
      <c r="R207" s="135">
        <f>Q207*H207</f>
        <v>0</v>
      </c>
      <c r="S207" s="135">
        <v>0</v>
      </c>
      <c r="T207" s="136">
        <f>S207*H207</f>
        <v>0</v>
      </c>
      <c r="AR207" s="137" t="s">
        <v>337</v>
      </c>
      <c r="AT207" s="137" t="s">
        <v>124</v>
      </c>
      <c r="AU207" s="137" t="s">
        <v>83</v>
      </c>
      <c r="AY207" s="13" t="s">
        <v>121</v>
      </c>
      <c r="BE207" s="138">
        <f>IF(N207="základní",J207,0)</f>
        <v>0</v>
      </c>
      <c r="BF207" s="138">
        <f>IF(N207="snížená",J207,0)</f>
        <v>0</v>
      </c>
      <c r="BG207" s="138">
        <f>IF(N207="zákl. přenesená",J207,0)</f>
        <v>0</v>
      </c>
      <c r="BH207" s="138">
        <f>IF(N207="sníž. přenesená",J207,0)</f>
        <v>0</v>
      </c>
      <c r="BI207" s="138">
        <f>IF(N207="nulová",J207,0)</f>
        <v>0</v>
      </c>
      <c r="BJ207" s="13" t="s">
        <v>81</v>
      </c>
      <c r="BK207" s="138">
        <f>ROUND(I207*H207,2)</f>
        <v>0</v>
      </c>
      <c r="BL207" s="13" t="s">
        <v>337</v>
      </c>
      <c r="BM207" s="137" t="s">
        <v>186</v>
      </c>
    </row>
    <row r="208" spans="2:65" s="11" customFormat="1" ht="25.95" customHeight="1">
      <c r="B208" s="113"/>
      <c r="D208" s="114" t="s">
        <v>72</v>
      </c>
      <c r="E208" s="115" t="s">
        <v>378</v>
      </c>
      <c r="F208" s="115" t="s">
        <v>379</v>
      </c>
      <c r="I208" s="116"/>
      <c r="J208" s="117">
        <f>BK208</f>
        <v>0</v>
      </c>
      <c r="L208" s="113"/>
      <c r="M208" s="118"/>
      <c r="P208" s="119">
        <f>P209+P211</f>
        <v>0</v>
      </c>
      <c r="R208" s="119">
        <f>R209+R211</f>
        <v>0</v>
      </c>
      <c r="T208" s="120">
        <f>T209+T211</f>
        <v>0</v>
      </c>
      <c r="AR208" s="114" t="s">
        <v>380</v>
      </c>
      <c r="AT208" s="121" t="s">
        <v>72</v>
      </c>
      <c r="AU208" s="121" t="s">
        <v>73</v>
      </c>
      <c r="AY208" s="114" t="s">
        <v>121</v>
      </c>
      <c r="BK208" s="122">
        <f>BK209+BK211</f>
        <v>0</v>
      </c>
    </row>
    <row r="209" spans="2:65" s="11" customFormat="1" ht="22.8" customHeight="1">
      <c r="B209" s="113"/>
      <c r="D209" s="114" t="s">
        <v>72</v>
      </c>
      <c r="E209" s="123" t="s">
        <v>381</v>
      </c>
      <c r="F209" s="123" t="s">
        <v>382</v>
      </c>
      <c r="I209" s="116"/>
      <c r="J209" s="124">
        <f>BK209</f>
        <v>0</v>
      </c>
      <c r="L209" s="113"/>
      <c r="M209" s="118"/>
      <c r="P209" s="119">
        <f>P210</f>
        <v>0</v>
      </c>
      <c r="R209" s="119">
        <f>R210</f>
        <v>0</v>
      </c>
      <c r="T209" s="120">
        <f>T210</f>
        <v>0</v>
      </c>
      <c r="AR209" s="114" t="s">
        <v>380</v>
      </c>
      <c r="AT209" s="121" t="s">
        <v>72</v>
      </c>
      <c r="AU209" s="121" t="s">
        <v>81</v>
      </c>
      <c r="AY209" s="114" t="s">
        <v>121</v>
      </c>
      <c r="BK209" s="122">
        <f>BK210</f>
        <v>0</v>
      </c>
    </row>
    <row r="210" spans="2:65" s="1" customFormat="1" ht="16.5" customHeight="1">
      <c r="B210" s="28"/>
      <c r="C210" s="125" t="s">
        <v>351</v>
      </c>
      <c r="D210" s="125" t="s">
        <v>124</v>
      </c>
      <c r="E210" s="126" t="s">
        <v>383</v>
      </c>
      <c r="F210" s="127" t="s">
        <v>382</v>
      </c>
      <c r="G210" s="128" t="s">
        <v>160</v>
      </c>
      <c r="H210" s="129">
        <v>1</v>
      </c>
      <c r="I210" s="130"/>
      <c r="J210" s="131">
        <f>ROUND(I210*H210,2)</f>
        <v>0</v>
      </c>
      <c r="K210" s="132"/>
      <c r="L210" s="28"/>
      <c r="M210" s="133" t="s">
        <v>1</v>
      </c>
      <c r="N210" s="134" t="s">
        <v>38</v>
      </c>
      <c r="P210" s="135">
        <f>O210*H210</f>
        <v>0</v>
      </c>
      <c r="Q210" s="135">
        <v>0</v>
      </c>
      <c r="R210" s="135">
        <f>Q210*H210</f>
        <v>0</v>
      </c>
      <c r="S210" s="135">
        <v>0</v>
      </c>
      <c r="T210" s="136">
        <f>S210*H210</f>
        <v>0</v>
      </c>
      <c r="AR210" s="137" t="s">
        <v>128</v>
      </c>
      <c r="AT210" s="137" t="s">
        <v>124</v>
      </c>
      <c r="AU210" s="137" t="s">
        <v>83</v>
      </c>
      <c r="AY210" s="13" t="s">
        <v>121</v>
      </c>
      <c r="BE210" s="138">
        <f>IF(N210="základní",J210,0)</f>
        <v>0</v>
      </c>
      <c r="BF210" s="138">
        <f>IF(N210="snížená",J210,0)</f>
        <v>0</v>
      </c>
      <c r="BG210" s="138">
        <f>IF(N210="zákl. přenesená",J210,0)</f>
        <v>0</v>
      </c>
      <c r="BH210" s="138">
        <f>IF(N210="sníž. přenesená",J210,0)</f>
        <v>0</v>
      </c>
      <c r="BI210" s="138">
        <f>IF(N210="nulová",J210,0)</f>
        <v>0</v>
      </c>
      <c r="BJ210" s="13" t="s">
        <v>81</v>
      </c>
      <c r="BK210" s="138">
        <f>ROUND(I210*H210,2)</f>
        <v>0</v>
      </c>
      <c r="BL210" s="13" t="s">
        <v>128</v>
      </c>
      <c r="BM210" s="137" t="s">
        <v>221</v>
      </c>
    </row>
    <row r="211" spans="2:65" s="11" customFormat="1" ht="22.8" customHeight="1">
      <c r="B211" s="113"/>
      <c r="D211" s="114" t="s">
        <v>72</v>
      </c>
      <c r="E211" s="123" t="s">
        <v>384</v>
      </c>
      <c r="F211" s="123" t="s">
        <v>385</v>
      </c>
      <c r="I211" s="116"/>
      <c r="J211" s="124">
        <f>BK211</f>
        <v>0</v>
      </c>
      <c r="L211" s="113"/>
      <c r="M211" s="118"/>
      <c r="P211" s="119">
        <f>P212</f>
        <v>0</v>
      </c>
      <c r="R211" s="119">
        <f>R212</f>
        <v>0</v>
      </c>
      <c r="T211" s="120">
        <f>T212</f>
        <v>0</v>
      </c>
      <c r="AR211" s="114" t="s">
        <v>380</v>
      </c>
      <c r="AT211" s="121" t="s">
        <v>72</v>
      </c>
      <c r="AU211" s="121" t="s">
        <v>81</v>
      </c>
      <c r="AY211" s="114" t="s">
        <v>121</v>
      </c>
      <c r="BK211" s="122">
        <f>BK212</f>
        <v>0</v>
      </c>
    </row>
    <row r="212" spans="2:65" s="1" customFormat="1" ht="16.5" customHeight="1">
      <c r="B212" s="28"/>
      <c r="C212" s="125" t="s">
        <v>386</v>
      </c>
      <c r="D212" s="125" t="s">
        <v>124</v>
      </c>
      <c r="E212" s="126" t="s">
        <v>387</v>
      </c>
      <c r="F212" s="127" t="s">
        <v>388</v>
      </c>
      <c r="G212" s="128" t="s">
        <v>160</v>
      </c>
      <c r="H212" s="129">
        <v>1</v>
      </c>
      <c r="I212" s="130"/>
      <c r="J212" s="131">
        <f>ROUND(I212*H212,2)</f>
        <v>0</v>
      </c>
      <c r="K212" s="132"/>
      <c r="L212" s="28"/>
      <c r="M212" s="150" t="s">
        <v>1</v>
      </c>
      <c r="N212" s="151" t="s">
        <v>38</v>
      </c>
      <c r="O212" s="152"/>
      <c r="P212" s="153">
        <f>O212*H212</f>
        <v>0</v>
      </c>
      <c r="Q212" s="153">
        <v>0</v>
      </c>
      <c r="R212" s="153">
        <f>Q212*H212</f>
        <v>0</v>
      </c>
      <c r="S212" s="153">
        <v>0</v>
      </c>
      <c r="T212" s="154">
        <f>S212*H212</f>
        <v>0</v>
      </c>
      <c r="AR212" s="137" t="s">
        <v>128</v>
      </c>
      <c r="AT212" s="137" t="s">
        <v>124</v>
      </c>
      <c r="AU212" s="137" t="s">
        <v>83</v>
      </c>
      <c r="AY212" s="13" t="s">
        <v>121</v>
      </c>
      <c r="BE212" s="138">
        <f>IF(N212="základní",J212,0)</f>
        <v>0</v>
      </c>
      <c r="BF212" s="138">
        <f>IF(N212="snížená",J212,0)</f>
        <v>0</v>
      </c>
      <c r="BG212" s="138">
        <f>IF(N212="zákl. přenesená",J212,0)</f>
        <v>0</v>
      </c>
      <c r="BH212" s="138">
        <f>IF(N212="sníž. přenesená",J212,0)</f>
        <v>0</v>
      </c>
      <c r="BI212" s="138">
        <f>IF(N212="nulová",J212,0)</f>
        <v>0</v>
      </c>
      <c r="BJ212" s="13" t="s">
        <v>81</v>
      </c>
      <c r="BK212" s="138">
        <f>ROUND(I212*H212,2)</f>
        <v>0</v>
      </c>
      <c r="BL212" s="13" t="s">
        <v>128</v>
      </c>
      <c r="BM212" s="137" t="s">
        <v>229</v>
      </c>
    </row>
    <row r="213" spans="2:65" s="1" customFormat="1" ht="6.9" customHeight="1">
      <c r="B213" s="40"/>
      <c r="C213" s="41"/>
      <c r="D213" s="41"/>
      <c r="E213" s="41"/>
      <c r="F213" s="41"/>
      <c r="G213" s="41"/>
      <c r="H213" s="41"/>
      <c r="I213" s="41"/>
      <c r="J213" s="41"/>
      <c r="K213" s="41"/>
      <c r="L213" s="28"/>
    </row>
  </sheetData>
  <sheetProtection algorithmName="SHA-512" hashValue="OKEIuT6TXEImJFpsQir0CGNETJS79xj6dvgYe2G7fG9TgIGoeI1CJC/YalN6mIBBws7SzjGRF0+hLeBkbbITRQ==" saltValue="BLMdQoTL3Ax0K90Ukfvs5V/oWzjJNMjqrNqc78xOzR7cMyYprd2Z20KCxH28OwlI4rX5le1LQqLzCxkWdlwaPQ==" spinCount="100000" sheet="1" objects="1" scenarios="1" formatColumns="0" formatRows="0" autoFilter="0"/>
  <autoFilter ref="C129:K212" xr:uid="{00000000-0009-0000-0000-000001000000}"/>
  <mergeCells count="9">
    <mergeCell ref="E87:H87"/>
    <mergeCell ref="E120:H120"/>
    <mergeCell ref="E122:H122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4</vt:i4>
      </vt:variant>
    </vt:vector>
  </HeadingPairs>
  <TitlesOfParts>
    <vt:vector size="6" baseType="lpstr">
      <vt:lpstr>Rekapitulace stavby</vt:lpstr>
      <vt:lpstr>2484-8 - OÚ Předboj - Opr...</vt:lpstr>
      <vt:lpstr>'2484-8 - OÚ Předboj - Opr...'!Názvy_tisku</vt:lpstr>
      <vt:lpstr>'Rekapitulace stavby'!Názvy_tisku</vt:lpstr>
      <vt:lpstr>'2484-8 - OÚ Předboj - Opr...'!Oblast_tisku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VERONIKA0EC0\veronika</dc:creator>
  <cp:lastModifiedBy>Jan Orel</cp:lastModifiedBy>
  <dcterms:created xsi:type="dcterms:W3CDTF">2025-02-14T18:49:42Z</dcterms:created>
  <dcterms:modified xsi:type="dcterms:W3CDTF">2025-03-06T17:02:53Z</dcterms:modified>
</cp:coreProperties>
</file>